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updateLinks="never" codeName="ThisWorkbook" hidePivotFieldList="1" defaultThemeVersion="124226"/>
  <mc:AlternateContent xmlns:mc="http://schemas.openxmlformats.org/markup-compatibility/2006">
    <mc:Choice Requires="x15">
      <x15ac:absPath xmlns:x15ac="http://schemas.microsoft.com/office/spreadsheetml/2010/11/ac" url="https://provgroningen-my.sharepoint.com/personal/s_scholte_provinciegroningen_nl2/Documents/P_schijf_migratie/Bureaublad/Isolatie/"/>
    </mc:Choice>
  </mc:AlternateContent>
  <xr:revisionPtr revIDLastSave="0" documentId="8_{B1C84175-28DC-48C8-8487-3D615C051212}" xr6:coauthVersionLast="47" xr6:coauthVersionMax="47" xr10:uidLastSave="{00000000-0000-0000-0000-000000000000}"/>
  <bookViews>
    <workbookView xWindow="-110" yWindow="-110" windowWidth="19420" windowHeight="10300" tabRatio="716" xr2:uid="{8D440B40-8EF8-428B-BF4D-A224D134033C}"/>
  </bookViews>
  <sheets>
    <sheet name="Maatregel_29_kosten" sheetId="1" r:id="rId1"/>
    <sheet name="Onderbouwing_M29" sheetId="16" state="hidden" r:id="rId2"/>
    <sheet name=" Uittrekstaten." sheetId="2" state="hidden" r:id="rId3"/>
    <sheet name="Afwerking_kosten " sheetId="17" state="hidden" r:id="rId4"/>
    <sheet name="Materiaal " sheetId="13" state="hidden" r:id="rId5"/>
    <sheet name="Tabellen" sheetId="12" state="hidden" r:id="rId6"/>
  </sheets>
  <definedNames>
    <definedName name="_______________ruw1" hidden="1">{#N/A,#N/A,TRUE,"kopblad";#N/A,#N/A,TRUE,"alg";#N/A,#N/A,TRUE,"verz";#N/A,#N/A,TRUE,"ruwbouw";#N/A,#N/A,TRUE,"gevel";#N/A,#N/A,TRUE,"afbouw kant";#N/A,#N/A,TRUE,"afbouw kern";#N/A,#N/A,TRUE,"vert verkeer";#N/A,#N/A,TRUE,"hor afw";#N/A,#N/A,TRUE,"sanitair"}</definedName>
    <definedName name="_______________ruw2" hidden="1">{#N/A,#N/A,TRUE,"kopblad";#N/A,#N/A,TRUE,"alg";#N/A,#N/A,TRUE,"verz";#N/A,#N/A,TRUE,"ruwbouw";#N/A,#N/A,TRUE,"gevel";#N/A,#N/A,TRUE,"afbouw kant";#N/A,#N/A,TRUE,"afbouw kern";#N/A,#N/A,TRUE,"vert verkeer";#N/A,#N/A,TRUE,"hor afw";#N/A,#N/A,TRUE,"sanitair"}</definedName>
    <definedName name="____________ruw1" hidden="1">{#N/A,#N/A,TRUE,"kopblad";#N/A,#N/A,TRUE,"alg";#N/A,#N/A,TRUE,"verz";#N/A,#N/A,TRUE,"ruwbouw";#N/A,#N/A,TRUE,"gevel";#N/A,#N/A,TRUE,"afbouw kant";#N/A,#N/A,TRUE,"afbouw kern";#N/A,#N/A,TRUE,"vert verkeer";#N/A,#N/A,TRUE,"hor afw";#N/A,#N/A,TRUE,"sanitair"}</definedName>
    <definedName name="____________ruw1_1" hidden="1">{#N/A,#N/A,TRUE,"kopblad";#N/A,#N/A,TRUE,"alg";#N/A,#N/A,TRUE,"verz";#N/A,#N/A,TRUE,"ruwbouw";#N/A,#N/A,TRUE,"gevel";#N/A,#N/A,TRUE,"afbouw kant";#N/A,#N/A,TRUE,"afbouw kern";#N/A,#N/A,TRUE,"vert verkeer";#N/A,#N/A,TRUE,"hor afw";#N/A,#N/A,TRUE,"sanitair"}</definedName>
    <definedName name="__________ruw1" hidden="1">{#N/A,#N/A,TRUE,"kopblad";#N/A,#N/A,TRUE,"alg";#N/A,#N/A,TRUE,"verz";#N/A,#N/A,TRUE,"ruwbouw";#N/A,#N/A,TRUE,"gevel";#N/A,#N/A,TRUE,"afbouw kant";#N/A,#N/A,TRUE,"afbouw kern";#N/A,#N/A,TRUE,"vert verkeer";#N/A,#N/A,TRUE,"hor afw";#N/A,#N/A,TRUE,"sanitair"}</definedName>
    <definedName name="__________ruw1_1" hidden="1">{#N/A,#N/A,TRUE,"kopblad";#N/A,#N/A,TRUE,"alg";#N/A,#N/A,TRUE,"verz";#N/A,#N/A,TRUE,"ruwbouw";#N/A,#N/A,TRUE,"gevel";#N/A,#N/A,TRUE,"afbouw kant";#N/A,#N/A,TRUE,"afbouw kern";#N/A,#N/A,TRUE,"vert verkeer";#N/A,#N/A,TRUE,"hor afw";#N/A,#N/A,TRUE,"sanitair"}</definedName>
    <definedName name="_________ruw1" hidden="1">{#N/A,#N/A,TRUE,"kopblad";#N/A,#N/A,TRUE,"alg";#N/A,#N/A,TRUE,"verz";#N/A,#N/A,TRUE,"ruwbouw";#N/A,#N/A,TRUE,"gevel";#N/A,#N/A,TRUE,"afbouw kant";#N/A,#N/A,TRUE,"afbouw kern";#N/A,#N/A,TRUE,"vert verkeer";#N/A,#N/A,TRUE,"hor afw";#N/A,#N/A,TRUE,"sanitair"}</definedName>
    <definedName name="_________ruw1_1" hidden="1">{#N/A,#N/A,TRUE,"kopblad";#N/A,#N/A,TRUE,"alg";#N/A,#N/A,TRUE,"verz";#N/A,#N/A,TRUE,"ruwbouw";#N/A,#N/A,TRUE,"gevel";#N/A,#N/A,TRUE,"afbouw kant";#N/A,#N/A,TRUE,"afbouw kern";#N/A,#N/A,TRUE,"vert verkeer";#N/A,#N/A,TRUE,"hor afw";#N/A,#N/A,TRUE,"sanitair"}</definedName>
    <definedName name="________ruw1" hidden="1">{#N/A,#N/A,TRUE,"kopblad";#N/A,#N/A,TRUE,"alg";#N/A,#N/A,TRUE,"verz";#N/A,#N/A,TRUE,"ruwbouw";#N/A,#N/A,TRUE,"gevel";#N/A,#N/A,TRUE,"afbouw kant";#N/A,#N/A,TRUE,"afbouw kern";#N/A,#N/A,TRUE,"vert verkeer";#N/A,#N/A,TRUE,"hor afw";#N/A,#N/A,TRUE,"sanitair"}</definedName>
    <definedName name="________ruw1_1" hidden="1">{#N/A,#N/A,TRUE,"kopblad";#N/A,#N/A,TRUE,"alg";#N/A,#N/A,TRUE,"verz";#N/A,#N/A,TRUE,"ruwbouw";#N/A,#N/A,TRUE,"gevel";#N/A,#N/A,TRUE,"afbouw kant";#N/A,#N/A,TRUE,"afbouw kern";#N/A,#N/A,TRUE,"vert verkeer";#N/A,#N/A,TRUE,"hor afw";#N/A,#N/A,TRUE,"sanitair"}</definedName>
    <definedName name="_______ruw1" hidden="1">{#N/A,#N/A,TRUE,"kopblad";#N/A,#N/A,TRUE,"alg";#N/A,#N/A,TRUE,"verz";#N/A,#N/A,TRUE,"ruwbouw";#N/A,#N/A,TRUE,"gevel";#N/A,#N/A,TRUE,"afbouw kant";#N/A,#N/A,TRUE,"afbouw kern";#N/A,#N/A,TRUE,"vert verkeer";#N/A,#N/A,TRUE,"hor afw";#N/A,#N/A,TRUE,"sanitair"}</definedName>
    <definedName name="_______ruw1_1" hidden="1">{#N/A,#N/A,TRUE,"kopblad";#N/A,#N/A,TRUE,"alg";#N/A,#N/A,TRUE,"verz";#N/A,#N/A,TRUE,"ruwbouw";#N/A,#N/A,TRUE,"gevel";#N/A,#N/A,TRUE,"afbouw kant";#N/A,#N/A,TRUE,"afbouw kern";#N/A,#N/A,TRUE,"vert verkeer";#N/A,#N/A,TRUE,"hor afw";#N/A,#N/A,TRUE,"sanitair"}</definedName>
    <definedName name="_______ruw2" hidden="1">{#N/A,#N/A,TRUE,"kopblad";#N/A,#N/A,TRUE,"alg";#N/A,#N/A,TRUE,"verz";#N/A,#N/A,TRUE,"ruwbouw";#N/A,#N/A,TRUE,"gevel";#N/A,#N/A,TRUE,"afbouw kant";#N/A,#N/A,TRUE,"afbouw kern";#N/A,#N/A,TRUE,"vert verkeer";#N/A,#N/A,TRUE,"hor afw";#N/A,#N/A,TRUE,"sanitair"}</definedName>
    <definedName name="______ruw1" hidden="1">{#N/A,#N/A,TRUE,"kopblad";#N/A,#N/A,TRUE,"alg";#N/A,#N/A,TRUE,"verz";#N/A,#N/A,TRUE,"ruwbouw";#N/A,#N/A,TRUE,"gevel";#N/A,#N/A,TRUE,"afbouw kant";#N/A,#N/A,TRUE,"afbouw kern";#N/A,#N/A,TRUE,"vert verkeer";#N/A,#N/A,TRUE,"hor afw";#N/A,#N/A,TRUE,"sanitair"}</definedName>
    <definedName name="______ruw1_1" hidden="1">{#N/A,#N/A,TRUE,"kopblad";#N/A,#N/A,TRUE,"alg";#N/A,#N/A,TRUE,"verz";#N/A,#N/A,TRUE,"ruwbouw";#N/A,#N/A,TRUE,"gevel";#N/A,#N/A,TRUE,"afbouw kant";#N/A,#N/A,TRUE,"afbouw kern";#N/A,#N/A,TRUE,"vert verkeer";#N/A,#N/A,TRUE,"hor afw";#N/A,#N/A,TRUE,"sanitair"}</definedName>
    <definedName name="______ruw2" hidden="1">{#N/A,#N/A,TRUE,"kopblad";#N/A,#N/A,TRUE,"alg";#N/A,#N/A,TRUE,"verz";#N/A,#N/A,TRUE,"ruwbouw";#N/A,#N/A,TRUE,"gevel";#N/A,#N/A,TRUE,"afbouw kant";#N/A,#N/A,TRUE,"afbouw kern";#N/A,#N/A,TRUE,"vert verkeer";#N/A,#N/A,TRUE,"hor afw";#N/A,#N/A,TRUE,"sanitair"}</definedName>
    <definedName name="______ruw2_1" hidden="1">{#N/A,#N/A,TRUE,"kopblad";#N/A,#N/A,TRUE,"alg";#N/A,#N/A,TRUE,"verz";#N/A,#N/A,TRUE,"ruwbouw";#N/A,#N/A,TRUE,"gevel";#N/A,#N/A,TRUE,"afbouw kant";#N/A,#N/A,TRUE,"afbouw kern";#N/A,#N/A,TRUE,"vert verkeer";#N/A,#N/A,TRUE,"hor afw";#N/A,#N/A,TRUE,"sanitair"}</definedName>
    <definedName name="_____ruw1" hidden="1">{#N/A,#N/A,TRUE,"kopblad";#N/A,#N/A,TRUE,"alg";#N/A,#N/A,TRUE,"verz";#N/A,#N/A,TRUE,"ruwbouw";#N/A,#N/A,TRUE,"gevel";#N/A,#N/A,TRUE,"afbouw kant";#N/A,#N/A,TRUE,"afbouw kern";#N/A,#N/A,TRUE,"vert verkeer";#N/A,#N/A,TRUE,"hor afw";#N/A,#N/A,TRUE,"sanitair"}</definedName>
    <definedName name="_____ruw1_1" hidden="1">{#N/A,#N/A,TRUE,"kopblad";#N/A,#N/A,TRUE,"alg";#N/A,#N/A,TRUE,"verz";#N/A,#N/A,TRUE,"ruwbouw";#N/A,#N/A,TRUE,"gevel";#N/A,#N/A,TRUE,"afbouw kant";#N/A,#N/A,TRUE,"afbouw kern";#N/A,#N/A,TRUE,"vert verkeer";#N/A,#N/A,TRUE,"hor afw";#N/A,#N/A,TRUE,"sanitair"}</definedName>
    <definedName name="_____ruw2" hidden="1">{#N/A,#N/A,TRUE,"kopblad";#N/A,#N/A,TRUE,"alg";#N/A,#N/A,TRUE,"verz";#N/A,#N/A,TRUE,"ruwbouw";#N/A,#N/A,TRUE,"gevel";#N/A,#N/A,TRUE,"afbouw kant";#N/A,#N/A,TRUE,"afbouw kern";#N/A,#N/A,TRUE,"vert verkeer";#N/A,#N/A,TRUE,"hor afw";#N/A,#N/A,TRUE,"sanitair"}</definedName>
    <definedName name="_____ruw2_1" hidden="1">{#N/A,#N/A,TRUE,"kopblad";#N/A,#N/A,TRUE,"alg";#N/A,#N/A,TRUE,"verz";#N/A,#N/A,TRUE,"ruwbouw";#N/A,#N/A,TRUE,"gevel";#N/A,#N/A,TRUE,"afbouw kant";#N/A,#N/A,TRUE,"afbouw kern";#N/A,#N/A,TRUE,"vert verkeer";#N/A,#N/A,TRUE,"hor afw";#N/A,#N/A,TRUE,"sanitair"}</definedName>
    <definedName name="____ruw1" hidden="1">{#N/A,#N/A,TRUE,"kopblad";#N/A,#N/A,TRUE,"alg";#N/A,#N/A,TRUE,"verz";#N/A,#N/A,TRUE,"ruwbouw";#N/A,#N/A,TRUE,"gevel";#N/A,#N/A,TRUE,"afbouw kant";#N/A,#N/A,TRUE,"afbouw kern";#N/A,#N/A,TRUE,"vert verkeer";#N/A,#N/A,TRUE,"hor afw";#N/A,#N/A,TRUE,"sanitair"}</definedName>
    <definedName name="____ruw1_1" hidden="1">{#N/A,#N/A,TRUE,"kopblad";#N/A,#N/A,TRUE,"alg";#N/A,#N/A,TRUE,"verz";#N/A,#N/A,TRUE,"ruwbouw";#N/A,#N/A,TRUE,"gevel";#N/A,#N/A,TRUE,"afbouw kant";#N/A,#N/A,TRUE,"afbouw kern";#N/A,#N/A,TRUE,"vert verkeer";#N/A,#N/A,TRUE,"hor afw";#N/A,#N/A,TRUE,"sanitair"}</definedName>
    <definedName name="____ruw2" hidden="1">{#N/A,#N/A,TRUE,"kopblad";#N/A,#N/A,TRUE,"alg";#N/A,#N/A,TRUE,"verz";#N/A,#N/A,TRUE,"ruwbouw";#N/A,#N/A,TRUE,"gevel";#N/A,#N/A,TRUE,"afbouw kant";#N/A,#N/A,TRUE,"afbouw kern";#N/A,#N/A,TRUE,"vert verkeer";#N/A,#N/A,TRUE,"hor afw";#N/A,#N/A,TRUE,"sanitair"}</definedName>
    <definedName name="____ruw2_1" hidden="1">{#N/A,#N/A,TRUE,"kopblad";#N/A,#N/A,TRUE,"alg";#N/A,#N/A,TRUE,"verz";#N/A,#N/A,TRUE,"ruwbouw";#N/A,#N/A,TRUE,"gevel";#N/A,#N/A,TRUE,"afbouw kant";#N/A,#N/A,TRUE,"afbouw kern";#N/A,#N/A,TRUE,"vert verkeer";#N/A,#N/A,TRUE,"hor afw";#N/A,#N/A,TRUE,"sanitair"}</definedName>
    <definedName name="___ruw1" hidden="1">{#N/A,#N/A,TRUE,"kopblad";#N/A,#N/A,TRUE,"alg";#N/A,#N/A,TRUE,"verz";#N/A,#N/A,TRUE,"ruwbouw";#N/A,#N/A,TRUE,"gevel";#N/A,#N/A,TRUE,"afbouw kant";#N/A,#N/A,TRUE,"afbouw kern";#N/A,#N/A,TRUE,"vert verkeer";#N/A,#N/A,TRUE,"hor afw";#N/A,#N/A,TRUE,"sanitair"}</definedName>
    <definedName name="___ruw1_1" hidden="1">{#N/A,#N/A,TRUE,"kopblad";#N/A,#N/A,TRUE,"alg";#N/A,#N/A,TRUE,"verz";#N/A,#N/A,TRUE,"ruwbouw";#N/A,#N/A,TRUE,"gevel";#N/A,#N/A,TRUE,"afbouw kant";#N/A,#N/A,TRUE,"afbouw kern";#N/A,#N/A,TRUE,"vert verkeer";#N/A,#N/A,TRUE,"hor afw";#N/A,#N/A,TRUE,"sanitair"}</definedName>
    <definedName name="___ruw2" hidden="1">{#N/A,#N/A,TRUE,"kopblad";#N/A,#N/A,TRUE,"alg";#N/A,#N/A,TRUE,"verz";#N/A,#N/A,TRUE,"ruwbouw";#N/A,#N/A,TRUE,"gevel";#N/A,#N/A,TRUE,"afbouw kant";#N/A,#N/A,TRUE,"afbouw kern";#N/A,#N/A,TRUE,"vert verkeer";#N/A,#N/A,TRUE,"hor afw";#N/A,#N/A,TRUE,"sanitair"}</definedName>
    <definedName name="___ruw2_1" hidden="1">{#N/A,#N/A,TRUE,"kopblad";#N/A,#N/A,TRUE,"alg";#N/A,#N/A,TRUE,"verz";#N/A,#N/A,TRUE,"ruwbouw";#N/A,#N/A,TRUE,"gevel";#N/A,#N/A,TRUE,"afbouw kant";#N/A,#N/A,TRUE,"afbouw kern";#N/A,#N/A,TRUE,"vert verkeer";#N/A,#N/A,TRUE,"hor afw";#N/A,#N/A,TRUE,"sanitair"}</definedName>
    <definedName name="__123Graph_A" hidden="1">#REF!</definedName>
    <definedName name="__123Graph_B" hidden="1">#REF!</definedName>
    <definedName name="__123Graph_C" hidden="1">#REF!</definedName>
    <definedName name="__123Graph_D" hidden="1">#REF!</definedName>
    <definedName name="__123Graph_X" hidden="1">#REF!</definedName>
    <definedName name="__ruw1" hidden="1">{#N/A,#N/A,TRUE,"kopblad";#N/A,#N/A,TRUE,"alg";#N/A,#N/A,TRUE,"verz";#N/A,#N/A,TRUE,"ruwbouw";#N/A,#N/A,TRUE,"gevel";#N/A,#N/A,TRUE,"afbouw kant";#N/A,#N/A,TRUE,"afbouw kern";#N/A,#N/A,TRUE,"vert verkeer";#N/A,#N/A,TRUE,"hor afw";#N/A,#N/A,TRUE,"sanitair"}</definedName>
    <definedName name="__ruw1_1" hidden="1">{#N/A,#N/A,TRUE,"kopblad";#N/A,#N/A,TRUE,"alg";#N/A,#N/A,TRUE,"verz";#N/A,#N/A,TRUE,"ruwbouw";#N/A,#N/A,TRUE,"gevel";#N/A,#N/A,TRUE,"afbouw kant";#N/A,#N/A,TRUE,"afbouw kern";#N/A,#N/A,TRUE,"vert verkeer";#N/A,#N/A,TRUE,"hor afw";#N/A,#N/A,TRUE,"sanitair"}</definedName>
    <definedName name="__ruw2" hidden="1">{#N/A,#N/A,TRUE,"kopblad";#N/A,#N/A,TRUE,"alg";#N/A,#N/A,TRUE,"verz";#N/A,#N/A,TRUE,"ruwbouw";#N/A,#N/A,TRUE,"gevel";#N/A,#N/A,TRUE,"afbouw kant";#N/A,#N/A,TRUE,"afbouw kern";#N/A,#N/A,TRUE,"vert verkeer";#N/A,#N/A,TRUE,"hor afw";#N/A,#N/A,TRUE,"sanitair"}</definedName>
    <definedName name="__ruw2_1" hidden="1">{#N/A,#N/A,TRUE,"kopblad";#N/A,#N/A,TRUE,"alg";#N/A,#N/A,TRUE,"verz";#N/A,#N/A,TRUE,"ruwbouw";#N/A,#N/A,TRUE,"gevel";#N/A,#N/A,TRUE,"afbouw kant";#N/A,#N/A,TRUE,"afbouw kern";#N/A,#N/A,TRUE,"vert verkeer";#N/A,#N/A,TRUE,"hor afw";#N/A,#N/A,TRUE,"sanitair"}</definedName>
    <definedName name="_xlnm._FilterDatabase" localSheetId="0" hidden="1">Maatregel_29_kosten!$A$1:$B$726</definedName>
    <definedName name="_xlnm._FilterDatabase" localSheetId="1" hidden="1">Onderbouwing_M29!$B$6:$Y$1879</definedName>
    <definedName name="_xlnm._FilterDatabase" localSheetId="5" hidden="1">Tabellen!#REF!</definedName>
    <definedName name="_Hlk175842881" localSheetId="3">'Afwerking_kosten '!$B$2</definedName>
    <definedName name="_Hlk9341218" localSheetId="0">Maatregel_29_kosten!#REF!</definedName>
    <definedName name="_Key2" hidden="1">#REF!</definedName>
    <definedName name="_Order1" hidden="1">255</definedName>
    <definedName name="_Order2" hidden="1">255</definedName>
    <definedName name="_pro2" hidden="1">{#N/A,#N/A,TRUE,"Kopblad";#N/A,#N/A,TRUE,"ALG";#N/A,#N/A,TRUE,"BVO en VORMfactoren";#N/A,#N/A,TRUE,"TOTAAL";#N/A,#N/A,TRUE,"FUND";#N/A,#N/A,TRUE,"RUWBOUW";#N/A,#N/A,TRUE,"GEVEL";#N/A,#N/A,TRUE,"AFBOUW";#N/A,#N/A,TRUE,"HOR VERT";#N/A,#N/A,TRUE,"INSTALLATIES"}</definedName>
    <definedName name="_ruw1" hidden="1">{#N/A,#N/A,TRUE,"kopblad";#N/A,#N/A,TRUE,"alg";#N/A,#N/A,TRUE,"verz";#N/A,#N/A,TRUE,"ruwbouw";#N/A,#N/A,TRUE,"gevel";#N/A,#N/A,TRUE,"afbouw kant";#N/A,#N/A,TRUE,"afbouw kern";#N/A,#N/A,TRUE,"vert verkeer";#N/A,#N/A,TRUE,"hor afw";#N/A,#N/A,TRUE,"sanitair"}</definedName>
    <definedName name="_ruw1_1" hidden="1">{#N/A,#N/A,TRUE,"kopblad";#N/A,#N/A,TRUE,"alg";#N/A,#N/A,TRUE,"verz";#N/A,#N/A,TRUE,"ruwbouw";#N/A,#N/A,TRUE,"gevel";#N/A,#N/A,TRUE,"afbouw kant";#N/A,#N/A,TRUE,"afbouw kern";#N/A,#N/A,TRUE,"vert verkeer";#N/A,#N/A,TRUE,"hor afw";#N/A,#N/A,TRUE,"sanitair"}</definedName>
    <definedName name="_ruw2" hidden="1">{#N/A,#N/A,TRUE,"kopblad";#N/A,#N/A,TRUE,"alg";#N/A,#N/A,TRUE,"verz";#N/A,#N/A,TRUE,"ruwbouw";#N/A,#N/A,TRUE,"gevel";#N/A,#N/A,TRUE,"afbouw kant";#N/A,#N/A,TRUE,"afbouw kern";#N/A,#N/A,TRUE,"vert verkeer";#N/A,#N/A,TRUE,"hor afw";#N/A,#N/A,TRUE,"sanitair"}</definedName>
    <definedName name="_ruw2_1" hidden="1">{#N/A,#N/A,TRUE,"kopblad";#N/A,#N/A,TRUE,"alg";#N/A,#N/A,TRUE,"verz";#N/A,#N/A,TRUE,"ruwbouw";#N/A,#N/A,TRUE,"gevel";#N/A,#N/A,TRUE,"afbouw kant";#N/A,#N/A,TRUE,"afbouw kern";#N/A,#N/A,TRUE,"vert verkeer";#N/A,#N/A,TRUE,"hor afw";#N/A,#N/A,TRUE,"sanitair"}</definedName>
    <definedName name="_ruw3" hidden="1">{#N/A,#N/A,TRUE,"kopblad";#N/A,#N/A,TRUE,"alg";#N/A,#N/A,TRUE,"verz";#N/A,#N/A,TRUE,"ruwbouw";#N/A,#N/A,TRUE,"gevel";#N/A,#N/A,TRUE,"afbouw kant";#N/A,#N/A,TRUE,"afbouw kern";#N/A,#N/A,TRUE,"vert verkeer";#N/A,#N/A,TRUE,"hor afw";#N/A,#N/A,TRUE,"sanitair"}</definedName>
    <definedName name="_Toc132285006" localSheetId="2">' Uittrekstaten.'!#REF!</definedName>
    <definedName name="_Toc132285007" localSheetId="2">' Uittrekstaten.'!#REF!</definedName>
    <definedName name="_Toc132285008" localSheetId="2">' Uittrekstaten.'!#REF!</definedName>
    <definedName name="_Toc132285009" localSheetId="2">' Uittrekstaten.'!#REF!</definedName>
    <definedName name="_tot2" hidden="1">{#N/A,#N/A,TRUE,"kopblad";#N/A,#N/A,TRUE,"alg";#N/A,#N/A,TRUE,"verz";#N/A,#N/A,TRUE,"ruwbouw";#N/A,#N/A,TRUE,"gevel";#N/A,#N/A,TRUE,"afbouw kant";#N/A,#N/A,TRUE,"afbouw kern";#N/A,#N/A,TRUE,"vert verkeer";#N/A,#N/A,TRUE,"hor afw";#N/A,#N/A,TRUE,"sanitair"}</definedName>
    <definedName name="a" hidden="1">{#N/A,#N/A,TRUE,"A";#N/A,#N/A,TRUE,"E";#N/A,#N/A,TRUE,"V1";#N/A,#N/A,TRUE,"V2";#N/A,#N/A,TRUE,"BVO";#N/A,#N/A,TRUE,"A1";#N/A,#N/A,TRUE,"1-P";#N/A,#N/A,TRUE,"1-st k 5lg";#N/A,#N/A,TRUE,"1-st k 6lg";#N/A,#N/A,TRUE,"1-st k 6lg kop";#N/A,#N/A,TRUE,"1-k 10lg";#N/A,#N/A,TRUE,"1-Dek";#N/A,#N/A,TRUE,"2-P";#N/A,#N/A,TRUE,"2-k 10lg";#N/A,#N/A,TRUE,"2-st k 6lg";#N/A,#N/A,TRUE,"2-k 6lg";#N/A,#N/A,TRUE,"2-k 7lg";#N/A,#N/A,TRUE,"2-Dek"}</definedName>
    <definedName name="a_1" hidden="1">{#N/A,#N/A,TRUE,"A";#N/A,#N/A,TRUE,"E";#N/A,#N/A,TRUE,"V1";#N/A,#N/A,TRUE,"V2";#N/A,#N/A,TRUE,"BVO";#N/A,#N/A,TRUE,"A1";#N/A,#N/A,TRUE,"1-P";#N/A,#N/A,TRUE,"1-st k 5lg";#N/A,#N/A,TRUE,"1-st k 6lg";#N/A,#N/A,TRUE,"1-st k 6lg kop";#N/A,#N/A,TRUE,"1-k 10lg";#N/A,#N/A,TRUE,"1-Dek";#N/A,#N/A,TRUE,"2-P";#N/A,#N/A,TRUE,"2-k 10lg";#N/A,#N/A,TRUE,"2-st k 6lg";#N/A,#N/A,TRUE,"2-k 6lg";#N/A,#N/A,TRUE,"2-k 7lg";#N/A,#N/A,TRUE,"2-Dek"}</definedName>
    <definedName name="_xlnm.Print_Area" localSheetId="2">' Uittrekstaten.'!$A$1:$AJ$202</definedName>
    <definedName name="_xlnm.Print_Area" localSheetId="0">Maatregel_29_kosten!$C$1:$S$726</definedName>
    <definedName name="_xlnm.Print_Area" localSheetId="1">Onderbouwing_M29!$B$2:$M$1879</definedName>
    <definedName name="_xlnm.Print_Titles" localSheetId="2">' Uittrekstaten.'!$2:$163</definedName>
    <definedName name="_xlnm.Print_Titles" localSheetId="0">Maatregel_29_kosten!$1:$5</definedName>
    <definedName name="_xlnm.Print_Titles" localSheetId="1">Onderbouwing_M29!$1:$7</definedName>
    <definedName name="bk" hidden="1">#REF!</definedName>
    <definedName name="BVO">Maatregel_29_kosten!#REF!</definedName>
    <definedName name="conflikt" hidden="1">{#N/A,#N/A,TRUE,"A";#N/A,#N/A,TRUE,"E";#N/A,#N/A,TRUE,"V1";#N/A,#N/A,TRUE,"V2";#N/A,#N/A,TRUE,"BVO";#N/A,#N/A,TRUE,"A1";#N/A,#N/A,TRUE,"1-P";#N/A,#N/A,TRUE,"1-st k 5lg";#N/A,#N/A,TRUE,"1-st k 6lg";#N/A,#N/A,TRUE,"1-st k 6lg kop";#N/A,#N/A,TRUE,"1-k 10lg";#N/A,#N/A,TRUE,"1-Dek";#N/A,#N/A,TRUE,"2-P";#N/A,#N/A,TRUE,"2-k 10lg";#N/A,#N/A,TRUE,"2-st k 6lg";#N/A,#N/A,TRUE,"2-k 6lg";#N/A,#N/A,TRUE,"2-k 7lg";#N/A,#N/A,TRUE,"2-Dek"}</definedName>
    <definedName name="conflikt_1" hidden="1">{#N/A,#N/A,TRUE,"A";#N/A,#N/A,TRUE,"E";#N/A,#N/A,TRUE,"V1";#N/A,#N/A,TRUE,"V2";#N/A,#N/A,TRUE,"BVO";#N/A,#N/A,TRUE,"A1";#N/A,#N/A,TRUE,"1-P";#N/A,#N/A,TRUE,"1-st k 5lg";#N/A,#N/A,TRUE,"1-st k 6lg";#N/A,#N/A,TRUE,"1-st k 6lg kop";#N/A,#N/A,TRUE,"1-k 10lg";#N/A,#N/A,TRUE,"1-Dek";#N/A,#N/A,TRUE,"2-P";#N/A,#N/A,TRUE,"2-k 10lg";#N/A,#N/A,TRUE,"2-st k 6lg";#N/A,#N/A,TRUE,"2-k 6lg";#N/A,#N/A,TRUE,"2-k 7lg";#N/A,#N/A,TRUE,"2-Dek"}</definedName>
    <definedName name="cv" hidden="1">{#N/A,#N/A,TRUE,"kopblad";#N/A,#N/A,TRUE,"alg";#N/A,#N/A,TRUE,"verz";#N/A,#N/A,TRUE,"ruwbouw";#N/A,#N/A,TRUE,"gevel";#N/A,#N/A,TRUE,"afbouw kant";#N/A,#N/A,TRUE,"afbouw kern";#N/A,#N/A,TRUE,"vert verkeer";#N/A,#N/A,TRUE,"hor afw";#N/A,#N/A,TRUE,"sanitair"}</definedName>
    <definedName name="cv_1" hidden="1">{#N/A,#N/A,TRUE,"kopblad";#N/A,#N/A,TRUE,"alg";#N/A,#N/A,TRUE,"verz";#N/A,#N/A,TRUE,"ruwbouw";#N/A,#N/A,TRUE,"gevel";#N/A,#N/A,TRUE,"afbouw kant";#N/A,#N/A,TRUE,"afbouw kern";#N/A,#N/A,TRUE,"vert verkeer";#N/A,#N/A,TRUE,"hor afw";#N/A,#N/A,TRUE,"sanitair"}</definedName>
    <definedName name="d" hidden="1">{#N/A,#N/A,TRUE,"A";#N/A,#N/A,TRUE,"E";#N/A,#N/A,TRUE,"V1";#N/A,#N/A,TRUE,"V2";#N/A,#N/A,TRUE,"BVO";#N/A,#N/A,TRUE,"A1";#N/A,#N/A,TRUE,"1-P";#N/A,#N/A,TRUE,"1-st k 5lg";#N/A,#N/A,TRUE,"1-st k 6lg";#N/A,#N/A,TRUE,"1-st k 6lg kop";#N/A,#N/A,TRUE,"1-k 10lg";#N/A,#N/A,TRUE,"1-Dek";#N/A,#N/A,TRUE,"2-P";#N/A,#N/A,TRUE,"2-k 10lg";#N/A,#N/A,TRUE,"2-st k 6lg";#N/A,#N/A,TRUE,"2-k 6lg";#N/A,#N/A,TRUE,"2-k 7lg";#N/A,#N/A,TRUE,"2-Dek"}</definedName>
    <definedName name="d_1" hidden="1">{#N/A,#N/A,TRUE,"A";#N/A,#N/A,TRUE,"E";#N/A,#N/A,TRUE,"V1";#N/A,#N/A,TRUE,"V2";#N/A,#N/A,TRUE,"BVO";#N/A,#N/A,TRUE,"A1";#N/A,#N/A,TRUE,"1-P";#N/A,#N/A,TRUE,"1-st k 5lg";#N/A,#N/A,TRUE,"1-st k 6lg";#N/A,#N/A,TRUE,"1-st k 6lg kop";#N/A,#N/A,TRUE,"1-k 10lg";#N/A,#N/A,TRUE,"1-Dek";#N/A,#N/A,TRUE,"2-P";#N/A,#N/A,TRUE,"2-k 10lg";#N/A,#N/A,TRUE,"2-st k 6lg";#N/A,#N/A,TRUE,"2-k 6lg";#N/A,#N/A,TRUE,"2-k 7lg";#N/A,#N/A,TRUE,"2-Dek"}</definedName>
    <definedName name="de" hidden="1">{#N/A,#N/A,TRUE,"A";#N/A,#N/A,TRUE,"E";#N/A,#N/A,TRUE,"V1";#N/A,#N/A,TRUE,"V2";#N/A,#N/A,TRUE,"BVO";#N/A,#N/A,TRUE,"A1";#N/A,#N/A,TRUE,"1-P";#N/A,#N/A,TRUE,"1-st k 5lg";#N/A,#N/A,TRUE,"1-st k 6lg";#N/A,#N/A,TRUE,"1-st k 6lg kop";#N/A,#N/A,TRUE,"1-k 10lg";#N/A,#N/A,TRUE,"1-Dek";#N/A,#N/A,TRUE,"2-P";#N/A,#N/A,TRUE,"2-k 10lg";#N/A,#N/A,TRUE,"2-st k 6lg";#N/A,#N/A,TRUE,"2-k 6lg";#N/A,#N/A,TRUE,"2-k 7lg";#N/A,#N/A,TRUE,"2-Dek"}</definedName>
    <definedName name="de_1" hidden="1">{#N/A,#N/A,TRUE,"A";#N/A,#N/A,TRUE,"E";#N/A,#N/A,TRUE,"V1";#N/A,#N/A,TRUE,"V2";#N/A,#N/A,TRUE,"BVO";#N/A,#N/A,TRUE,"A1";#N/A,#N/A,TRUE,"1-P";#N/A,#N/A,TRUE,"1-st k 5lg";#N/A,#N/A,TRUE,"1-st k 6lg";#N/A,#N/A,TRUE,"1-st k 6lg kop";#N/A,#N/A,TRUE,"1-k 10lg";#N/A,#N/A,TRUE,"1-Dek";#N/A,#N/A,TRUE,"2-P";#N/A,#N/A,TRUE,"2-k 10lg";#N/A,#N/A,TRUE,"2-st k 6lg";#N/A,#N/A,TRUE,"2-k 6lg";#N/A,#N/A,TRUE,"2-k 7lg";#N/A,#N/A,TRUE,"2-Dek"}</definedName>
    <definedName name="dstk" hidden="1">{#N/A,#N/A,TRUE,"A";#N/A,#N/A,TRUE,"E";#N/A,#N/A,TRUE,"V1";#N/A,#N/A,TRUE,"V2";#N/A,#N/A,TRUE,"BVO";#N/A,#N/A,TRUE,"A1";#N/A,#N/A,TRUE,"1-P";#N/A,#N/A,TRUE,"1-st k 5lg";#N/A,#N/A,TRUE,"1-st k 6lg";#N/A,#N/A,TRUE,"1-st k 6lg kop";#N/A,#N/A,TRUE,"1-k 10lg";#N/A,#N/A,TRUE,"1-Dek";#N/A,#N/A,TRUE,"2-P";#N/A,#N/A,TRUE,"2-k 10lg";#N/A,#N/A,TRUE,"2-st k 6lg";#N/A,#N/A,TRUE,"2-k 6lg";#N/A,#N/A,TRUE,"2-k 7lg";#N/A,#N/A,TRUE,"2-Dek"}</definedName>
    <definedName name="dstk_1" hidden="1">{#N/A,#N/A,TRUE,"A";#N/A,#N/A,TRUE,"E";#N/A,#N/A,TRUE,"V1";#N/A,#N/A,TRUE,"V2";#N/A,#N/A,TRUE,"BVO";#N/A,#N/A,TRUE,"A1";#N/A,#N/A,TRUE,"1-P";#N/A,#N/A,TRUE,"1-st k 5lg";#N/A,#N/A,TRUE,"1-st k 6lg";#N/A,#N/A,TRUE,"1-st k 6lg kop";#N/A,#N/A,TRUE,"1-k 10lg";#N/A,#N/A,TRUE,"1-Dek";#N/A,#N/A,TRUE,"2-P";#N/A,#N/A,TRUE,"2-k 10lg";#N/A,#N/A,TRUE,"2-st k 6lg";#N/A,#N/A,TRUE,"2-k 6lg";#N/A,#N/A,TRUE,"2-k 7lg";#N/A,#N/A,TRUE,"2-Dek"}</definedName>
    <definedName name="dstk2" hidden="1">{#N/A,#N/A,TRUE,"A";#N/A,#N/A,TRUE,"E";#N/A,#N/A,TRUE,"V1";#N/A,#N/A,TRUE,"V2";#N/A,#N/A,TRUE,"BVO";#N/A,#N/A,TRUE,"A1";#N/A,#N/A,TRUE,"1-P";#N/A,#N/A,TRUE,"1-st k 5lg";#N/A,#N/A,TRUE,"1-st k 6lg";#N/A,#N/A,TRUE,"1-st k 6lg kop";#N/A,#N/A,TRUE,"1-k 10lg";#N/A,#N/A,TRUE,"1-Dek";#N/A,#N/A,TRUE,"2-P";#N/A,#N/A,TRUE,"2-k 10lg";#N/A,#N/A,TRUE,"2-st k 6lg";#N/A,#N/A,TRUE,"2-k 6lg";#N/A,#N/A,TRUE,"2-k 7lg";#N/A,#N/A,TRUE,"2-Dek"}</definedName>
    <definedName name="dstk2_1" hidden="1">{#N/A,#N/A,TRUE,"A";#N/A,#N/A,TRUE,"E";#N/A,#N/A,TRUE,"V1";#N/A,#N/A,TRUE,"V2";#N/A,#N/A,TRUE,"BVO";#N/A,#N/A,TRUE,"A1";#N/A,#N/A,TRUE,"1-P";#N/A,#N/A,TRUE,"1-st k 5lg";#N/A,#N/A,TRUE,"1-st k 6lg";#N/A,#N/A,TRUE,"1-st k 6lg kop";#N/A,#N/A,TRUE,"1-k 10lg";#N/A,#N/A,TRUE,"1-Dek";#N/A,#N/A,TRUE,"2-P";#N/A,#N/A,TRUE,"2-k 10lg";#N/A,#N/A,TRUE,"2-st k 6lg";#N/A,#N/A,TRUE,"2-k 6lg";#N/A,#N/A,TRUE,"2-k 7lg";#N/A,#N/A,TRUE,"2-Dek"}</definedName>
    <definedName name="dstk21" hidden="1">{#N/A,#N/A,TRUE,"A";#N/A,#N/A,TRUE,"E";#N/A,#N/A,TRUE,"V1";#N/A,#N/A,TRUE,"V2";#N/A,#N/A,TRUE,"BVO";#N/A,#N/A,TRUE,"A1";#N/A,#N/A,TRUE,"1-P";#N/A,#N/A,TRUE,"1-st k 5lg";#N/A,#N/A,TRUE,"1-st k 6lg";#N/A,#N/A,TRUE,"1-st k 6lg kop";#N/A,#N/A,TRUE,"1-k 10lg";#N/A,#N/A,TRUE,"1-Dek";#N/A,#N/A,TRUE,"2-P";#N/A,#N/A,TRUE,"2-k 10lg";#N/A,#N/A,TRUE,"2-st k 6lg";#N/A,#N/A,TRUE,"2-k 6lg";#N/A,#N/A,TRUE,"2-k 7lg";#N/A,#N/A,TRUE,"2-Dek"}</definedName>
    <definedName name="dstk21_1" hidden="1">{#N/A,#N/A,TRUE,"A";#N/A,#N/A,TRUE,"E";#N/A,#N/A,TRUE,"V1";#N/A,#N/A,TRUE,"V2";#N/A,#N/A,TRUE,"BVO";#N/A,#N/A,TRUE,"A1";#N/A,#N/A,TRUE,"1-P";#N/A,#N/A,TRUE,"1-st k 5lg";#N/A,#N/A,TRUE,"1-st k 6lg";#N/A,#N/A,TRUE,"1-st k 6lg kop";#N/A,#N/A,TRUE,"1-k 10lg";#N/A,#N/A,TRUE,"1-Dek";#N/A,#N/A,TRUE,"2-P";#N/A,#N/A,TRUE,"2-k 10lg";#N/A,#N/A,TRUE,"2-st k 6lg";#N/A,#N/A,TRUE,"2-k 6lg";#N/A,#N/A,TRUE,"2-k 7lg";#N/A,#N/A,TRUE,"2-Dek"}</definedName>
    <definedName name="e" hidden="1">{#N/A,#N/A,TRUE,"A";#N/A,#N/A,TRUE,"E";#N/A,#N/A,TRUE,"V1";#N/A,#N/A,TRUE,"V2";#N/A,#N/A,TRUE,"BVO";#N/A,#N/A,TRUE,"A1";#N/A,#N/A,TRUE,"1-P";#N/A,#N/A,TRUE,"1-st k 5lg";#N/A,#N/A,TRUE,"1-st k 6lg";#N/A,#N/A,TRUE,"1-st k 6lg kop";#N/A,#N/A,TRUE,"1-k 10lg";#N/A,#N/A,TRUE,"1-Dek";#N/A,#N/A,TRUE,"2-P";#N/A,#N/A,TRUE,"2-k 10lg";#N/A,#N/A,TRUE,"2-st k 6lg";#N/A,#N/A,TRUE,"2-k 6lg";#N/A,#N/A,TRUE,"2-k 7lg";#N/A,#N/A,TRUE,"2-Dek"}</definedName>
    <definedName name="e_1" hidden="1">{#N/A,#N/A,TRUE,"A";#N/A,#N/A,TRUE,"E";#N/A,#N/A,TRUE,"V1";#N/A,#N/A,TRUE,"V2";#N/A,#N/A,TRUE,"BVO";#N/A,#N/A,TRUE,"A1";#N/A,#N/A,TRUE,"1-P";#N/A,#N/A,TRUE,"1-st k 5lg";#N/A,#N/A,TRUE,"1-st k 6lg";#N/A,#N/A,TRUE,"1-st k 6lg kop";#N/A,#N/A,TRUE,"1-k 10lg";#N/A,#N/A,TRUE,"1-Dek";#N/A,#N/A,TRUE,"2-P";#N/A,#N/A,TRUE,"2-k 10lg";#N/A,#N/A,TRUE,"2-st k 6lg";#N/A,#N/A,TRUE,"2-k 6lg";#N/A,#N/A,TRUE,"2-k 7lg";#N/A,#N/A,TRUE,"2-Dek"}</definedName>
    <definedName name="ee" hidden="1">{#N/A,#N/A,TRUE,"A";#N/A,#N/A,TRUE,"E";#N/A,#N/A,TRUE,"V1";#N/A,#N/A,TRUE,"V2";#N/A,#N/A,TRUE,"BVO";#N/A,#N/A,TRUE,"A1";#N/A,#N/A,TRUE,"1-P";#N/A,#N/A,TRUE,"1-st k 5lg";#N/A,#N/A,TRUE,"1-st k 6lg";#N/A,#N/A,TRUE,"1-st k 6lg kop";#N/A,#N/A,TRUE,"1-k 10lg";#N/A,#N/A,TRUE,"1-Dek";#N/A,#N/A,TRUE,"2-P";#N/A,#N/A,TRUE,"2-k 10lg";#N/A,#N/A,TRUE,"2-st k 6lg";#N/A,#N/A,TRUE,"2-k 6lg";#N/A,#N/A,TRUE,"2-k 7lg";#N/A,#N/A,TRUE,"2-Dek"}</definedName>
    <definedName name="ee_1" hidden="1">{#N/A,#N/A,TRUE,"A";#N/A,#N/A,TRUE,"E";#N/A,#N/A,TRUE,"V1";#N/A,#N/A,TRUE,"V2";#N/A,#N/A,TRUE,"BVO";#N/A,#N/A,TRUE,"A1";#N/A,#N/A,TRUE,"1-P";#N/A,#N/A,TRUE,"1-st k 5lg";#N/A,#N/A,TRUE,"1-st k 6lg";#N/A,#N/A,TRUE,"1-st k 6lg kop";#N/A,#N/A,TRUE,"1-k 10lg";#N/A,#N/A,TRUE,"1-Dek";#N/A,#N/A,TRUE,"2-P";#N/A,#N/A,TRUE,"2-k 10lg";#N/A,#N/A,TRUE,"2-st k 6lg";#N/A,#N/A,TRUE,"2-k 6lg";#N/A,#N/A,TRUE,"2-k 7lg";#N/A,#N/A,TRUE,"2-Dek"}</definedName>
    <definedName name="ExterneGegevens_1" localSheetId="2" hidden="1">' Uittrekstaten.'!#REF!</definedName>
    <definedName name="f" hidden="1">{#N/A,#N/A,TRUE,"A";#N/A,#N/A,TRUE,"E";#N/A,#N/A,TRUE,"V1";#N/A,#N/A,TRUE,"V2";#N/A,#N/A,TRUE,"BVO";#N/A,#N/A,TRUE,"A1";#N/A,#N/A,TRUE,"1-P";#N/A,#N/A,TRUE,"1-st k 5lg";#N/A,#N/A,TRUE,"1-st k 6lg";#N/A,#N/A,TRUE,"1-st k 6lg kop";#N/A,#N/A,TRUE,"1-k 10lg";#N/A,#N/A,TRUE,"1-Dek";#N/A,#N/A,TRUE,"2-P";#N/A,#N/A,TRUE,"2-k 10lg";#N/A,#N/A,TRUE,"2-st k 6lg";#N/A,#N/A,TRUE,"2-k 6lg";#N/A,#N/A,TRUE,"2-k 7lg";#N/A,#N/A,TRUE,"2-Dek"}</definedName>
    <definedName name="ff" hidden="1">{#N/A,#N/A,TRUE,"kopblad";#N/A,#N/A,TRUE,"alg";#N/A,#N/A,TRUE,"verz";#N/A,#N/A,TRUE,"ruwbouw";#N/A,#N/A,TRUE,"gevel";#N/A,#N/A,TRUE,"afbouw kant";#N/A,#N/A,TRUE,"afbouw kern";#N/A,#N/A,TRUE,"vert verkeer";#N/A,#N/A,TRUE,"hor afw";#N/A,#N/A,TRUE,"sanitair"}</definedName>
    <definedName name="ff_1" hidden="1">{#N/A,#N/A,TRUE,"kopblad";#N/A,#N/A,TRUE,"alg";#N/A,#N/A,TRUE,"verz";#N/A,#N/A,TRUE,"ruwbouw";#N/A,#N/A,TRUE,"gevel";#N/A,#N/A,TRUE,"afbouw kant";#N/A,#N/A,TRUE,"afbouw kern";#N/A,#N/A,TRUE,"vert verkeer";#N/A,#N/A,TRUE,"hor afw";#N/A,#N/A,TRUE,"sanitair"}</definedName>
    <definedName name="fff" hidden="1">{#N/A,#N/A,TRUE,"A";#N/A,#N/A,TRUE,"E";#N/A,#N/A,TRUE,"V1";#N/A,#N/A,TRUE,"V2";#N/A,#N/A,TRUE,"BVO";#N/A,#N/A,TRUE,"A1";#N/A,#N/A,TRUE,"1-P";#N/A,#N/A,TRUE,"1-st k 5lg";#N/A,#N/A,TRUE,"1-st k 6lg";#N/A,#N/A,TRUE,"1-st k 6lg kop";#N/A,#N/A,TRUE,"1-k 10lg";#N/A,#N/A,TRUE,"1-Dek";#N/A,#N/A,TRUE,"2-P";#N/A,#N/A,TRUE,"2-k 10lg";#N/A,#N/A,TRUE,"2-st k 6lg";#N/A,#N/A,TRUE,"2-k 6lg";#N/A,#N/A,TRUE,"2-k 7lg";#N/A,#N/A,TRUE,"2-Dek"}</definedName>
    <definedName name="fff_1" hidden="1">{#N/A,#N/A,TRUE,"A";#N/A,#N/A,TRUE,"E";#N/A,#N/A,TRUE,"V1";#N/A,#N/A,TRUE,"V2";#N/A,#N/A,TRUE,"BVO";#N/A,#N/A,TRUE,"A1";#N/A,#N/A,TRUE,"1-P";#N/A,#N/A,TRUE,"1-st k 5lg";#N/A,#N/A,TRUE,"1-st k 6lg";#N/A,#N/A,TRUE,"1-st k 6lg kop";#N/A,#N/A,TRUE,"1-k 10lg";#N/A,#N/A,TRUE,"1-Dek";#N/A,#N/A,TRUE,"2-P";#N/A,#N/A,TRUE,"2-k 10lg";#N/A,#N/A,TRUE,"2-st k 6lg";#N/A,#N/A,TRUE,"2-k 6lg";#N/A,#N/A,TRUE,"2-k 7lg";#N/A,#N/A,TRUE,"2-Dek"}</definedName>
    <definedName name="g" hidden="1">{#N/A,#N/A,TRUE,"A";#N/A,#N/A,TRUE,"E";#N/A,#N/A,TRUE,"V1";#N/A,#N/A,TRUE,"V2";#N/A,#N/A,TRUE,"BVO";#N/A,#N/A,TRUE,"A1";#N/A,#N/A,TRUE,"1-P";#N/A,#N/A,TRUE,"1-st k 5lg";#N/A,#N/A,TRUE,"1-st k 6lg";#N/A,#N/A,TRUE,"1-st k 6lg kop";#N/A,#N/A,TRUE,"1-k 10lg";#N/A,#N/A,TRUE,"1-Dek";#N/A,#N/A,TRUE,"2-P";#N/A,#N/A,TRUE,"2-k 10lg";#N/A,#N/A,TRUE,"2-st k 6lg";#N/A,#N/A,TRUE,"2-k 6lg";#N/A,#N/A,TRUE,"2-k 7lg";#N/A,#N/A,TRUE,"2-Dek"}</definedName>
    <definedName name="g_1" hidden="1">{#N/A,#N/A,TRUE,"A";#N/A,#N/A,TRUE,"E";#N/A,#N/A,TRUE,"V1";#N/A,#N/A,TRUE,"V2";#N/A,#N/A,TRUE,"BVO";#N/A,#N/A,TRUE,"A1";#N/A,#N/A,TRUE,"1-P";#N/A,#N/A,TRUE,"1-st k 5lg";#N/A,#N/A,TRUE,"1-st k 6lg";#N/A,#N/A,TRUE,"1-st k 6lg kop";#N/A,#N/A,TRUE,"1-k 10lg";#N/A,#N/A,TRUE,"1-Dek";#N/A,#N/A,TRUE,"2-P";#N/A,#N/A,TRUE,"2-k 10lg";#N/A,#N/A,TRUE,"2-st k 6lg";#N/A,#N/A,TRUE,"2-k 6lg";#N/A,#N/A,TRUE,"2-k 7lg";#N/A,#N/A,TRUE,"2-Dek"}</definedName>
    <definedName name="ggggg" hidden="1">{#N/A,#N/A,TRUE,"kopbl";#N/A,#N/A,TRUE,"proj geg";#N/A,#N/A,TRUE,"uitg punt";#N/A,#N/A,TRUE,"totaalblad";#N/A,#N/A,TRUE,"bedrijf 1";#N/A,#N/A,TRUE,"bedrijf 2";#N/A,#N/A,TRUE,"fund";#N/A,#N/A,TRUE,"pa";#N/A,#N/A,TRUE,"com1";#N/A,#N/A,TRUE,"com2";#N/A,#N/A,TRUE,"app1";#N/A,#N/A,TRUE,"app2";#N/A,#N/A,TRUE,"dakafw";#N/A,#N/A,TRUE,"terrein";#N/A,#N/A,TRUE,"installaties"}</definedName>
    <definedName name="ggggg_1" hidden="1">{#N/A,#N/A,TRUE,"kopbl";#N/A,#N/A,TRUE,"proj geg";#N/A,#N/A,TRUE,"uitg punt";#N/A,#N/A,TRUE,"totaalblad";#N/A,#N/A,TRUE,"bedrijf 1";#N/A,#N/A,TRUE,"bedrijf 2";#N/A,#N/A,TRUE,"fund";#N/A,#N/A,TRUE,"pa";#N/A,#N/A,TRUE,"com1";#N/A,#N/A,TRUE,"com2";#N/A,#N/A,TRUE,"app1";#N/A,#N/A,TRUE,"app2";#N/A,#N/A,TRUE,"dakafw";#N/A,#N/A,TRUE,"terrein";#N/A,#N/A,TRUE,"installaties"}</definedName>
    <definedName name="ggggggggggggggggg" hidden="1">{#N/A,#N/A,TRUE,"kopblad";#N/A,#N/A,TRUE,"alg";#N/A,#N/A,TRUE,"verzP";#N/A,#N/A,TRUE,"Park";#N/A,#N/A,TRUE,"verzK";#N/A,#N/A,TRUE,"gevel";#N/A,#N/A,TRUE,"afb";#N/A,#N/A,TRUE,"san";#N/A,#N/A,TRUE,"vert verk";#N/A,#N/A,TRUE,"hor afw";#N/A,#N/A,TRUE,"buit";#N/A,#N/A,TRUE,"div"}</definedName>
    <definedName name="ggggggggggggggggg_1" hidden="1">{#N/A,#N/A,TRUE,"kopblad";#N/A,#N/A,TRUE,"alg";#N/A,#N/A,TRUE,"verzP";#N/A,#N/A,TRUE,"Park";#N/A,#N/A,TRUE,"verzK";#N/A,#N/A,TRUE,"gevel";#N/A,#N/A,TRUE,"afb";#N/A,#N/A,TRUE,"san";#N/A,#N/A,TRUE,"vert verk";#N/A,#N/A,TRUE,"hor afw";#N/A,#N/A,TRUE,"buit";#N/A,#N/A,TRUE,"div"}</definedName>
    <definedName name="hgh" hidden="1">{#N/A,#N/A,TRUE,"A";#N/A,#N/A,TRUE,"E";#N/A,#N/A,TRUE,"V1";#N/A,#N/A,TRUE,"V2";#N/A,#N/A,TRUE,"BVO";#N/A,#N/A,TRUE,"A1";#N/A,#N/A,TRUE,"1-P";#N/A,#N/A,TRUE,"1-st k 5lg";#N/A,#N/A,TRUE,"1-st k 6lg";#N/A,#N/A,TRUE,"1-st k 6lg kop";#N/A,#N/A,TRUE,"1-k 10lg";#N/A,#N/A,TRUE,"1-Dek";#N/A,#N/A,TRUE,"2-P";#N/A,#N/A,TRUE,"2-k 10lg";#N/A,#N/A,TRUE,"2-st k 6lg";#N/A,#N/A,TRUE,"2-k 6lg";#N/A,#N/A,TRUE,"2-k 7lg";#N/A,#N/A,TRUE,"2-Dek"}</definedName>
    <definedName name="hgh_1" hidden="1">{#N/A,#N/A,TRUE,"A";#N/A,#N/A,TRUE,"E";#N/A,#N/A,TRUE,"V1";#N/A,#N/A,TRUE,"V2";#N/A,#N/A,TRUE,"BVO";#N/A,#N/A,TRUE,"A1";#N/A,#N/A,TRUE,"1-P";#N/A,#N/A,TRUE,"1-st k 5lg";#N/A,#N/A,TRUE,"1-st k 6lg";#N/A,#N/A,TRUE,"1-st k 6lg kop";#N/A,#N/A,TRUE,"1-k 10lg";#N/A,#N/A,TRUE,"1-Dek";#N/A,#N/A,TRUE,"2-P";#N/A,#N/A,TRUE,"2-k 10lg";#N/A,#N/A,TRUE,"2-st k 6lg";#N/A,#N/A,TRUE,"2-k 6lg";#N/A,#N/A,TRUE,"2-k 7lg";#N/A,#N/A,TRUE,"2-Dek"}</definedName>
    <definedName name="hoekwoning" hidden="1">{#N/A,#N/A,TRUE,"Kopblad";#N/A,#N/A,TRUE,"ALG";#N/A,#N/A,TRUE,"BVO en VORMfactoren";#N/A,#N/A,TRUE,"TOTAAL";#N/A,#N/A,TRUE,"FUND";#N/A,#N/A,TRUE,"RUWBOUW";#N/A,#N/A,TRUE,"GEVEL";#N/A,#N/A,TRUE,"AFBOUW";#N/A,#N/A,TRUE,"HOR VERT";#N/A,#N/A,TRUE,"INSTALLATIES"}</definedName>
    <definedName name="hoekwoning_1" hidden="1">{#N/A,#N/A,TRUE,"Kopblad";#N/A,#N/A,TRUE,"ALG";#N/A,#N/A,TRUE,"BVO en VORMfactoren";#N/A,#N/A,TRUE,"TOTAAL";#N/A,#N/A,TRUE,"FUND";#N/A,#N/A,TRUE,"RUWBOUW";#N/A,#N/A,TRUE,"GEVEL";#N/A,#N/A,TRUE,"AFBOUW";#N/A,#N/A,TRUE,"HOR VERT";#N/A,#N/A,TRUE,"INSTALLATIES"}</definedName>
    <definedName name="hoekwoningbbbbbbbbbbbbbb" hidden="1">{#N/A,#N/A,TRUE,"kopblad";#N/A,#N/A,TRUE,"alg";#N/A,#N/A,TRUE,"VerzP";#N/A,#N/A,TRUE,"parkeren totaal";#N/A,#N/A,TRUE,"VerzK";#N/A,#N/A,TRUE,"ruwbouw";#N/A,#N/A,TRUE,"gevel";#N/A,#N/A,TRUE,"afbouw";#N/A,#N/A,TRUE,"VV";#N/A,#N/A,TRUE,"sanitair";#N/A,#N/A,TRUE,"horz";#N/A,#N/A,TRUE,"diversen";#N/A,#N/A,TRUE,"instal"}</definedName>
    <definedName name="hoekwoningbbbbbbbbbbbbbb_1" hidden="1">{#N/A,#N/A,TRUE,"kopblad";#N/A,#N/A,TRUE,"alg";#N/A,#N/A,TRUE,"VerzP";#N/A,#N/A,TRUE,"parkeren totaal";#N/A,#N/A,TRUE,"VerzK";#N/A,#N/A,TRUE,"ruwbouw";#N/A,#N/A,TRUE,"gevel";#N/A,#N/A,TRUE,"afbouw";#N/A,#N/A,TRUE,"VV";#N/A,#N/A,TRUE,"sanitair";#N/A,#N/A,TRUE,"horz";#N/A,#N/A,TRUE,"diversen";#N/A,#N/A,TRUE,"instal"}</definedName>
    <definedName name="i" hidden="1">{#N/A,#N/A,TRUE,"A";#N/A,#N/A,TRUE,"E";#N/A,#N/A,TRUE,"V1";#N/A,#N/A,TRUE,"V2";#N/A,#N/A,TRUE,"BVO";#N/A,#N/A,TRUE,"A1";#N/A,#N/A,TRUE,"1-P";#N/A,#N/A,TRUE,"1-st k 5lg";#N/A,#N/A,TRUE,"1-st k 6lg";#N/A,#N/A,TRUE,"1-st k 6lg kop";#N/A,#N/A,TRUE,"1-k 10lg";#N/A,#N/A,TRUE,"1-Dek";#N/A,#N/A,TRUE,"2-P";#N/A,#N/A,TRUE,"2-k 10lg";#N/A,#N/A,TRUE,"2-st k 6lg";#N/A,#N/A,TRUE,"2-k 6lg";#N/A,#N/A,TRUE,"2-k 7lg";#N/A,#N/A,TRUE,"2-Dek"}</definedName>
    <definedName name="i_1" hidden="1">{#N/A,#N/A,TRUE,"A";#N/A,#N/A,TRUE,"E";#N/A,#N/A,TRUE,"V1";#N/A,#N/A,TRUE,"V2";#N/A,#N/A,TRUE,"BVO";#N/A,#N/A,TRUE,"A1";#N/A,#N/A,TRUE,"1-P";#N/A,#N/A,TRUE,"1-st k 5lg";#N/A,#N/A,TRUE,"1-st k 6lg";#N/A,#N/A,TRUE,"1-st k 6lg kop";#N/A,#N/A,TRUE,"1-k 10lg";#N/A,#N/A,TRUE,"1-Dek";#N/A,#N/A,TRUE,"2-P";#N/A,#N/A,TRUE,"2-k 10lg";#N/A,#N/A,TRUE,"2-st k 6lg";#N/A,#N/A,TRUE,"2-k 6lg";#N/A,#N/A,TRUE,"2-k 7lg";#N/A,#N/A,TRUE,"2-Dek"}</definedName>
    <definedName name="jooo" hidden="1">{#N/A,#N/A,TRUE,"Kopblad";#N/A,#N/A,TRUE,"ALG";#N/A,#N/A,TRUE,"BVO en VORMfactoren";#N/A,#N/A,TRUE,"TOTAAL";#N/A,#N/A,TRUE,"FUND";#N/A,#N/A,TRUE,"RUWBOUW";#N/A,#N/A,TRUE,"GEVEL";#N/A,#N/A,TRUE,"AFBOUW";#N/A,#N/A,TRUE,"HOR VERT";#N/A,#N/A,TRUE,"INSTALLATIES"}</definedName>
    <definedName name="jooo_1" hidden="1">{#N/A,#N/A,TRUE,"Kopblad";#N/A,#N/A,TRUE,"ALG";#N/A,#N/A,TRUE,"BVO en VORMfactoren";#N/A,#N/A,TRUE,"TOTAAL";#N/A,#N/A,TRUE,"FUND";#N/A,#N/A,TRUE,"RUWBOUW";#N/A,#N/A,TRUE,"GEVEL";#N/A,#N/A,TRUE,"AFBOUW";#N/A,#N/A,TRUE,"HOR VERT";#N/A,#N/A,TRUE,"INSTALLATIES"}</definedName>
    <definedName name="leon" hidden="1">{#N/A,#N/A,TRUE,"A";#N/A,#N/A,TRUE,"E";#N/A,#N/A,TRUE,"V1";#N/A,#N/A,TRUE,"V2";#N/A,#N/A,TRUE,"BVO";#N/A,#N/A,TRUE,"A1";#N/A,#N/A,TRUE,"1-P";#N/A,#N/A,TRUE,"1-st k 5lg";#N/A,#N/A,TRUE,"1-st k 6lg";#N/A,#N/A,TRUE,"1-st k 6lg kop";#N/A,#N/A,TRUE,"1-k 10lg";#N/A,#N/A,TRUE,"1-Dek";#N/A,#N/A,TRUE,"2-P";#N/A,#N/A,TRUE,"2-k 10lg";#N/A,#N/A,TRUE,"2-st k 6lg";#N/A,#N/A,TRUE,"2-k 6lg";#N/A,#N/A,TRUE,"2-k 7lg";#N/A,#N/A,TRUE,"2-Dek"}</definedName>
    <definedName name="leon_1" hidden="1">{#N/A,#N/A,TRUE,"A";#N/A,#N/A,TRUE,"E";#N/A,#N/A,TRUE,"V1";#N/A,#N/A,TRUE,"V2";#N/A,#N/A,TRUE,"BVO";#N/A,#N/A,TRUE,"A1";#N/A,#N/A,TRUE,"1-P";#N/A,#N/A,TRUE,"1-st k 5lg";#N/A,#N/A,TRUE,"1-st k 6lg";#N/A,#N/A,TRUE,"1-st k 6lg kop";#N/A,#N/A,TRUE,"1-k 10lg";#N/A,#N/A,TRUE,"1-Dek";#N/A,#N/A,TRUE,"2-P";#N/A,#N/A,TRUE,"2-k 10lg";#N/A,#N/A,TRUE,"2-st k 6lg";#N/A,#N/A,TRUE,"2-k 6lg";#N/A,#N/A,TRUE,"2-k 7lg";#N/A,#N/A,TRUE,"2-Dek"}</definedName>
    <definedName name="m" hidden="1">{#N/A,#N/A,TRUE,"A";#N/A,#N/A,TRUE,"E";#N/A,#N/A,TRUE,"V1";#N/A,#N/A,TRUE,"V2";#N/A,#N/A,TRUE,"BVO";#N/A,#N/A,TRUE,"A1";#N/A,#N/A,TRUE,"1-P";#N/A,#N/A,TRUE,"1-st k 5lg";#N/A,#N/A,TRUE,"1-st k 6lg";#N/A,#N/A,TRUE,"1-st k 6lg kop";#N/A,#N/A,TRUE,"1-k 10lg";#N/A,#N/A,TRUE,"1-Dek";#N/A,#N/A,TRUE,"2-P";#N/A,#N/A,TRUE,"2-k 10lg";#N/A,#N/A,TRUE,"2-st k 6lg";#N/A,#N/A,TRUE,"2-k 6lg";#N/A,#N/A,TRUE,"2-k 7lg";#N/A,#N/A,TRUE,"2-Dek"}</definedName>
    <definedName name="m_1" hidden="1">{#N/A,#N/A,TRUE,"A";#N/A,#N/A,TRUE,"E";#N/A,#N/A,TRUE,"V1";#N/A,#N/A,TRUE,"V2";#N/A,#N/A,TRUE,"BVO";#N/A,#N/A,TRUE,"A1";#N/A,#N/A,TRUE,"1-P";#N/A,#N/A,TRUE,"1-st k 5lg";#N/A,#N/A,TRUE,"1-st k 6lg";#N/A,#N/A,TRUE,"1-st k 6lg kop";#N/A,#N/A,TRUE,"1-k 10lg";#N/A,#N/A,TRUE,"1-Dek";#N/A,#N/A,TRUE,"2-P";#N/A,#N/A,TRUE,"2-k 10lg";#N/A,#N/A,TRUE,"2-st k 6lg";#N/A,#N/A,TRUE,"2-k 6lg";#N/A,#N/A,TRUE,"2-k 7lg";#N/A,#N/A,TRUE,"2-Dek"}</definedName>
    <definedName name="n" hidden="1">{#N/A,#N/A,TRUE,"A";#N/A,#N/A,TRUE,"E";#N/A,#N/A,TRUE,"V1";#N/A,#N/A,TRUE,"V2";#N/A,#N/A,TRUE,"BVO";#N/A,#N/A,TRUE,"A1";#N/A,#N/A,TRUE,"1-P";#N/A,#N/A,TRUE,"1-st k 5lg";#N/A,#N/A,TRUE,"1-st k 6lg";#N/A,#N/A,TRUE,"1-st k 6lg kop";#N/A,#N/A,TRUE,"1-k 10lg";#N/A,#N/A,TRUE,"1-Dek";#N/A,#N/A,TRUE,"2-P";#N/A,#N/A,TRUE,"2-k 10lg";#N/A,#N/A,TRUE,"2-st k 6lg";#N/A,#N/A,TRUE,"2-k 6lg";#N/A,#N/A,TRUE,"2-k 7lg";#N/A,#N/A,TRUE,"2-Dek"}</definedName>
    <definedName name="n_1" hidden="1">{#N/A,#N/A,TRUE,"A";#N/A,#N/A,TRUE,"E";#N/A,#N/A,TRUE,"V1";#N/A,#N/A,TRUE,"V2";#N/A,#N/A,TRUE,"BVO";#N/A,#N/A,TRUE,"A1";#N/A,#N/A,TRUE,"1-P";#N/A,#N/A,TRUE,"1-st k 5lg";#N/A,#N/A,TRUE,"1-st k 6lg";#N/A,#N/A,TRUE,"1-st k 6lg kop";#N/A,#N/A,TRUE,"1-k 10lg";#N/A,#N/A,TRUE,"1-Dek";#N/A,#N/A,TRUE,"2-P";#N/A,#N/A,TRUE,"2-k 10lg";#N/A,#N/A,TRUE,"2-st k 6lg";#N/A,#N/A,TRUE,"2-k 6lg";#N/A,#N/A,TRUE,"2-k 7lg";#N/A,#N/A,TRUE,"2-Dek"}</definedName>
    <definedName name="oppervlakte" hidden="1">{#N/A,#N/A,TRUE,"alg";#N/A,#N/A,TRUE,"verzamelblad";#N/A,#N/A,TRUE,"kostenverd";#N/A,#N/A,TRUE,"fund";#N/A,#N/A,TRUE,"ruwbouw";#N/A,#N/A,TRUE,"gevelsl";#N/A,#N/A,TRUE,"afbouw";#N/A,#N/A,TRUE,"hor afw";#N/A,#N/A,TRUE,"diversen"}</definedName>
    <definedName name="oppervlakte_1" hidden="1">{#N/A,#N/A,TRUE,"alg";#N/A,#N/A,TRUE,"verzamelblad";#N/A,#N/A,TRUE,"kostenverd";#N/A,#N/A,TRUE,"fund";#N/A,#N/A,TRUE,"ruwbouw";#N/A,#N/A,TRUE,"gevelsl";#N/A,#N/A,TRUE,"afbouw";#N/A,#N/A,TRUE,"hor afw";#N/A,#N/A,TRUE,"diversen"}</definedName>
    <definedName name="pro" hidden="1">{#N/A,#N/A,TRUE,"Kopblad";#N/A,#N/A,TRUE,"ALG";#N/A,#N/A,TRUE,"BVO en VORMfactoren";#N/A,#N/A,TRUE,"TOTAAL";#N/A,#N/A,TRUE,"FUND";#N/A,#N/A,TRUE,"RUWBOUW";#N/A,#N/A,TRUE,"GEVEL";#N/A,#N/A,TRUE,"AFBOUW";#N/A,#N/A,TRUE,"HOR VERT";#N/A,#N/A,TRUE,"INSTALLATIES"}</definedName>
    <definedName name="pro_1" hidden="1">{#N/A,#N/A,TRUE,"Kopblad";#N/A,#N/A,TRUE,"ALG";#N/A,#N/A,TRUE,"BVO en VORMfactoren";#N/A,#N/A,TRUE,"TOTAAL";#N/A,#N/A,TRUE,"FUND";#N/A,#N/A,TRUE,"RUWBOUW";#N/A,#N/A,TRUE,"GEVEL";#N/A,#N/A,TRUE,"AFBOUW";#N/A,#N/A,TRUE,"HOR VERT";#N/A,#N/A,TRUE,"INSTALLATIES"}</definedName>
    <definedName name="q" hidden="1">{#N/A,#N/A,TRUE,"A";#N/A,#N/A,TRUE,"E";#N/A,#N/A,TRUE,"V1";#N/A,#N/A,TRUE,"V2";#N/A,#N/A,TRUE,"BVO";#N/A,#N/A,TRUE,"A1";#N/A,#N/A,TRUE,"1-P";#N/A,#N/A,TRUE,"1-st k 5lg";#N/A,#N/A,TRUE,"1-st k 6lg";#N/A,#N/A,TRUE,"1-st k 6lg kop";#N/A,#N/A,TRUE,"1-k 10lg";#N/A,#N/A,TRUE,"1-Dek";#N/A,#N/A,TRUE,"2-P";#N/A,#N/A,TRUE,"2-k 10lg";#N/A,#N/A,TRUE,"2-st k 6lg";#N/A,#N/A,TRUE,"2-k 6lg";#N/A,#N/A,TRUE,"2-k 7lg";#N/A,#N/A,TRUE,"2-Dek"}</definedName>
    <definedName name="q_1" hidden="1">{#N/A,#N/A,TRUE,"A";#N/A,#N/A,TRUE,"E";#N/A,#N/A,TRUE,"V1";#N/A,#N/A,TRUE,"V2";#N/A,#N/A,TRUE,"BVO";#N/A,#N/A,TRUE,"A1";#N/A,#N/A,TRUE,"1-P";#N/A,#N/A,TRUE,"1-st k 5lg";#N/A,#N/A,TRUE,"1-st k 6lg";#N/A,#N/A,TRUE,"1-st k 6lg kop";#N/A,#N/A,TRUE,"1-k 10lg";#N/A,#N/A,TRUE,"1-Dek";#N/A,#N/A,TRUE,"2-P";#N/A,#N/A,TRUE,"2-k 10lg";#N/A,#N/A,TRUE,"2-st k 6lg";#N/A,#N/A,TRUE,"2-k 6lg";#N/A,#N/A,TRUE,"2-k 7lg";#N/A,#N/A,TRUE,"2-Dek"}</definedName>
    <definedName name="qqqq" hidden="1">{#N/A,#N/A,TRUE,"A";#N/A,#N/A,TRUE,"E";#N/A,#N/A,TRUE,"V1";#N/A,#N/A,TRUE,"V2";#N/A,#N/A,TRUE,"BVO";#N/A,#N/A,TRUE,"A1";#N/A,#N/A,TRUE,"1-P";#N/A,#N/A,TRUE,"1-st k 5lg";#N/A,#N/A,TRUE,"1-st k 6lg";#N/A,#N/A,TRUE,"1-st k 6lg kop";#N/A,#N/A,TRUE,"1-k 10lg";#N/A,#N/A,TRUE,"1-Dek";#N/A,#N/A,TRUE,"2-P";#N/A,#N/A,TRUE,"2-k 10lg";#N/A,#N/A,TRUE,"2-st k 6lg";#N/A,#N/A,TRUE,"2-k 6lg";#N/A,#N/A,TRUE,"2-k 7lg";#N/A,#N/A,TRUE,"2-Dek"}</definedName>
    <definedName name="qqqq_1" hidden="1">{#N/A,#N/A,TRUE,"A";#N/A,#N/A,TRUE,"E";#N/A,#N/A,TRUE,"V1";#N/A,#N/A,TRUE,"V2";#N/A,#N/A,TRUE,"BVO";#N/A,#N/A,TRUE,"A1";#N/A,#N/A,TRUE,"1-P";#N/A,#N/A,TRUE,"1-st k 5lg";#N/A,#N/A,TRUE,"1-st k 6lg";#N/A,#N/A,TRUE,"1-st k 6lg kop";#N/A,#N/A,TRUE,"1-k 10lg";#N/A,#N/A,TRUE,"1-Dek";#N/A,#N/A,TRUE,"2-P";#N/A,#N/A,TRUE,"2-k 10lg";#N/A,#N/A,TRUE,"2-st k 6lg";#N/A,#N/A,TRUE,"2-k 6lg";#N/A,#N/A,TRUE,"2-k 7lg";#N/A,#N/A,TRUE,"2-Dek"}</definedName>
    <definedName name="qwe" hidden="1">{#N/A,#N/A,TRUE,"kopblad";#N/A,#N/A,TRUE,"alg";#N/A,#N/A,TRUE,"verz";#N/A,#N/A,TRUE,"ruwbouw";#N/A,#N/A,TRUE,"gevel";#N/A,#N/A,TRUE,"afbouw kant";#N/A,#N/A,TRUE,"afbouw kern";#N/A,#N/A,TRUE,"vert verkeer";#N/A,#N/A,TRUE,"hor afw";#N/A,#N/A,TRUE,"sanitair"}</definedName>
    <definedName name="qwe_1" hidden="1">{#N/A,#N/A,TRUE,"kopblad";#N/A,#N/A,TRUE,"alg";#N/A,#N/A,TRUE,"verz";#N/A,#N/A,TRUE,"ruwbouw";#N/A,#N/A,TRUE,"gevel";#N/A,#N/A,TRUE,"afbouw kant";#N/A,#N/A,TRUE,"afbouw kern";#N/A,#N/A,TRUE,"vert verkeer";#N/A,#N/A,TRUE,"hor afw";#N/A,#N/A,TRUE,"sanitair"}</definedName>
    <definedName name="ramining" hidden="1">{#N/A,#N/A,TRUE,"kopbl";#N/A,#N/A,TRUE,"proj geg";#N/A,#N/A,TRUE,"uitg punt";#N/A,#N/A,TRUE,"totaalblad";#N/A,#N/A,TRUE,"bedrijf 1";#N/A,#N/A,TRUE,"bedrijf 2";#N/A,#N/A,TRUE,"fund";#N/A,#N/A,TRUE,"pa";#N/A,#N/A,TRUE,"com1";#N/A,#N/A,TRUE,"com2";#N/A,#N/A,TRUE,"app1";#N/A,#N/A,TRUE,"app2";#N/A,#N/A,TRUE,"dakafw";#N/A,#N/A,TRUE,"terrein";#N/A,#N/A,TRUE,"installaties"}</definedName>
    <definedName name="ramining_1" hidden="1">{#N/A,#N/A,TRUE,"kopbl";#N/A,#N/A,TRUE,"proj geg";#N/A,#N/A,TRUE,"uitg punt";#N/A,#N/A,TRUE,"totaalblad";#N/A,#N/A,TRUE,"bedrijf 1";#N/A,#N/A,TRUE,"bedrijf 2";#N/A,#N/A,TRUE,"fund";#N/A,#N/A,TRUE,"pa";#N/A,#N/A,TRUE,"com1";#N/A,#N/A,TRUE,"com2";#N/A,#N/A,TRUE,"app1";#N/A,#N/A,TRUE,"app2";#N/A,#N/A,TRUE,"dakafw";#N/A,#N/A,TRUE,"terrein";#N/A,#N/A,TRUE,"installaties"}</definedName>
    <definedName name="re" hidden="1">{#N/A,#N/A,TRUE,"Kopblad";#N/A,#N/A,TRUE,"ALG";#N/A,#N/A,TRUE,"BVO en VORMfactoren";#N/A,#N/A,TRUE,"TOTAAL";#N/A,#N/A,TRUE,"FUND";#N/A,#N/A,TRUE,"RUWBOUW";#N/A,#N/A,TRUE,"GEVEL";#N/A,#N/A,TRUE,"AFBOUW";#N/A,#N/A,TRUE,"HOR VERT";#N/A,#N/A,TRUE,"INSTALLATIES"}</definedName>
    <definedName name="ruw" hidden="1">{#N/A,#N/A,TRUE,"kopblad";#N/A,#N/A,TRUE,"alg";#N/A,#N/A,TRUE,"verz";#N/A,#N/A,TRUE,"ruwbouw";#N/A,#N/A,TRUE,"gevel";#N/A,#N/A,TRUE,"afbouw kant";#N/A,#N/A,TRUE,"afbouw kern";#N/A,#N/A,TRUE,"vert verkeer";#N/A,#N/A,TRUE,"hor afw";#N/A,#N/A,TRUE,"sanitair"}</definedName>
    <definedName name="ruw_1" hidden="1">{#N/A,#N/A,TRUE,"kopblad";#N/A,#N/A,TRUE,"alg";#N/A,#N/A,TRUE,"verz";#N/A,#N/A,TRUE,"ruwbouw";#N/A,#N/A,TRUE,"gevel";#N/A,#N/A,TRUE,"afbouw kant";#N/A,#N/A,TRUE,"afbouw kern";#N/A,#N/A,TRUE,"vert verkeer";#N/A,#N/A,TRUE,"hor afw";#N/A,#N/A,TRUE,"sanitair"}</definedName>
    <definedName name="ruwb" hidden="1">{#N/A,#N/A,TRUE,"Kopblad";#N/A,#N/A,TRUE,"ALG";#N/A,#N/A,TRUE,"BVO en VORMfactoren";#N/A,#N/A,TRUE,"TOTAAL";#N/A,#N/A,TRUE,"FUND";#N/A,#N/A,TRUE,"RUWBOUW";#N/A,#N/A,TRUE,"GEVEL";#N/A,#N/A,TRUE,"AFBOUW";#N/A,#N/A,TRUE,"HOR VERT";#N/A,#N/A,TRUE,"INSTALLATIES"}</definedName>
    <definedName name="ruwb_1" hidden="1">{#N/A,#N/A,TRUE,"Kopblad";#N/A,#N/A,TRUE,"ALG";#N/A,#N/A,TRUE,"BVO en VORMfactoren";#N/A,#N/A,TRUE,"TOTAAL";#N/A,#N/A,TRUE,"FUND";#N/A,#N/A,TRUE,"RUWBOUW";#N/A,#N/A,TRUE,"GEVEL";#N/A,#N/A,TRUE,"AFBOUW";#N/A,#N/A,TRUE,"HOR VERT";#N/A,#N/A,TRUE,"INSTALLATIES"}</definedName>
    <definedName name="s" hidden="1">{#N/A,#N/A,TRUE,"kopblad";#N/A,#N/A,TRUE,"alg";#N/A,#N/A,TRUE,"verz";#N/A,#N/A,TRUE,"ruwbouw";#N/A,#N/A,TRUE,"gevel";#N/A,#N/A,TRUE,"afbouw kant";#N/A,#N/A,TRUE,"afbouw kern";#N/A,#N/A,TRUE,"vert verkeer";#N/A,#N/A,TRUE,"hor afw";#N/A,#N/A,TRUE,"sanitair"}</definedName>
    <definedName name="s_1" hidden="1">{#N/A,#N/A,TRUE,"kopblad";#N/A,#N/A,TRUE,"alg";#N/A,#N/A,TRUE,"verz";#N/A,#N/A,TRUE,"ruwbouw";#N/A,#N/A,TRUE,"gevel";#N/A,#N/A,TRUE,"afbouw kant";#N/A,#N/A,TRUE,"afbouw kern";#N/A,#N/A,TRUE,"vert verkeer";#N/A,#N/A,TRUE,"hor afw";#N/A,#N/A,TRUE,"sanitair"}</definedName>
    <definedName name="ss" hidden="1">{#N/A,#N/A,TRUE,"kopblad";#N/A,#N/A,TRUE,"alg";#N/A,#N/A,TRUE,"verz";#N/A,#N/A,TRUE,"ruwbouw";#N/A,#N/A,TRUE,"gevel";#N/A,#N/A,TRUE,"afbouw kant";#N/A,#N/A,TRUE,"afbouw kern";#N/A,#N/A,TRUE,"vert verkeer";#N/A,#N/A,TRUE,"hor afw";#N/A,#N/A,TRUE,"sanitair"}</definedName>
    <definedName name="ss_1" hidden="1">{#N/A,#N/A,TRUE,"kopblad";#N/A,#N/A,TRUE,"alg";#N/A,#N/A,TRUE,"verz";#N/A,#N/A,TRUE,"ruwbouw";#N/A,#N/A,TRUE,"gevel";#N/A,#N/A,TRUE,"afbouw kant";#N/A,#N/A,TRUE,"afbouw kern";#N/A,#N/A,TRUE,"vert verkeer";#N/A,#N/A,TRUE,"hor afw";#N/A,#N/A,TRUE,"sanitair"}</definedName>
    <definedName name="sss" hidden="1">{#N/A,#N/A,TRUE,"alg";#N/A,#N/A,TRUE,"verzamelblad";#N/A,#N/A,TRUE,"fund tm beg grond";#N/A,#N/A,TRUE,"ruwbouw";#N/A,#N/A,TRUE,"gevel";#N/A,#N/A,TRUE,"afbouw";#N/A,#N/A,TRUE,"hor afw"}</definedName>
    <definedName name="sss_1" hidden="1">{#N/A,#N/A,TRUE,"alg";#N/A,#N/A,TRUE,"verzamelblad";#N/A,#N/A,TRUE,"fund tm beg grond";#N/A,#N/A,TRUE,"ruwbouw";#N/A,#N/A,TRUE,"gevel";#N/A,#N/A,TRUE,"afbouw";#N/A,#N/A,TRUE,"hor afw"}</definedName>
    <definedName name="ssss" hidden="1">{#N/A,#N/A,TRUE,"alg";#N/A,#N/A,TRUE,"verzamelblad";#N/A,#N/A,TRUE,"kostenverd";#N/A,#N/A,TRUE,"fund";#N/A,#N/A,TRUE,"ruwbouw";#N/A,#N/A,TRUE,"gevelsl";#N/A,#N/A,TRUE,"afbouw";#N/A,#N/A,TRUE,"hor afw";#N/A,#N/A,TRUE,"diversen"}</definedName>
    <definedName name="ssss_1" hidden="1">{#N/A,#N/A,TRUE,"alg";#N/A,#N/A,TRUE,"verzamelblad";#N/A,#N/A,TRUE,"kostenverd";#N/A,#N/A,TRUE,"fund";#N/A,#N/A,TRUE,"ruwbouw";#N/A,#N/A,TRUE,"gevelsl";#N/A,#N/A,TRUE,"afbouw";#N/A,#N/A,TRUE,"hor afw";#N/A,#N/A,TRUE,"diversen"}</definedName>
    <definedName name="sssss" hidden="1">{#N/A,#N/A,TRUE,"kopblad";#N/A,#N/A,TRUE,"alg";#N/A,#N/A,TRUE,"VerzP";#N/A,#N/A,TRUE,"parkeren totaal";#N/A,#N/A,TRUE,"VerzK";#N/A,#N/A,TRUE,"ruwbouw";#N/A,#N/A,TRUE,"gevel";#N/A,#N/A,TRUE,"afbouw";#N/A,#N/A,TRUE,"VV";#N/A,#N/A,TRUE,"sanitair";#N/A,#N/A,TRUE,"horz";#N/A,#N/A,TRUE,"diversen";#N/A,#N/A,TRUE,"instal"}</definedName>
    <definedName name="sssss_1" hidden="1">{#N/A,#N/A,TRUE,"kopblad";#N/A,#N/A,TRUE,"alg";#N/A,#N/A,TRUE,"VerzP";#N/A,#N/A,TRUE,"parkeren totaal";#N/A,#N/A,TRUE,"VerzK";#N/A,#N/A,TRUE,"ruwbouw";#N/A,#N/A,TRUE,"gevel";#N/A,#N/A,TRUE,"afbouw";#N/A,#N/A,TRUE,"VV";#N/A,#N/A,TRUE,"sanitair";#N/A,#N/A,TRUE,"horz";#N/A,#N/A,TRUE,"diversen";#N/A,#N/A,TRUE,"instal"}</definedName>
    <definedName name="ssssss" hidden="1">{#N/A,#N/A,TRUE,"kopblad";#N/A,#N/A,TRUE,"projectgegevens";#N/A,#N/A,TRUE,"uitganspunten";#N/A,#N/A,TRUE,"vormanalyse";#N/A,#N/A,TRUE,"kengetallen";#N/A,#N/A,TRUE,"eindblad comm";#N/A,#N/A,TRUE,"eindblad won";#N/A,#N/A,TRUE,"verz bl comm";#N/A,#N/A,TRUE,"verz bl won";#N/A,#N/A,TRUE,"comm";#N/A,#N/A,TRUE,"won"}</definedName>
    <definedName name="ssssss_1" hidden="1">{#N/A,#N/A,TRUE,"kopblad";#N/A,#N/A,TRUE,"projectgegevens";#N/A,#N/A,TRUE,"uitganspunten";#N/A,#N/A,TRUE,"vormanalyse";#N/A,#N/A,TRUE,"kengetallen";#N/A,#N/A,TRUE,"eindblad comm";#N/A,#N/A,TRUE,"eindblad won";#N/A,#N/A,TRUE,"verz bl comm";#N/A,#N/A,TRUE,"verz bl won";#N/A,#N/A,TRUE,"comm";#N/A,#N/A,TRUE,"won"}</definedName>
    <definedName name="temp" hidden="1">{#N/A,#N/A,TRUE,"Kopblad";#N/A,#N/A,TRUE,"ALG";#N/A,#N/A,TRUE,"BVO en VORMfactoren";#N/A,#N/A,TRUE,"TOTAAL";#N/A,#N/A,TRUE,"FUND";#N/A,#N/A,TRUE,"RUWBOUW";#N/A,#N/A,TRUE,"GEVEL";#N/A,#N/A,TRUE,"AFBOUW";#N/A,#N/A,TRUE,"HOR VERT";#N/A,#N/A,TRUE,"INSTALLATIES"}</definedName>
    <definedName name="temp_1" hidden="1">{#N/A,#N/A,TRUE,"Kopblad";#N/A,#N/A,TRUE,"ALG";#N/A,#N/A,TRUE,"BVO en VORMfactoren";#N/A,#N/A,TRUE,"TOTAAL";#N/A,#N/A,TRUE,"FUND";#N/A,#N/A,TRUE,"RUWBOUW";#N/A,#N/A,TRUE,"GEVEL";#N/A,#N/A,TRUE,"AFBOUW";#N/A,#N/A,TRUE,"HOR VERT";#N/A,#N/A,TRUE,"INSTALLATIES"}</definedName>
    <definedName name="temp2" hidden="1">{#N/A,#N/A,TRUE,"kopblad";#N/A,#N/A,TRUE,"alg";#N/A,#N/A,TRUE,"verz";#N/A,#N/A,TRUE,"ruwbouw";#N/A,#N/A,TRUE,"gevel";#N/A,#N/A,TRUE,"afbouw kant";#N/A,#N/A,TRUE,"afbouw kern";#N/A,#N/A,TRUE,"vert verkeer";#N/A,#N/A,TRUE,"hor afw";#N/A,#N/A,TRUE,"sanitair"}</definedName>
    <definedName name="temp2_1" hidden="1">{#N/A,#N/A,TRUE,"kopblad";#N/A,#N/A,TRUE,"alg";#N/A,#N/A,TRUE,"verz";#N/A,#N/A,TRUE,"ruwbouw";#N/A,#N/A,TRUE,"gevel";#N/A,#N/A,TRUE,"afbouw kant";#N/A,#N/A,TRUE,"afbouw kern";#N/A,#N/A,TRUE,"vert verkeer";#N/A,#N/A,TRUE,"hor afw";#N/A,#N/A,TRUE,"sanitair"}</definedName>
    <definedName name="test" hidden="1">{#N/A,#N/A,TRUE,"1 ALG";#N/A,#N/A,TRUE,"2 SK";#N/A,#N/A,TRUE,"3 BWK";#N/A,#N/A,TRUE,"4 INST";#N/A,#N/A,TRUE,"5 TECHN";#N/A,#N/A,TRUE,"6 INR";#N/A,#N/A,TRUE,"7 TERR"}</definedName>
    <definedName name="test_1" hidden="1">{#N/A,#N/A,TRUE,"1 ALG";#N/A,#N/A,TRUE,"2 SK";#N/A,#N/A,TRUE,"3 BWK";#N/A,#N/A,TRUE,"4 INST";#N/A,#N/A,TRUE,"5 TECHN";#N/A,#N/A,TRUE,"6 INR";#N/A,#N/A,TRUE,"7 TERR"}</definedName>
    <definedName name="test1" hidden="1">{#N/A,#N/A,TRUE,"1 ALG";#N/A,#N/A,TRUE,"2 SK";#N/A,#N/A,TRUE,"3 BWK";#N/A,#N/A,TRUE,"4 INST";#N/A,#N/A,TRUE,"5 TECHN";#N/A,#N/A,TRUE,"6 INR";#N/A,#N/A,TRUE,"7 TERR"}</definedName>
    <definedName name="test1_1" hidden="1">{#N/A,#N/A,TRUE,"1 ALG";#N/A,#N/A,TRUE,"2 SK";#N/A,#N/A,TRUE,"3 BWK";#N/A,#N/A,TRUE,"4 INST";#N/A,#N/A,TRUE,"5 TECHN";#N/A,#N/A,TRUE,"6 INR";#N/A,#N/A,TRUE,"7 TERR"}</definedName>
    <definedName name="testje" hidden="1">{#N/A,#N/A,TRUE,"A";#N/A,#N/A,TRUE,"E";#N/A,#N/A,TRUE,"V1";#N/A,#N/A,TRUE,"V2";#N/A,#N/A,TRUE,"BVO";#N/A,#N/A,TRUE,"A1";#N/A,#N/A,TRUE,"1-P";#N/A,#N/A,TRUE,"1-st k 5lg";#N/A,#N/A,TRUE,"1-st k 6lg";#N/A,#N/A,TRUE,"1-st k 6lg kop";#N/A,#N/A,TRUE,"1-k 10lg";#N/A,#N/A,TRUE,"1-Dek";#N/A,#N/A,TRUE,"2-P";#N/A,#N/A,TRUE,"2-k 10lg";#N/A,#N/A,TRUE,"2-st k 6lg";#N/A,#N/A,TRUE,"2-k 6lg";#N/A,#N/A,TRUE,"2-k 7lg";#N/A,#N/A,TRUE,"2-Dek"}</definedName>
    <definedName name="testje_1" hidden="1">{#N/A,#N/A,TRUE,"A";#N/A,#N/A,TRUE,"E";#N/A,#N/A,TRUE,"V1";#N/A,#N/A,TRUE,"V2";#N/A,#N/A,TRUE,"BVO";#N/A,#N/A,TRUE,"A1";#N/A,#N/A,TRUE,"1-P";#N/A,#N/A,TRUE,"1-st k 5lg";#N/A,#N/A,TRUE,"1-st k 6lg";#N/A,#N/A,TRUE,"1-st k 6lg kop";#N/A,#N/A,TRUE,"1-k 10lg";#N/A,#N/A,TRUE,"1-Dek";#N/A,#N/A,TRUE,"2-P";#N/A,#N/A,TRUE,"2-k 10lg";#N/A,#N/A,TRUE,"2-st k 6lg";#N/A,#N/A,TRUE,"2-k 6lg";#N/A,#N/A,TRUE,"2-k 7lg";#N/A,#N/A,TRUE,"2-Dek"}</definedName>
    <definedName name="tot" hidden="1">{#N/A,#N/A,TRUE,"kopblad";#N/A,#N/A,TRUE,"alg";#N/A,#N/A,TRUE,"verz";#N/A,#N/A,TRUE,"ruwbouw";#N/A,#N/A,TRUE,"gevel";#N/A,#N/A,TRUE,"afbouw kant";#N/A,#N/A,TRUE,"afbouw kern";#N/A,#N/A,TRUE,"vert verkeer";#N/A,#N/A,TRUE,"hor afw";#N/A,#N/A,TRUE,"sanitair"}</definedName>
    <definedName name="tot_1" hidden="1">{#N/A,#N/A,TRUE,"kopblad";#N/A,#N/A,TRUE,"alg";#N/A,#N/A,TRUE,"verz";#N/A,#N/A,TRUE,"ruwbouw";#N/A,#N/A,TRUE,"gevel";#N/A,#N/A,TRUE,"afbouw kant";#N/A,#N/A,TRUE,"afbouw kern";#N/A,#N/A,TRUE,"vert verkeer";#N/A,#N/A,TRUE,"hor afw";#N/A,#N/A,TRUE,"sanitair"}</definedName>
    <definedName name="TypeB_hw" hidden="1">{#N/A,#N/A,TRUE,"A";#N/A,#N/A,TRUE,"E";#N/A,#N/A,TRUE,"V1";#N/A,#N/A,TRUE,"V2";#N/A,#N/A,TRUE,"BVO";#N/A,#N/A,TRUE,"A1";#N/A,#N/A,TRUE,"1-P";#N/A,#N/A,TRUE,"1-st k 5lg";#N/A,#N/A,TRUE,"1-st k 6lg";#N/A,#N/A,TRUE,"1-st k 6lg kop";#N/A,#N/A,TRUE,"1-k 10lg";#N/A,#N/A,TRUE,"1-Dek";#N/A,#N/A,TRUE,"2-P";#N/A,#N/A,TRUE,"2-k 10lg";#N/A,#N/A,TRUE,"2-st k 6lg";#N/A,#N/A,TRUE,"2-k 6lg";#N/A,#N/A,TRUE,"2-k 7lg";#N/A,#N/A,TRUE,"2-Dek"}</definedName>
    <definedName name="TypeB_hw_1" hidden="1">{#N/A,#N/A,TRUE,"A";#N/A,#N/A,TRUE,"E";#N/A,#N/A,TRUE,"V1";#N/A,#N/A,TRUE,"V2";#N/A,#N/A,TRUE,"BVO";#N/A,#N/A,TRUE,"A1";#N/A,#N/A,TRUE,"1-P";#N/A,#N/A,TRUE,"1-st k 5lg";#N/A,#N/A,TRUE,"1-st k 6lg";#N/A,#N/A,TRUE,"1-st k 6lg kop";#N/A,#N/A,TRUE,"1-k 10lg";#N/A,#N/A,TRUE,"1-Dek";#N/A,#N/A,TRUE,"2-P";#N/A,#N/A,TRUE,"2-k 10lg";#N/A,#N/A,TRUE,"2-st k 6lg";#N/A,#N/A,TRUE,"2-k 6lg";#N/A,#N/A,TRUE,"2-k 7lg";#N/A,#N/A,TRUE,"2-Dek"}</definedName>
    <definedName name="TypeB_tw" hidden="1">{#N/A,#N/A,TRUE,"A";#N/A,#N/A,TRUE,"E";#N/A,#N/A,TRUE,"V1";#N/A,#N/A,TRUE,"V2";#N/A,#N/A,TRUE,"BVO";#N/A,#N/A,TRUE,"A1";#N/A,#N/A,TRUE,"1-P";#N/A,#N/A,TRUE,"1-st k 5lg";#N/A,#N/A,TRUE,"1-st k 6lg";#N/A,#N/A,TRUE,"1-st k 6lg kop";#N/A,#N/A,TRUE,"1-k 10lg";#N/A,#N/A,TRUE,"1-Dek";#N/A,#N/A,TRUE,"2-P";#N/A,#N/A,TRUE,"2-k 10lg";#N/A,#N/A,TRUE,"2-st k 6lg";#N/A,#N/A,TRUE,"2-k 6lg";#N/A,#N/A,TRUE,"2-k 7lg";#N/A,#N/A,TRUE,"2-Dek"}</definedName>
    <definedName name="TypeB_tw_1" hidden="1">{#N/A,#N/A,TRUE,"A";#N/A,#N/A,TRUE,"E";#N/A,#N/A,TRUE,"V1";#N/A,#N/A,TRUE,"V2";#N/A,#N/A,TRUE,"BVO";#N/A,#N/A,TRUE,"A1";#N/A,#N/A,TRUE,"1-P";#N/A,#N/A,TRUE,"1-st k 5lg";#N/A,#N/A,TRUE,"1-st k 6lg";#N/A,#N/A,TRUE,"1-st k 6lg kop";#N/A,#N/A,TRUE,"1-k 10lg";#N/A,#N/A,TRUE,"1-Dek";#N/A,#N/A,TRUE,"2-P";#N/A,#N/A,TRUE,"2-k 10lg";#N/A,#N/A,TRUE,"2-st k 6lg";#N/A,#N/A,TRUE,"2-k 6lg";#N/A,#N/A,TRUE,"2-k 7lg";#N/A,#N/A,TRUE,"2-Dek"}</definedName>
    <definedName name="Uurloon_bouwplaatsmedewerker">#REF!</definedName>
    <definedName name="wat" hidden="1">{#N/A,#N/A,TRUE,"Kopblad";#N/A,#N/A,TRUE,"ALG";#N/A,#N/A,TRUE,"BVO en VORMfactoren";#N/A,#N/A,TRUE,"TOTAAL";#N/A,#N/A,TRUE,"FUND";#N/A,#N/A,TRUE,"RUWBOUW";#N/A,#N/A,TRUE,"GEVEL";#N/A,#N/A,TRUE,"AFBOUW";#N/A,#N/A,TRUE,"HOR VERT";#N/A,#N/A,TRUE,"INSTALLATIES"}</definedName>
    <definedName name="wat_1" hidden="1">{#N/A,#N/A,TRUE,"Kopblad";#N/A,#N/A,TRUE,"ALG";#N/A,#N/A,TRUE,"BVO en VORMfactoren";#N/A,#N/A,TRUE,"TOTAAL";#N/A,#N/A,TRUE,"FUND";#N/A,#N/A,TRUE,"RUWBOUW";#N/A,#N/A,TRUE,"GEVEL";#N/A,#N/A,TRUE,"AFBOUW";#N/A,#N/A,TRUE,"HOR VERT";#N/A,#N/A,TRUE,"INSTALLATIES"}</definedName>
    <definedName name="wrn" hidden="1">{#N/A,#N/A,FALSE,"won B";#N/A,#N/A,FALSE,"won B1";#N/A,#N/A,FALSE,"won B2";#N/A,#N/A,FALSE,"kopgB";#N/A,#N/A,FALSE,"berg1";#N/A,#N/A,FALSE,"berg2ko";#N/A,#N/A,FALSE,"dakjes B";#N/A,#N/A,FALSE,"terreinB";#N/A,#N/A,FALSE,"installB";#N/A,#N/A,FALSE,"heiwB"}</definedName>
    <definedName name="wrn.A10_totaal." hidden="1">{#N/A,#N/A,TRUE,"kopblad";#N/A,#N/A,TRUE,"alg";#N/A,#N/A,TRUE,"verzP";#N/A,#N/A,TRUE,"verzW";#N/A,#N/A,TRUE,"Verd";#N/A,#N/A,TRUE,"P";#N/A,#N/A,TRUE,"Fund";#N/A,#N/A,TRUE,"RB";#N/A,#N/A,TRUE,"Gevel";#N/A,#N/A,TRUE,"Afbouw";#N/A,#N/A,TRUE,"Horiz";#N/A,#N/A,TRUE,"BP";#N/A,#N/A,TRUE,"Diversen";#N/A,#N/A,TRUE,"Instal"}</definedName>
    <definedName name="wrn.A10_totaal._1" hidden="1">{#N/A,#N/A,TRUE,"kopblad";#N/A,#N/A,TRUE,"alg";#N/A,#N/A,TRUE,"verzP";#N/A,#N/A,TRUE,"verzW";#N/A,#N/A,TRUE,"Verd";#N/A,#N/A,TRUE,"P";#N/A,#N/A,TRUE,"Fund";#N/A,#N/A,TRUE,"RB";#N/A,#N/A,TRUE,"Gevel";#N/A,#N/A,TRUE,"Afbouw";#N/A,#N/A,TRUE,"Horiz";#N/A,#N/A,TRUE,"BP";#N/A,#N/A,TRUE,"Diversen";#N/A,#N/A,TRUE,"Instal"}</definedName>
    <definedName name="wrn.ADRUKKEN._.GEHEEL." hidden="1">{#N/A,#N/A,TRUE,"alg";#N/A,#N/A,TRUE,"verzamelblad";#N/A,#N/A,TRUE,"fund tm beg grond";#N/A,#N/A,TRUE,"ruwbouw";#N/A,#N/A,TRUE,"gevel";#N/A,#N/A,TRUE,"afbouw";#N/A,#N/A,TRUE,"hor afw"}</definedName>
    <definedName name="wrn.ADRUKKEN._.GEHEEL._1" hidden="1">{#N/A,#N/A,TRUE,"alg";#N/A,#N/A,TRUE,"verzamelblad";#N/A,#N/A,TRUE,"fund tm beg grond";#N/A,#N/A,TRUE,"ruwbouw";#N/A,#N/A,TRUE,"gevel";#N/A,#N/A,TRUE,"afbouw";#N/A,#N/A,TRUE,"hor afw"}</definedName>
    <definedName name="wrn.afdruk._.febr._.2001." hidden="1">{#N/A,#N/A,TRUE,"uitg.pnt.";#N/A,#N/A,TRUE,"alg";#N/A,#N/A,TRUE,"verzamelblad";#N/A,#N/A,TRUE,"fund";#N/A,#N/A,TRUE,"ruwb";#N/A,#N/A,TRUE,"gevel";#N/A,#N/A,TRUE,"afbouw";#N/A,#N/A,TRUE,"horz.afw";#N/A,#N/A,TRUE,"trappen";#N/A,#N/A,TRUE,"divers";#N/A,#N/A,TRUE,"Renovatie";#N/A,#N/A,TRUE,"Restauratie"}</definedName>
    <definedName name="wrn.afdruk._.febr._.2001._1" hidden="1">{#N/A,#N/A,TRUE,"uitg.pnt.";#N/A,#N/A,TRUE,"alg";#N/A,#N/A,TRUE,"verzamelblad";#N/A,#N/A,TRUE,"fund";#N/A,#N/A,TRUE,"ruwb";#N/A,#N/A,TRUE,"gevel";#N/A,#N/A,TRUE,"afbouw";#N/A,#N/A,TRUE,"horz.afw";#N/A,#N/A,TRUE,"trappen";#N/A,#N/A,TRUE,"divers";#N/A,#N/A,TRUE,"Renovatie";#N/A,#N/A,TRUE,"Restauratie"}</definedName>
    <definedName name="wrn.AFDRUKKEN._.GEHEEL." hidden="1">{#N/A,#N/A,TRUE,"alg";#N/A,#N/A,TRUE,"verzamelblad";#N/A,#N/A,TRUE,"kostenverd";#N/A,#N/A,TRUE,"fund";#N/A,#N/A,TRUE,"ruwbouw";#N/A,#N/A,TRUE,"gevelsl";#N/A,#N/A,TRUE,"afbouw";#N/A,#N/A,TRUE,"hor afw";#N/A,#N/A,TRUE,"diversen"}</definedName>
    <definedName name="wrn.AFDRUKKEN._.GEHEEL._1" hidden="1">{#N/A,#N/A,TRUE,"alg";#N/A,#N/A,TRUE,"verzamelblad";#N/A,#N/A,TRUE,"kostenverd";#N/A,#N/A,TRUE,"fund";#N/A,#N/A,TRUE,"ruwbouw";#N/A,#N/A,TRUE,"gevelsl";#N/A,#N/A,TRUE,"afbouw";#N/A,#N/A,TRUE,"hor afw";#N/A,#N/A,TRUE,"diversen"}</definedName>
    <definedName name="wrn.alle._.tabbladen." hidden="1">{#N/A,#N/A,FALSE,"uitg.pnt.";#N/A,#N/A,FALSE,"alg";#N/A,#N/A,FALSE,"verzamelblad";#N/A,#N/A,FALSE,"fund";#N/A,#N/A,FALSE,"ruwb";#N/A,#N/A,FALSE,"gevel";#N/A,#N/A,FALSE,"afbouw";#N/A,#N/A,FALSE,"horz.afw";#N/A,#N/A,FALSE,"trappen";#N/A,#N/A,FALSE,"divers";#N/A,#N/A,FALSE,"Renovatie";#N/A,#N/A,FALSE,"Restauratie"}</definedName>
    <definedName name="wrn.alle._.tabbladen._1" hidden="1">{#N/A,#N/A,FALSE,"uitg.pnt.";#N/A,#N/A,FALSE,"alg";#N/A,#N/A,FALSE,"verzamelblad";#N/A,#N/A,FALSE,"fund";#N/A,#N/A,FALSE,"ruwb";#N/A,#N/A,FALSE,"gevel";#N/A,#N/A,FALSE,"afbouw";#N/A,#N/A,FALSE,"horz.afw";#N/A,#N/A,FALSE,"trappen";#N/A,#N/A,FALSE,"divers";#N/A,#N/A,FALSE,"Renovatie";#N/A,#N/A,FALSE,"Restauratie"}</definedName>
    <definedName name="wrn.Aura._.35." hidden="1">{#N/A,#N/A,TRUE,"kopblad";#N/A,#N/A,TRUE,"projectgeg";#N/A,#N/A,TRUE,"uitganspunten";#N/A,#N/A,TRUE,"vormanalyse";#N/A,#N/A,TRUE,"eindblad";#N/A,#N/A,TRUE,"A";#N/A,#N/A,TRUE,"AP";#N/A,#N/A,TRUE,"C";#N/A,#N/A,TRUE,"kop C";#N/A,#N/A,TRUE,"dil A";#N/A,#N/A,TRUE,"dil C";#N/A,#N/A,TRUE,"terrein"}</definedName>
    <definedName name="wrn.Aura._.35._1" hidden="1">{#N/A,#N/A,TRUE,"kopblad";#N/A,#N/A,TRUE,"projectgeg";#N/A,#N/A,TRUE,"uitganspunten";#N/A,#N/A,TRUE,"vormanalyse";#N/A,#N/A,TRUE,"eindblad";#N/A,#N/A,TRUE,"A";#N/A,#N/A,TRUE,"AP";#N/A,#N/A,TRUE,"C";#N/A,#N/A,TRUE,"kop C";#N/A,#N/A,TRUE,"dil A";#N/A,#N/A,TRUE,"dil C";#N/A,#N/A,TRUE,"terrein"}</definedName>
    <definedName name="wrn.CKC._.NV." hidden="1">{#N/A,#N/A,TRUE,"kopblad";#N/A,#N/A,TRUE,"projectgegevens";#N/A,#N/A,TRUE,"uitganspunten";#N/A,#N/A,TRUE,"vormanalyse";#N/A,#N/A,TRUE,"verz";#N/A,#N/A,TRUE,"bouwk";#N/A,#N/A,TRUE,"instal";#N/A,#N/A,TRUE,"extra eisen"}</definedName>
    <definedName name="wrn.CKC._.NV._1" hidden="1">{#N/A,#N/A,TRUE,"kopblad";#N/A,#N/A,TRUE,"projectgegevens";#N/A,#N/A,TRUE,"uitganspunten";#N/A,#N/A,TRUE,"vormanalyse";#N/A,#N/A,TRUE,"verz";#N/A,#N/A,TRUE,"bouwk";#N/A,#N/A,TRUE,"instal";#N/A,#N/A,TRUE,"extra eisen"}</definedName>
    <definedName name="wrn.de._.nollen._.totaal." hidden="1">{#N/A,#N/A,TRUE,"kopblad";#N/A,#N/A,TRUE,"alg";#N/A,#N/A,TRUE,"verzBarth";#N/A,#N/A,TRUE,"A1";#N/A,#N/A,TRUE,"A2";#N/A,#N/A,TRUE,"Kopgevels A";#N/A,#N/A,TRUE,"C1";#N/A,#N/A,TRUE,"C2";#N/A,#N/A,TRUE,"F";#N/A,#N/A,TRUE,"verzS2";#N/A,#N/A,TRUE,"B";#N/A,#N/A,TRUE,"B kopg";#N/A,#N/A,TRUE,"D1";#N/A,#N/A,TRUE,"D2";#N/A,#N/A,TRUE,"Kopgevels D2";#N/A,#N/A,TRUE,"E"}</definedName>
    <definedName name="wrn.de._.nollen._.totaal._1" hidden="1">{#N/A,#N/A,TRUE,"kopblad";#N/A,#N/A,TRUE,"alg";#N/A,#N/A,TRUE,"verzBarth";#N/A,#N/A,TRUE,"A1";#N/A,#N/A,TRUE,"A2";#N/A,#N/A,TRUE,"Kopgevels A";#N/A,#N/A,TRUE,"C1";#N/A,#N/A,TRUE,"C2";#N/A,#N/A,TRUE,"F";#N/A,#N/A,TRUE,"verzS2";#N/A,#N/A,TRUE,"B";#N/A,#N/A,TRUE,"B kopg";#N/A,#N/A,TRUE,"D1";#N/A,#N/A,TRUE,"D2";#N/A,#N/A,TRUE,"Kopgevels D2";#N/A,#N/A,TRUE,"E"}</definedName>
    <definedName name="wrn.DHM_totaal." hidden="1">{#N/A,#N/A,TRUE,"kopblad";#N/A,#N/A,TRUE,"alg";#N/A,#N/A,TRUE,"VerzP";#N/A,#N/A,TRUE,"parkeren totaal";#N/A,#N/A,TRUE,"VerzK";#N/A,#N/A,TRUE,"ruwbouw";#N/A,#N/A,TRUE,"gevel";#N/A,#N/A,TRUE,"afbouw";#N/A,#N/A,TRUE,"VV";#N/A,#N/A,TRUE,"sanitair";#N/A,#N/A,TRUE,"horz";#N/A,#N/A,TRUE,"diversen";#N/A,#N/A,TRUE,"instal"}</definedName>
    <definedName name="wrn.DHM_totaal._1" hidden="1">{#N/A,#N/A,TRUE,"kopblad";#N/A,#N/A,TRUE,"alg";#N/A,#N/A,TRUE,"VerzP";#N/A,#N/A,TRUE,"parkeren totaal";#N/A,#N/A,TRUE,"VerzK";#N/A,#N/A,TRUE,"ruwbouw";#N/A,#N/A,TRUE,"gevel";#N/A,#N/A,TRUE,"afbouw";#N/A,#N/A,TRUE,"VV";#N/A,#N/A,TRUE,"sanitair";#N/A,#N/A,TRUE,"horz";#N/A,#N/A,TRUE,"diversen";#N/A,#N/A,TRUE,"instal"}</definedName>
    <definedName name="wrn.hoofddorp._.totaal." hidden="1">{#N/A,#N/A,TRUE,"kopblad";#N/A,#N/A,TRUE,"projectgegevens";#N/A,#N/A,TRUE,"uitgangspunten";#N/A,#N/A,TRUE,"verdeling";#N/A,#N/A,TRUE,"parkeren";#N/A,#N/A,TRUE,"apotheek";#N/A,#N/A,TRUE,"health centre";#N/A,#N/A,TRUE,"appartementen"}</definedName>
    <definedName name="wrn.hoofddorp._.totaal._1" hidden="1">{#N/A,#N/A,TRUE,"kopblad";#N/A,#N/A,TRUE,"projectgegevens";#N/A,#N/A,TRUE,"uitgangspunten";#N/A,#N/A,TRUE,"verdeling";#N/A,#N/A,TRUE,"parkeren";#N/A,#N/A,TRUE,"apotheek";#N/A,#N/A,TRUE,"health centre";#N/A,#N/A,TRUE,"appartementen"}</definedName>
    <definedName name="wrn.kavel._.12._.totaal." hidden="1">{#N/A,#N/A,TRUE,"kopblad";#N/A,#N/A,TRUE,"projectgegevens";#N/A,#N/A,TRUE,"uitganspunten";#N/A,#N/A,TRUE,"vormanalyse";#N/A,#N/A,TRUE,"kengetallen";#N/A,#N/A,TRUE,"verz bl comm";#N/A,#N/A,TRUE,"verz bl won";#N/A,#N/A,TRUE,"comm";#N/A,#N/A,TRUE,"won"}</definedName>
    <definedName name="wrn.kavel._.12._.totaal._1" hidden="1">{#N/A,#N/A,TRUE,"kopblad";#N/A,#N/A,TRUE,"projectgegevens";#N/A,#N/A,TRUE,"uitganspunten";#N/A,#N/A,TRUE,"vormanalyse";#N/A,#N/A,TRUE,"kengetallen";#N/A,#N/A,TRUE,"eindblad comm";#N/A,#N/A,TRUE,"eindblad won";#N/A,#N/A,TRUE,"verz bl comm";#N/A,#N/A,TRUE,"verz bl won";#N/A,#N/A,TRUE,"comm";#N/A,#N/A,TRUE,"won"}</definedName>
    <definedName name="wrn.KMAR." hidden="1">{#N/A,#N/A,TRUE,"kopblad";#N/A,#N/A,TRUE,"projectgegevens";#N/A,#N/A,TRUE,"uitganspunten";#N/A,#N/A,TRUE,"verzamelblad";#N/A,#N/A,TRUE,"kantoor";#N/A,#N/A,TRUE,"TOTAAL";#N/A,#N/A,TRUE,"inrichting"}</definedName>
    <definedName name="wrn.KMAR._1" hidden="1">{#N/A,#N/A,TRUE,"kopblad";#N/A,#N/A,TRUE,"projectgegevens";#N/A,#N/A,TRUE,"uitganspunten";#N/A,#N/A,TRUE,"verzamelblad";#N/A,#N/A,TRUE,"kantoor";#N/A,#N/A,TRUE,"TOTAAL";#N/A,#N/A,TRUE,"inrichting"}</definedName>
    <definedName name="wrn.Programmaraming._.10._.sep._.01." hidden="1">{#N/A,#N/A,TRUE,"Kopblad";#N/A,#N/A,TRUE,"ALG";#N/A,#N/A,TRUE,"BVO en VORMfactoren";#N/A,#N/A,TRUE,"TOTAAL";#N/A,#N/A,TRUE,"FUND";#N/A,#N/A,TRUE,"RUWBOUW";#N/A,#N/A,TRUE,"GEVEL";#N/A,#N/A,TRUE,"AFBOUW";#N/A,#N/A,TRUE,"HOR VERT";#N/A,#N/A,TRUE,"INSTALLATIES"}</definedName>
    <definedName name="wrn.Programmaraming._.10._.sep._.01._1" hidden="1">{#N/A,#N/A,TRUE,"Kopblad";#N/A,#N/A,TRUE,"ALG";#N/A,#N/A,TRUE,"BVO en VORMfactoren";#N/A,#N/A,TRUE,"TOTAAL";#N/A,#N/A,TRUE,"FUND";#N/A,#N/A,TRUE,"RUWBOUW";#N/A,#N/A,TRUE,"GEVEL";#N/A,#N/A,TRUE,"AFBOUW";#N/A,#N/A,TRUE,"HOR VERT";#N/A,#N/A,TRUE,"INSTALLATIES"}</definedName>
    <definedName name="wrn.raming._.02._.april._.2003." hidden="1">{#N/A,#N/A,TRUE,"kopbl";#N/A,#N/A,TRUE,"proj geg";#N/A,#N/A,TRUE,"uitg punt";#N/A,#N/A,TRUE,"totaalblad";#N/A,#N/A,TRUE,"bedrijf 1";#N/A,#N/A,TRUE,"bedrijf 2";#N/A,#N/A,TRUE,"fund";#N/A,#N/A,TRUE,"pa";#N/A,#N/A,TRUE,"com1";#N/A,#N/A,TRUE,"com2";#N/A,#N/A,TRUE,"app1";#N/A,#N/A,TRUE,"app2";#N/A,#N/A,TRUE,"dakafw";#N/A,#N/A,TRUE,"terrein";#N/A,#N/A,TRUE,"installaties"}</definedName>
    <definedName name="wrn.raming._.02._.april._.2003._1" hidden="1">{#N/A,#N/A,TRUE,"kopbl";#N/A,#N/A,TRUE,"proj geg";#N/A,#N/A,TRUE,"uitg punt";#N/A,#N/A,TRUE,"totaalblad";#N/A,#N/A,TRUE,"bedrijf 1";#N/A,#N/A,TRUE,"bedrijf 2";#N/A,#N/A,TRUE,"fund";#N/A,#N/A,TRUE,"pa";#N/A,#N/A,TRUE,"com1";#N/A,#N/A,TRUE,"com2";#N/A,#N/A,TRUE,"app1";#N/A,#N/A,TRUE,"app2";#N/A,#N/A,TRUE,"dakafw";#N/A,#N/A,TRUE,"terrein";#N/A,#N/A,TRUE,"installaties"}</definedName>
    <definedName name="wrn.rapport._.onderdelen." hidden="1">{#N/A,#N/A,FALSE,"won B";#N/A,#N/A,FALSE,"won B1";#N/A,#N/A,FALSE,"won B2";#N/A,#N/A,FALSE,"kopgB";#N/A,#N/A,FALSE,"berg1";#N/A,#N/A,FALSE,"berg2ko";#N/A,#N/A,FALSE,"dakjes B";#N/A,#N/A,FALSE,"terreinB";#N/A,#N/A,FALSE,"installB";#N/A,#N/A,FALSE,"heiwB"}</definedName>
    <definedName name="wrn.rapport._.onderdelen._1" hidden="1">{#N/A,#N/A,FALSE,"won B";#N/A,#N/A,FALSE,"won B1";#N/A,#N/A,FALSE,"won B2";#N/A,#N/A,FALSE,"kopgB";#N/A,#N/A,FALSE,"berg1";#N/A,#N/A,FALSE,"berg2ko";#N/A,#N/A,FALSE,"dakjes B";#N/A,#N/A,FALSE,"terreinB";#N/A,#N/A,FALSE,"installB";#N/A,#N/A,FALSE,"heiwB"}</definedName>
    <definedName name="wrn.SoHo._.totaal." hidden="1">{#N/A,#N/A,TRUE,"kopblad";#N/A,#N/A,TRUE,"alg";#N/A,#N/A,TRUE,"verz P";#N/A,#N/A,TRUE,"P";#N/A,#N/A,TRUE,"verz F";#N/A,#N/A,TRUE,"F";#N/A,#N/A,TRUE,"verz WW";#N/A,#N/A,TRUE,"WW";#N/A,#N/A,TRUE,"verz AFB";#N/A,#N/A,TRUE,"AFB";#N/A,#N/A,TRUE,"verz ROB";#N/A,#N/A,TRUE,"ROB";#N/A,#N/A,TRUE,"INST"}</definedName>
    <definedName name="wrn.SoHo._.totaal._1" hidden="1">{#N/A,#N/A,TRUE,"kopblad";#N/A,#N/A,TRUE,"alg";#N/A,#N/A,TRUE,"verz P";#N/A,#N/A,TRUE,"P";#N/A,#N/A,TRUE,"verz F";#N/A,#N/A,TRUE,"F";#N/A,#N/A,TRUE,"verz WW";#N/A,#N/A,TRUE,"WW";#N/A,#N/A,TRUE,"verz AFB";#N/A,#N/A,TRUE,"AFB";#N/A,#N/A,TRUE,"verz ROB";#N/A,#N/A,TRUE,"ROB";#N/A,#N/A,TRUE,"INST"}</definedName>
    <definedName name="wrn.test." hidden="1">{#N/A,#N/A,FALSE,"offerte"}</definedName>
    <definedName name="wrn.test._1" hidden="1">{#N/A,#N/A,FALSE,"offerte"}</definedName>
    <definedName name="wrn.totaal." hidden="1">{#N/A,#N/A,TRUE,"kopblad";#N/A,#N/A,TRUE,"projectgeg";#N/A,#N/A,TRUE,"uitgangsp";#N/A,#N/A,TRUE,"vormanalyse";#N/A,#N/A,TRUE,"eindbl tot";#N/A,#N/A,TRUE,"eindbl P";#N/A,#N/A,TRUE,"eindbl com";#N/A,#N/A,TRUE,"eindbl bios";#N/A,#N/A,TRUE,"eindbl won";#N/A,#N/A,TRUE,"P gar";#N/A,#N/A,TRUE,"commercieel";#N/A,#N/A,TRUE,"bios";#N/A,#N/A,TRUE,"won pak";#N/A,#N/A,TRUE,"won gracht";#N/A,#N/A,TRUE,"won zaag";#N/A,#N/A,TRUE,"won toren";#N/A,#N/A,TRUE,"terrein"}</definedName>
    <definedName name="wrn.totaal._.blok._.3." hidden="1">{#N/A,#N/A,TRUE,"kopblad";#N/A,#N/A,TRUE,"projectgegevens";#N/A,#N/A,TRUE,"uitganspunten";#N/A,#N/A,TRUE,"resul123";#N/A,#N/A,TRUE,"resul456";#N/A,#N/A,TRUE,"t1";#N/A,#N/A,TRUE,"vz1";#N/A,#N/A,TRUE,"r1";#N/A,#N/A,TRUE,"t2";#N/A,#N/A,TRUE,"vz2";#N/A,#N/A,TRUE,"r2";#N/A,#N/A,TRUE,"t3";#N/A,#N/A,TRUE,"vz3";#N/A,#N/A,TRUE,"r3";#N/A,#N/A,TRUE,"t4";#N/A,#N/A,TRUE,"vz4";#N/A,#N/A,TRUE,"r4";#N/A,#N/A,TRUE,"t5";#N/A,#N/A,TRUE,"vz5";#N/A,#N/A,TRUE,"r5";#N/A,#N/A,TRUE,"t6";#N/A,#N/A,TRUE,"vz6";#N/A,#N/A,TRUE,"r6"}</definedName>
    <definedName name="wrn.totaal._.blok._.3._1" hidden="1">{#N/A,#N/A,TRUE,"kopblad";#N/A,#N/A,TRUE,"projectgegevens";#N/A,#N/A,TRUE,"uitganspunten";#N/A,#N/A,TRUE,"resul123";#N/A,#N/A,TRUE,"resul456";#N/A,#N/A,TRUE,"t1";#N/A,#N/A,TRUE,"vz1";#N/A,#N/A,TRUE,"r1";#N/A,#N/A,TRUE,"t2";#N/A,#N/A,TRUE,"vz2";#N/A,#N/A,TRUE,"r2";#N/A,#N/A,TRUE,"t3";#N/A,#N/A,TRUE,"vz3";#N/A,#N/A,TRUE,"r3";#N/A,#N/A,TRUE,"t4";#N/A,#N/A,TRUE,"vz4";#N/A,#N/A,TRUE,"r4";#N/A,#N/A,TRUE,"t5";#N/A,#N/A,TRUE,"vz5";#N/A,#N/A,TRUE,"r5";#N/A,#N/A,TRUE,"t6";#N/A,#N/A,TRUE,"vz6";#N/A,#N/A,TRUE,"r6"}</definedName>
    <definedName name="wrn.totaal._.blok._.5." hidden="1">{#N/A,#N/A,TRUE,"kopblad";#N/A,#N/A,TRUE,"alg";#N/A,#N/A,TRUE,"verz winkels";#N/A,#N/A,TRUE,"winkels";#N/A,#N/A,TRUE,"verz woningen";#N/A,#N/A,TRUE,"woningen"}</definedName>
    <definedName name="wrn.totaal._.blok._.5._1" hidden="1">{#N/A,#N/A,TRUE,"kopblad";#N/A,#N/A,TRUE,"alg";#N/A,#N/A,TRUE,"verz winkels";#N/A,#N/A,TRUE,"winkels";#N/A,#N/A,TRUE,"verz woningen";#N/A,#N/A,TRUE,"woningen"}</definedName>
    <definedName name="wrn.totaal._.DO_DWR." hidden="1">{#N/A,#N/A,TRUE,"kopblad";#N/A,#N/A,TRUE,"alg";#N/A,#N/A,TRUE,"verzP";#N/A,#N/A,TRUE,"Park";#N/A,#N/A,TRUE,"verzK";#N/A,#N/A,TRUE,"gevel";#N/A,#N/A,TRUE,"afb";#N/A,#N/A,TRUE,"san";#N/A,#N/A,TRUE,"vert verk";#N/A,#N/A,TRUE,"hor afw";#N/A,#N/A,TRUE,"buit";#N/A,#N/A,TRUE,"div"}</definedName>
    <definedName name="wrn.totaal._.DO_DWR._1" hidden="1">{#N/A,#N/A,TRUE,"kopblad";#N/A,#N/A,TRUE,"alg";#N/A,#N/A,TRUE,"verzP";#N/A,#N/A,TRUE,"Park";#N/A,#N/A,TRUE,"verzK";#N/A,#N/A,TRUE,"gevel";#N/A,#N/A,TRUE,"afb";#N/A,#N/A,TRUE,"san";#N/A,#N/A,TRUE,"vert verk";#N/A,#N/A,TRUE,"hor afw";#N/A,#N/A,TRUE,"buit";#N/A,#N/A,TRUE,"div"}</definedName>
    <definedName name="wrn.totaal._.Lucas." hidden="1">{#N/A,#N/A,TRUE,"kopblad";#N/A,#N/A,TRUE,"projectgegevens";#N/A,#N/A,TRUE,"uitganspunten";#N/A,#N/A,TRUE,"vormanalyse";#N/A,#N/A,TRUE,"eindbl tot";#N/A,#N/A,TRUE,"eindblad fund";#N/A,#N/A,TRUE,"eindblad park";#N/A,#N/A,TRUE,"eindblad kant";#N/A,#N/A,TRUE,"eindblad won a";#N/A,#N/A,TRUE,"eindblad won b";#N/A,#N/A,TRUE,"eindblad won c";#N/A,#N/A,TRUE,"eindblad won d";#N/A,#N/A,TRUE,"fund";#N/A,#N/A,TRUE,"park";#N/A,#N/A,TRUE,"kant";#N/A,#N/A,TRUE,"won a";#N/A,#N/A,TRUE,"won b";#N/A,#N/A,TRUE,"won c";#N/A,#N/A,TRUE,"won d"}</definedName>
    <definedName name="wrn.totaal._.Lucas._1" hidden="1">{#N/A,#N/A,TRUE,"kopblad";#N/A,#N/A,TRUE,"projectgegevens";#N/A,#N/A,TRUE,"uitganspunten";#N/A,#N/A,TRUE,"vormanalyse";#N/A,#N/A,TRUE,"eindbl tot";#N/A,#N/A,TRUE,"eindblad fund";#N/A,#N/A,TRUE,"eindblad park";#N/A,#N/A,TRUE,"eindblad kant";#N/A,#N/A,TRUE,"eindblad won a";#N/A,#N/A,TRUE,"eindblad won b";#N/A,#N/A,TRUE,"eindblad won c";#N/A,#N/A,TRUE,"eindblad won d";#N/A,#N/A,TRUE,"fund";#N/A,#N/A,TRUE,"park";#N/A,#N/A,TRUE,"kant";#N/A,#N/A,TRUE,"won a";#N/A,#N/A,TRUE,"won b";#N/A,#N/A,TRUE,"won c";#N/A,#N/A,TRUE,"won d"}</definedName>
    <definedName name="wrn.totaal._.roc." hidden="1">{#N/A,#N/A,TRUE,"kopblad";#N/A,#N/A,TRUE,"projectgeg";#N/A,#N/A,TRUE,"uitgangsp";#N/A,#N/A,TRUE,"vorm";#N/A,#N/A,TRUE,"eind p-kelder";#N/A,#N/A,TRUE,"eind p-maai";#N/A,#N/A,TRUE,"eind ROC";#N/A,#N/A,TRUE,"p-kelder";#N/A,#N/A,TRUE,"p-maai";#N/A,#N/A,TRUE,"ROC";#N/A,#N/A,TRUE,"ROC"}</definedName>
    <definedName name="wrn.totaal._.roc._1" hidden="1">{#N/A,#N/A,TRUE,"kopblad";#N/A,#N/A,TRUE,"projectgeg";#N/A,#N/A,TRUE,"uitgangsp";#N/A,#N/A,TRUE,"vorm";#N/A,#N/A,TRUE,"eind p-kelder";#N/A,#N/A,TRUE,"eind p-maai";#N/A,#N/A,TRUE,"eind ROC";#N/A,#N/A,TRUE,"p-kelder";#N/A,#N/A,TRUE,"p-maai";#N/A,#N/A,TRUE,"ROC";#N/A,#N/A,TRUE,"ROC"}</definedName>
    <definedName name="wrn.totaal._.Uithoorn." hidden="1">{#N/A,#N/A,TRUE,"kopblad";#N/A,#N/A,TRUE,"projectgegevens";#N/A,#N/A,TRUE,"vz school";#N/A,#N/A,TRUE,"school";#N/A,#N/A,TRUE,"vz won";#N/A,#N/A,TRUE,"won";#N/A,#N/A,TRUE,"uitganspunten school";#N/A,#N/A,TRUE,"uitganspunten woningen"}</definedName>
    <definedName name="wrn.totaal._.Uithoorn._1" hidden="1">{#N/A,#N/A,TRUE,"kopblad";#N/A,#N/A,TRUE,"projectgegevens";#N/A,#N/A,TRUE,"vz school";#N/A,#N/A,TRUE,"school";#N/A,#N/A,TRUE,"vz won";#N/A,#N/A,TRUE,"won";#N/A,#N/A,TRUE,"uitganspunten school";#N/A,#N/A,TRUE,"uitganspunten woningen"}</definedName>
    <definedName name="wrn.totaal._1" hidden="1">{#N/A,#N/A,TRUE,"kopblad";#N/A,#N/A,TRUE,"projectgegevens";#N/A,#N/A,TRUE,"uitgangspunten";#N/A,#N/A,TRUE,"vormanalyse";#N/A,#N/A,TRUE,"verzamelblad parkeren";#N/A,#N/A,TRUE,"verzamelblad kantoor";#N/A,#N/A,TRUE,"parkeren";#N/A,#N/A,TRUE,"kantoor";#N/A,#N/A,TRUE,"luchtbrug"}</definedName>
    <definedName name="wrn_1" hidden="1">{#N/A,#N/A,FALSE,"won B";#N/A,#N/A,FALSE,"won B1";#N/A,#N/A,FALSE,"won B2";#N/A,#N/A,FALSE,"kopgB";#N/A,#N/A,FALSE,"berg1";#N/A,#N/A,FALSE,"berg2ko";#N/A,#N/A,FALSE,"dakjes B";#N/A,#N/A,FALSE,"terreinB";#N/A,#N/A,FALSE,"installB";#N/A,#N/A,FALSE,"heiwB"}</definedName>
    <definedName name="wwwwwwwwwww" hidden="1">{#N/A,#N/A,TRUE,"1 ALG";#N/A,#N/A,TRUE,"2 SK";#N/A,#N/A,TRUE,"3 BWK";#N/A,#N/A,TRUE,"4 INST";#N/A,#N/A,TRUE,"5 TECHN";#N/A,#N/A,TRUE,"6 INR";#N/A,#N/A,TRUE,"7 TERR"}</definedName>
    <definedName name="wwwwwwwwwww_1" hidden="1">{#N/A,#N/A,TRUE,"1 ALG";#N/A,#N/A,TRUE,"2 SK";#N/A,#N/A,TRUE,"3 BWK";#N/A,#N/A,TRUE,"4 INST";#N/A,#N/A,TRUE,"5 TECHN";#N/A,#N/A,TRUE,"6 INR";#N/A,#N/A,TRUE,"7 TERR"}</definedName>
    <definedName name="x" hidden="1">#REF!</definedName>
    <definedName name="xx" hidden="1">#REF!</definedName>
    <definedName name="y" hidden="1">#REF!</definedName>
    <definedName name="z" hidden="1">#REF!</definedName>
    <definedName name="Z_6FFCD583_56CA_4420_AC43_EFE10261B2DF_.wvu.Cols" localSheetId="4" hidden="1">'Materiaal '!$Q:$Q</definedName>
    <definedName name="Z_6FFCD583_56CA_4420_AC43_EFE10261B2DF_.wvu.Cols" localSheetId="5" hidden="1">Tabellen!#REF!</definedName>
    <definedName name="Z_6FFCD583_56CA_4420_AC43_EFE10261B2DF_.wvu.FilterData" localSheetId="0" hidden="1">Maatregel_29_kosten!$A$5:$A$709</definedName>
    <definedName name="Z_6FFCD583_56CA_4420_AC43_EFE10261B2DF_.wvu.FilterData" localSheetId="1" hidden="1">Onderbouwing_M29!$A$4:$BR$1879</definedName>
    <definedName name="Z_6FFCD583_56CA_4420_AC43_EFE10261B2DF_.wvu.PrintArea" localSheetId="2" hidden="1">' Uittrekstaten.'!$A$1:$AJ$202</definedName>
    <definedName name="Z_6FFCD583_56CA_4420_AC43_EFE10261B2DF_.wvu.PrintArea" localSheetId="0" hidden="1">Maatregel_29_kosten!$C$1:$S$710</definedName>
    <definedName name="Z_6FFCD583_56CA_4420_AC43_EFE10261B2DF_.wvu.PrintArea" localSheetId="1" hidden="1">Onderbouwing_M29!#REF!</definedName>
    <definedName name="Z_6FFCD583_56CA_4420_AC43_EFE10261B2DF_.wvu.PrintTitles" localSheetId="2" hidden="1">' Uittrekstaten.'!$2:$163</definedName>
    <definedName name="Z_6FFCD583_56CA_4420_AC43_EFE10261B2DF_.wvu.PrintTitles" localSheetId="0" hidden="1">Maatregel_29_kosten!#REF!</definedName>
    <definedName name="Z_6FFCD583_56CA_4420_AC43_EFE10261B2DF_.wvu.PrintTitles" localSheetId="1" hidden="1">Onderbouwing_M29!$1:$7</definedName>
    <definedName name="Z_6FFCD583_56CA_4420_AC43_EFE10261B2DF_.wvu.Rows" localSheetId="1" hidden="1">Onderbouwing_M29!$7:$7,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Onderbouwing_M29!#REF!</definedName>
    <definedName name="Z_6FFCD583_56CA_4420_AC43_EFE10261B2DF_.wvu.Rows" localSheetId="5" hidden="1">Tabellen!$43:$59</definedName>
  </definedNames>
  <calcPr calcId="191028"/>
  <customWorkbookViews>
    <customWorkbookView name="Martin Eleveld | Visser &amp; Smit Bouw - Persoonlijke weergave" guid="{6FFCD583-56CA-4420-AC43-EFE10261B2DF}" mergeInterval="0" personalView="1" maximized="1" xWindow="1912" yWindow="-8" windowWidth="2576" windowHeight="1416" tabRatio="856" activeSheetId="1" showComments="commIndAndComment"/>
  </customWorkbookViews>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5" i="1" l="1"/>
  <c r="P108" i="1"/>
  <c r="P111" i="1"/>
  <c r="P114" i="1"/>
  <c r="P117" i="1"/>
  <c r="P120" i="1"/>
  <c r="P121" i="1"/>
  <c r="P122" i="1"/>
  <c r="P123" i="1"/>
  <c r="P124" i="1"/>
  <c r="P134" i="1"/>
  <c r="P136" i="1"/>
  <c r="P138" i="1"/>
  <c r="P140" i="1"/>
  <c r="P143" i="1"/>
  <c r="P145" i="1"/>
  <c r="P147" i="1"/>
  <c r="P149" i="1"/>
  <c r="P152" i="1"/>
  <c r="P154" i="1"/>
  <c r="P156" i="1"/>
  <c r="P158" i="1"/>
  <c r="P161" i="1"/>
  <c r="P163" i="1"/>
  <c r="P165" i="1"/>
  <c r="P167" i="1"/>
  <c r="P170" i="1"/>
  <c r="P172" i="1"/>
  <c r="P174" i="1"/>
  <c r="P176" i="1"/>
  <c r="P178" i="1"/>
  <c r="P180" i="1"/>
  <c r="P183" i="1"/>
  <c r="P185" i="1"/>
  <c r="P187" i="1"/>
  <c r="P189" i="1"/>
  <c r="P192" i="1"/>
  <c r="P194" i="1"/>
  <c r="P196" i="1"/>
  <c r="P198" i="1"/>
  <c r="P201" i="1"/>
  <c r="P203" i="1"/>
  <c r="P205" i="1"/>
  <c r="P207" i="1"/>
  <c r="P210" i="1"/>
  <c r="P212" i="1"/>
  <c r="P214" i="1"/>
  <c r="P216" i="1"/>
  <c r="P219" i="1"/>
  <c r="P221" i="1"/>
  <c r="P223" i="1"/>
  <c r="P225" i="1"/>
  <c r="P227" i="1"/>
  <c r="P229" i="1"/>
  <c r="P232" i="1"/>
  <c r="P234" i="1"/>
  <c r="P237" i="1"/>
  <c r="P238" i="1"/>
  <c r="P239" i="1"/>
  <c r="P240" i="1"/>
  <c r="P241" i="1"/>
  <c r="P242" i="1"/>
  <c r="P243" i="1"/>
  <c r="P244" i="1"/>
  <c r="P245" i="1"/>
  <c r="A234" i="1"/>
  <c r="E234" i="1"/>
  <c r="F234" i="1"/>
  <c r="M234" i="1"/>
  <c r="T234" i="1"/>
  <c r="A235" i="1"/>
  <c r="T235" i="1"/>
  <c r="P559" i="1"/>
  <c r="P560" i="1"/>
  <c r="N561" i="1"/>
  <c r="P561" i="1"/>
  <c r="P247" i="1"/>
  <c r="P126" i="1"/>
  <c r="M121" i="1"/>
  <c r="M122" i="1"/>
  <c r="M123" i="1"/>
  <c r="M124" i="1"/>
  <c r="M120" i="1"/>
  <c r="F121" i="1"/>
  <c r="F122" i="1"/>
  <c r="F123" i="1"/>
  <c r="F124" i="1"/>
  <c r="F120" i="1"/>
  <c r="T124" i="1"/>
  <c r="E124" i="1"/>
  <c r="A124" i="1"/>
  <c r="E123" i="1"/>
  <c r="A123" i="1"/>
  <c r="E122" i="1"/>
  <c r="A122" i="1"/>
  <c r="E121" i="1"/>
  <c r="A121" i="1"/>
  <c r="E120" i="1"/>
  <c r="A120" i="1"/>
  <c r="A119" i="1" s="1"/>
  <c r="T116" i="1"/>
  <c r="T113" i="1"/>
  <c r="T110" i="1"/>
  <c r="T107" i="1"/>
  <c r="T104" i="1"/>
  <c r="T1660" i="16"/>
  <c r="V1660" i="16"/>
  <c r="T1652" i="16"/>
  <c r="V1652" i="16" s="1"/>
  <c r="T1644" i="16"/>
  <c r="V1644" i="16"/>
  <c r="T630" i="1"/>
  <c r="F631" i="1"/>
  <c r="E631" i="1"/>
  <c r="L1752" i="16"/>
  <c r="J1752" i="16"/>
  <c r="H1752" i="16"/>
  <c r="L1751" i="16"/>
  <c r="J1751" i="16"/>
  <c r="H1751" i="16"/>
  <c r="L1750" i="16"/>
  <c r="J1750" i="16"/>
  <c r="H1750" i="16"/>
  <c r="D1750" i="16"/>
  <c r="P1748" i="16"/>
  <c r="L1748" i="16"/>
  <c r="J1748" i="16"/>
  <c r="H1748" i="16"/>
  <c r="T634" i="1"/>
  <c r="T633" i="1"/>
  <c r="A633" i="1"/>
  <c r="T632" i="1"/>
  <c r="A632" i="1"/>
  <c r="T631" i="1"/>
  <c r="F583" i="1"/>
  <c r="R1726" i="16"/>
  <c r="R1727" i="16"/>
  <c r="R1728" i="16"/>
  <c r="R1729" i="16"/>
  <c r="R1730" i="16"/>
  <c r="R1731" i="16"/>
  <c r="R1732" i="16"/>
  <c r="R1733" i="16"/>
  <c r="R1734" i="16"/>
  <c r="R1735" i="16"/>
  <c r="R1736" i="16"/>
  <c r="R1737" i="16"/>
  <c r="R1738" i="16"/>
  <c r="R1739" i="16"/>
  <c r="R1740" i="16"/>
  <c r="R1741" i="16"/>
  <c r="R1742" i="16"/>
  <c r="R1743" i="16"/>
  <c r="R1725" i="16"/>
  <c r="R1688" i="16"/>
  <c r="R1689" i="16"/>
  <c r="R1690" i="16"/>
  <c r="R1691" i="16"/>
  <c r="R1692" i="16"/>
  <c r="R1693" i="16"/>
  <c r="R1694" i="16"/>
  <c r="R1695" i="16"/>
  <c r="R1696" i="16"/>
  <c r="R1697" i="16"/>
  <c r="R1698" i="16"/>
  <c r="R1699" i="16"/>
  <c r="R1700" i="16"/>
  <c r="R1701" i="16"/>
  <c r="R1702" i="16"/>
  <c r="R1703" i="16"/>
  <c r="R1704" i="16"/>
  <c r="R1705" i="16"/>
  <c r="R1706" i="16"/>
  <c r="R1707" i="16"/>
  <c r="R1708" i="16"/>
  <c r="R1709" i="16"/>
  <c r="R1710" i="16"/>
  <c r="R1711" i="16"/>
  <c r="R1687" i="16"/>
  <c r="E612" i="1"/>
  <c r="E613" i="1"/>
  <c r="E614" i="1"/>
  <c r="E615" i="1"/>
  <c r="E616" i="1"/>
  <c r="E617" i="1"/>
  <c r="E618" i="1"/>
  <c r="E619" i="1"/>
  <c r="E620" i="1"/>
  <c r="E621" i="1"/>
  <c r="E622" i="1"/>
  <c r="E623" i="1"/>
  <c r="E624" i="1"/>
  <c r="E625" i="1"/>
  <c r="E626" i="1"/>
  <c r="E627" i="1"/>
  <c r="E628" i="1"/>
  <c r="E629" i="1"/>
  <c r="E611" i="1"/>
  <c r="E585" i="1"/>
  <c r="E586" i="1"/>
  <c r="E587" i="1"/>
  <c r="E588" i="1"/>
  <c r="E589" i="1"/>
  <c r="E590" i="1"/>
  <c r="E591" i="1"/>
  <c r="E592" i="1"/>
  <c r="E593" i="1"/>
  <c r="E594" i="1"/>
  <c r="E595" i="1"/>
  <c r="E596" i="1"/>
  <c r="E597" i="1"/>
  <c r="E598" i="1"/>
  <c r="E599" i="1"/>
  <c r="E600" i="1"/>
  <c r="E601" i="1"/>
  <c r="E602" i="1"/>
  <c r="E603" i="1"/>
  <c r="E604" i="1"/>
  <c r="E605" i="1"/>
  <c r="E606" i="1"/>
  <c r="E607" i="1"/>
  <c r="E608" i="1"/>
  <c r="E584" i="1"/>
  <c r="M585" i="1"/>
  <c r="M586" i="1"/>
  <c r="M587" i="1"/>
  <c r="M588" i="1"/>
  <c r="M589" i="1"/>
  <c r="M590" i="1"/>
  <c r="M591" i="1"/>
  <c r="M592" i="1"/>
  <c r="M593" i="1"/>
  <c r="M594" i="1"/>
  <c r="M595" i="1"/>
  <c r="M596" i="1"/>
  <c r="M597" i="1"/>
  <c r="M598" i="1"/>
  <c r="M599" i="1"/>
  <c r="M600" i="1"/>
  <c r="M601" i="1"/>
  <c r="M602" i="1"/>
  <c r="M603" i="1"/>
  <c r="M604" i="1"/>
  <c r="M605" i="1"/>
  <c r="M606" i="1"/>
  <c r="M607" i="1"/>
  <c r="M608" i="1"/>
  <c r="M584" i="1"/>
  <c r="F607" i="1"/>
  <c r="F608" i="1"/>
  <c r="F585" i="1"/>
  <c r="F586" i="1"/>
  <c r="F587" i="1"/>
  <c r="F588" i="1"/>
  <c r="F589" i="1"/>
  <c r="F590" i="1"/>
  <c r="F591" i="1"/>
  <c r="F592" i="1"/>
  <c r="F593" i="1"/>
  <c r="F594" i="1"/>
  <c r="F595" i="1"/>
  <c r="F596" i="1"/>
  <c r="F597" i="1"/>
  <c r="F598" i="1"/>
  <c r="F599" i="1"/>
  <c r="F600" i="1"/>
  <c r="F601" i="1"/>
  <c r="F602" i="1"/>
  <c r="F603" i="1"/>
  <c r="F604" i="1"/>
  <c r="F605" i="1"/>
  <c r="F606" i="1"/>
  <c r="F584" i="1"/>
  <c r="A608" i="1"/>
  <c r="A607" i="1"/>
  <c r="A606" i="1"/>
  <c r="A605" i="1"/>
  <c r="A604" i="1"/>
  <c r="A603" i="1"/>
  <c r="M612" i="1"/>
  <c r="M613" i="1"/>
  <c r="M614" i="1"/>
  <c r="M615" i="1"/>
  <c r="M616" i="1"/>
  <c r="M617" i="1"/>
  <c r="M618" i="1"/>
  <c r="M619" i="1"/>
  <c r="M620" i="1"/>
  <c r="M621" i="1"/>
  <c r="M622" i="1"/>
  <c r="M623" i="1"/>
  <c r="M624" i="1"/>
  <c r="M625" i="1"/>
  <c r="M626" i="1"/>
  <c r="M627" i="1"/>
  <c r="M628" i="1"/>
  <c r="M629" i="1"/>
  <c r="M611" i="1"/>
  <c r="F612" i="1"/>
  <c r="F613" i="1"/>
  <c r="F614" i="1"/>
  <c r="F615" i="1"/>
  <c r="F616" i="1"/>
  <c r="F617" i="1"/>
  <c r="F618" i="1"/>
  <c r="F619" i="1"/>
  <c r="F620" i="1"/>
  <c r="F621" i="1"/>
  <c r="F622" i="1"/>
  <c r="F623" i="1"/>
  <c r="F624" i="1"/>
  <c r="F625" i="1"/>
  <c r="F626" i="1"/>
  <c r="F627" i="1"/>
  <c r="F628" i="1"/>
  <c r="F629" i="1"/>
  <c r="F611" i="1"/>
  <c r="L610" i="1"/>
  <c r="A629" i="1"/>
  <c r="A628" i="1"/>
  <c r="A627" i="1"/>
  <c r="A626" i="1"/>
  <c r="A625" i="1"/>
  <c r="A624" i="1"/>
  <c r="A623" i="1"/>
  <c r="A622" i="1"/>
  <c r="A621" i="1"/>
  <c r="A620" i="1"/>
  <c r="A619" i="1"/>
  <c r="A618" i="1"/>
  <c r="A617" i="1"/>
  <c r="A616" i="1"/>
  <c r="A615" i="1"/>
  <c r="A614" i="1"/>
  <c r="A613" i="1"/>
  <c r="A612" i="1"/>
  <c r="A611" i="1"/>
  <c r="A602" i="1"/>
  <c r="A601" i="1"/>
  <c r="A600" i="1"/>
  <c r="A599" i="1"/>
  <c r="A598" i="1"/>
  <c r="A597" i="1"/>
  <c r="A596" i="1"/>
  <c r="A595" i="1"/>
  <c r="A594" i="1"/>
  <c r="A593" i="1"/>
  <c r="A592" i="1"/>
  <c r="A591" i="1"/>
  <c r="A589" i="1"/>
  <c r="A588" i="1"/>
  <c r="A587" i="1"/>
  <c r="A586" i="1"/>
  <c r="A585" i="1"/>
  <c r="T609" i="1"/>
  <c r="A590" i="1"/>
  <c r="A584" i="1"/>
  <c r="L1738" i="16"/>
  <c r="L1733" i="16"/>
  <c r="L1705" i="16"/>
  <c r="L1696" i="16"/>
  <c r="O1758" i="16"/>
  <c r="L1711" i="16"/>
  <c r="J1711" i="16"/>
  <c r="H1711" i="16"/>
  <c r="L1710" i="16"/>
  <c r="J1710" i="16"/>
  <c r="H1710" i="16"/>
  <c r="L1709" i="16"/>
  <c r="J1709" i="16"/>
  <c r="H1709" i="16"/>
  <c r="L1708" i="16"/>
  <c r="J1708" i="16"/>
  <c r="H1708" i="16"/>
  <c r="L1707" i="16"/>
  <c r="I1707" i="16"/>
  <c r="J1707" i="16" s="1"/>
  <c r="H1707" i="16"/>
  <c r="L1706" i="16"/>
  <c r="J1706" i="16"/>
  <c r="H1706" i="16"/>
  <c r="J1705" i="16"/>
  <c r="H1705" i="16"/>
  <c r="L1704" i="16"/>
  <c r="J1704" i="16"/>
  <c r="H1704" i="16"/>
  <c r="L1703" i="16"/>
  <c r="J1703" i="16"/>
  <c r="H1703" i="16"/>
  <c r="L1702" i="16"/>
  <c r="J1702" i="16"/>
  <c r="H1702" i="16"/>
  <c r="L1701" i="16"/>
  <c r="J1701" i="16"/>
  <c r="H1701" i="16"/>
  <c r="L1700" i="16"/>
  <c r="J1700" i="16"/>
  <c r="H1700" i="16"/>
  <c r="L1699" i="16"/>
  <c r="J1699" i="16"/>
  <c r="H1699" i="16"/>
  <c r="L1698" i="16"/>
  <c r="I1698" i="16"/>
  <c r="J1698" i="16" s="1"/>
  <c r="H1698" i="16"/>
  <c r="L1697" i="16"/>
  <c r="J1697" i="16"/>
  <c r="H1697" i="16"/>
  <c r="J1696" i="16"/>
  <c r="H1696" i="16"/>
  <c r="L1695" i="16"/>
  <c r="J1695" i="16"/>
  <c r="H1695" i="16"/>
  <c r="L1694" i="16"/>
  <c r="J1694" i="16"/>
  <c r="H1694" i="16"/>
  <c r="L1693" i="16"/>
  <c r="J1693" i="16"/>
  <c r="H1693" i="16"/>
  <c r="L1692" i="16"/>
  <c r="J1692" i="16"/>
  <c r="H1692" i="16"/>
  <c r="L1691" i="16"/>
  <c r="J1691" i="16"/>
  <c r="H1691" i="16"/>
  <c r="L1690" i="16"/>
  <c r="J1690" i="16"/>
  <c r="H1690" i="16"/>
  <c r="L1689" i="16"/>
  <c r="J1689" i="16"/>
  <c r="H1689" i="16"/>
  <c r="L1688" i="16"/>
  <c r="J1688" i="16"/>
  <c r="H1688" i="16"/>
  <c r="L1687" i="16"/>
  <c r="J1687" i="16"/>
  <c r="H1687" i="16"/>
  <c r="L1743" i="16"/>
  <c r="J1743" i="16"/>
  <c r="H1743" i="16"/>
  <c r="L1742" i="16"/>
  <c r="J1742" i="16"/>
  <c r="H1742" i="16"/>
  <c r="L1741" i="16"/>
  <c r="J1741" i="16"/>
  <c r="H1741" i="16"/>
  <c r="L1740" i="16"/>
  <c r="I1740" i="16"/>
  <c r="J1740" i="16" s="1"/>
  <c r="H1740" i="16"/>
  <c r="L1739" i="16"/>
  <c r="J1739" i="16"/>
  <c r="H1739" i="16"/>
  <c r="L1737" i="16"/>
  <c r="J1737" i="16"/>
  <c r="H1737" i="16"/>
  <c r="L1736" i="16"/>
  <c r="J1736" i="16"/>
  <c r="H1736" i="16"/>
  <c r="L1735" i="16"/>
  <c r="J1735" i="16"/>
  <c r="H1735" i="16"/>
  <c r="L1734" i="16"/>
  <c r="J1734" i="16"/>
  <c r="H1734" i="16"/>
  <c r="L1732" i="16"/>
  <c r="J1732" i="16"/>
  <c r="H1732" i="16"/>
  <c r="L1731" i="16"/>
  <c r="J1731" i="16"/>
  <c r="H1731" i="16"/>
  <c r="L1730" i="16"/>
  <c r="J1730" i="16"/>
  <c r="H1730" i="16"/>
  <c r="L1729" i="16"/>
  <c r="J1729" i="16"/>
  <c r="H1729" i="16"/>
  <c r="L1728" i="16"/>
  <c r="J1728" i="16"/>
  <c r="H1728" i="16"/>
  <c r="L1727" i="16"/>
  <c r="J1727" i="16"/>
  <c r="H1727" i="16"/>
  <c r="L1726" i="16"/>
  <c r="I1726" i="16"/>
  <c r="J1726" i="16" s="1"/>
  <c r="H1726" i="16"/>
  <c r="L1725" i="16"/>
  <c r="J1725" i="16"/>
  <c r="H1725" i="16"/>
  <c r="T571" i="1"/>
  <c r="T567" i="1"/>
  <c r="T660" i="1"/>
  <c r="T657" i="1"/>
  <c r="T654" i="1"/>
  <c r="M560" i="1"/>
  <c r="M561" i="1"/>
  <c r="M559" i="1"/>
  <c r="F560" i="1"/>
  <c r="F561" i="1"/>
  <c r="F559" i="1"/>
  <c r="E561" i="1"/>
  <c r="E560" i="1"/>
  <c r="E559" i="1"/>
  <c r="A561" i="1"/>
  <c r="A560" i="1"/>
  <c r="A559" i="1"/>
  <c r="A558" i="1" s="1"/>
  <c r="T555" i="1"/>
  <c r="T552" i="1"/>
  <c r="T549" i="1"/>
  <c r="E547" i="1"/>
  <c r="T546" i="1"/>
  <c r="E467" i="1"/>
  <c r="M556" i="1"/>
  <c r="F556" i="1"/>
  <c r="E556" i="1"/>
  <c r="D1621" i="16"/>
  <c r="L1629" i="16"/>
  <c r="J1629" i="16"/>
  <c r="H1629" i="16"/>
  <c r="L1628" i="16"/>
  <c r="J1628" i="16"/>
  <c r="H1628" i="16"/>
  <c r="L1627" i="16"/>
  <c r="J1627" i="16"/>
  <c r="H1627" i="16"/>
  <c r="L1626" i="16"/>
  <c r="J1626" i="16"/>
  <c r="H1626" i="16"/>
  <c r="L1625" i="16"/>
  <c r="J1625" i="16"/>
  <c r="H1625" i="16"/>
  <c r="L1624" i="16"/>
  <c r="J1624" i="16"/>
  <c r="H1624" i="16"/>
  <c r="L1623" i="16"/>
  <c r="J1623" i="16"/>
  <c r="H1623" i="16"/>
  <c r="L1622" i="16"/>
  <c r="J1622" i="16"/>
  <c r="H1622" i="16"/>
  <c r="L1621" i="16"/>
  <c r="J1621" i="16"/>
  <c r="H1621" i="16"/>
  <c r="L1620" i="16"/>
  <c r="J1620" i="16"/>
  <c r="H1620" i="16"/>
  <c r="P1618" i="16"/>
  <c r="L1618" i="16"/>
  <c r="J1618" i="16"/>
  <c r="H1618" i="16"/>
  <c r="T557" i="1"/>
  <c r="A556" i="1"/>
  <c r="T372" i="1"/>
  <c r="T369" i="1"/>
  <c r="E360" i="1"/>
  <c r="T359" i="1"/>
  <c r="T356" i="1"/>
  <c r="A274" i="1"/>
  <c r="A293" i="1"/>
  <c r="A336" i="1"/>
  <c r="A349" i="1"/>
  <c r="A362" i="1"/>
  <c r="A375" i="1"/>
  <c r="E376" i="1"/>
  <c r="A376" i="1"/>
  <c r="E363" i="1"/>
  <c r="A363" i="1"/>
  <c r="E350" i="1"/>
  <c r="A350" i="1"/>
  <c r="A337" i="1"/>
  <c r="E337" i="1"/>
  <c r="T346" i="1"/>
  <c r="T343" i="1"/>
  <c r="T333" i="1"/>
  <c r="T330" i="1"/>
  <c r="E328" i="1"/>
  <c r="T327" i="1"/>
  <c r="T300" i="1"/>
  <c r="E294" i="1"/>
  <c r="A294" i="1"/>
  <c r="E293" i="1"/>
  <c r="E282" i="1"/>
  <c r="T290" i="1"/>
  <c r="T287" i="1"/>
  <c r="T284" i="1"/>
  <c r="T281" i="1"/>
  <c r="A275" i="1"/>
  <c r="E275" i="1"/>
  <c r="T271" i="1"/>
  <c r="T268" i="1"/>
  <c r="T265" i="1"/>
  <c r="E263" i="1"/>
  <c r="T262" i="1"/>
  <c r="T521" i="1"/>
  <c r="T515" i="1"/>
  <c r="T509" i="1"/>
  <c r="T503" i="1"/>
  <c r="T497" i="1"/>
  <c r="T491" i="1"/>
  <c r="T485" i="1"/>
  <c r="E305" i="1"/>
  <c r="M462" i="1"/>
  <c r="T465" i="1"/>
  <c r="T463" i="1"/>
  <c r="T469" i="1"/>
  <c r="T466" i="1"/>
  <c r="T451" i="1"/>
  <c r="T447" i="1"/>
  <c r="T443" i="1"/>
  <c r="T439" i="1"/>
  <c r="T435" i="1"/>
  <c r="T431" i="1"/>
  <c r="A573" i="1"/>
  <c r="A574" i="1" s="1"/>
  <c r="M272" i="1"/>
  <c r="E272" i="1"/>
  <c r="F272" i="1"/>
  <c r="F271" i="1" s="1"/>
  <c r="T273" i="1"/>
  <c r="A272" i="1"/>
  <c r="T891" i="16"/>
  <c r="V891" i="16" s="1"/>
  <c r="L890" i="16"/>
  <c r="J890" i="16"/>
  <c r="H890" i="16"/>
  <c r="L889" i="16"/>
  <c r="J889" i="16"/>
  <c r="H889" i="16"/>
  <c r="T888" i="16"/>
  <c r="V888" i="16" s="1"/>
  <c r="L888" i="16"/>
  <c r="L887" i="16"/>
  <c r="J887" i="16"/>
  <c r="H887" i="16"/>
  <c r="L886" i="16"/>
  <c r="J886" i="16"/>
  <c r="H886" i="16"/>
  <c r="L885" i="16"/>
  <c r="J885" i="16"/>
  <c r="H885" i="16"/>
  <c r="T884" i="16"/>
  <c r="V884" i="16" s="1"/>
  <c r="P883" i="16"/>
  <c r="L883" i="16"/>
  <c r="J883" i="16"/>
  <c r="H883" i="16"/>
  <c r="Y96" i="16"/>
  <c r="Y93" i="16"/>
  <c r="Y87" i="16"/>
  <c r="Y84" i="16"/>
  <c r="Y78" i="16"/>
  <c r="Y75" i="16"/>
  <c r="Y64" i="16"/>
  <c r="Y61" i="16"/>
  <c r="Y55" i="16"/>
  <c r="Y52" i="16"/>
  <c r="Y46" i="16"/>
  <c r="Y43" i="16"/>
  <c r="Y32" i="16"/>
  <c r="Y29" i="16"/>
  <c r="Y23" i="16"/>
  <c r="Y20" i="16"/>
  <c r="P820" i="16"/>
  <c r="D822" i="16"/>
  <c r="H822" i="16"/>
  <c r="J822" i="16"/>
  <c r="L822" i="16"/>
  <c r="R822" i="16"/>
  <c r="H823" i="16"/>
  <c r="J823" i="16"/>
  <c r="L823" i="16"/>
  <c r="B565" i="16"/>
  <c r="B578" i="16"/>
  <c r="B591" i="16"/>
  <c r="B816" i="16"/>
  <c r="B805" i="16"/>
  <c r="B798" i="16"/>
  <c r="B785" i="16"/>
  <c r="B772" i="16"/>
  <c r="B767" i="16"/>
  <c r="B754" i="16"/>
  <c r="B741" i="16"/>
  <c r="B728" i="16"/>
  <c r="B723" i="16"/>
  <c r="B710" i="16"/>
  <c r="B697" i="16"/>
  <c r="B684" i="16"/>
  <c r="B679" i="16"/>
  <c r="B666" i="16"/>
  <c r="B653" i="16"/>
  <c r="B640" i="16"/>
  <c r="B635" i="16"/>
  <c r="B622" i="16"/>
  <c r="B609" i="16"/>
  <c r="B596" i="16"/>
  <c r="T427" i="1"/>
  <c r="R1211" i="16"/>
  <c r="R1210" i="16"/>
  <c r="R1206" i="16"/>
  <c r="R1205" i="16"/>
  <c r="T406" i="1"/>
  <c r="T402" i="1"/>
  <c r="T397" i="1"/>
  <c r="T391" i="1"/>
  <c r="T231" i="1"/>
  <c r="T218" i="1"/>
  <c r="T209" i="1"/>
  <c r="T200" i="1"/>
  <c r="T191" i="1"/>
  <c r="T182" i="1"/>
  <c r="T169" i="1"/>
  <c r="T160" i="1"/>
  <c r="T151" i="1"/>
  <c r="T142" i="1"/>
  <c r="T133" i="1"/>
  <c r="T80" i="1"/>
  <c r="T74" i="1"/>
  <c r="T68" i="1"/>
  <c r="B505" i="16"/>
  <c r="B519" i="16"/>
  <c r="B491" i="16"/>
  <c r="B486" i="16"/>
  <c r="B472" i="16"/>
  <c r="B467" i="16"/>
  <c r="B453" i="16"/>
  <c r="B448" i="16"/>
  <c r="B434" i="16"/>
  <c r="B420" i="16"/>
  <c r="B406" i="16"/>
  <c r="B400" i="16"/>
  <c r="B386" i="16"/>
  <c r="B372" i="16"/>
  <c r="B358" i="16"/>
  <c r="B353" i="16"/>
  <c r="B325" i="16"/>
  <c r="B339" i="16"/>
  <c r="T259" i="1"/>
  <c r="V258" i="1"/>
  <c r="R1798" i="16"/>
  <c r="R1797" i="16"/>
  <c r="R1796" i="16"/>
  <c r="R1795" i="16"/>
  <c r="R1794" i="16"/>
  <c r="R1785" i="16"/>
  <c r="R1786" i="16"/>
  <c r="R1787" i="16"/>
  <c r="R1788" i="16"/>
  <c r="R1789" i="16"/>
  <c r="R1784" i="16"/>
  <c r="R1783" i="16"/>
  <c r="R1782" i="16"/>
  <c r="R1781" i="16"/>
  <c r="R1780" i="16"/>
  <c r="R1779" i="16"/>
  <c r="R1778" i="16"/>
  <c r="R1777" i="16"/>
  <c r="R1776" i="16"/>
  <c r="R1763" i="16"/>
  <c r="R1764" i="16"/>
  <c r="R1765" i="16"/>
  <c r="R1769" i="16"/>
  <c r="R1770" i="16"/>
  <c r="R1771" i="16"/>
  <c r="R1768" i="16"/>
  <c r="R1767" i="16"/>
  <c r="R1766" i="16"/>
  <c r="H1787" i="16"/>
  <c r="J1787" i="16"/>
  <c r="L1787" i="16"/>
  <c r="H1788" i="16"/>
  <c r="J1788" i="16"/>
  <c r="L1788" i="16"/>
  <c r="H1789" i="16"/>
  <c r="J1789" i="16"/>
  <c r="L1789" i="16"/>
  <c r="L1798" i="16"/>
  <c r="J1798" i="16"/>
  <c r="H1798" i="16"/>
  <c r="L1797" i="16"/>
  <c r="J1797" i="16"/>
  <c r="H1797" i="16"/>
  <c r="L1796" i="16"/>
  <c r="J1796" i="16"/>
  <c r="H1796" i="16"/>
  <c r="L1795" i="16"/>
  <c r="J1795" i="16"/>
  <c r="H1795" i="16"/>
  <c r="L1794" i="16"/>
  <c r="J1794" i="16"/>
  <c r="H1794" i="16"/>
  <c r="L1783" i="16"/>
  <c r="J1783" i="16"/>
  <c r="H1783" i="16"/>
  <c r="L1781" i="16"/>
  <c r="J1781" i="16"/>
  <c r="H1781" i="16"/>
  <c r="L1780" i="16"/>
  <c r="J1780" i="16"/>
  <c r="H1780" i="16"/>
  <c r="L1779" i="16"/>
  <c r="J1779" i="16"/>
  <c r="H1779" i="16"/>
  <c r="L1778" i="16"/>
  <c r="J1778" i="16"/>
  <c r="H1778" i="16"/>
  <c r="L1777" i="16"/>
  <c r="J1777" i="16"/>
  <c r="H1777" i="16"/>
  <c r="L1776" i="16"/>
  <c r="J1776" i="16"/>
  <c r="H1776" i="16"/>
  <c r="L1768" i="16"/>
  <c r="J1768" i="16"/>
  <c r="H1768" i="16"/>
  <c r="L1767" i="16"/>
  <c r="J1767" i="16"/>
  <c r="H1767" i="16"/>
  <c r="L1766" i="16"/>
  <c r="J1766" i="16"/>
  <c r="H1766" i="16"/>
  <c r="L1765" i="16"/>
  <c r="J1765" i="16"/>
  <c r="H1765" i="16"/>
  <c r="L1764" i="16"/>
  <c r="J1764" i="16"/>
  <c r="H1764" i="16"/>
  <c r="L1763" i="16"/>
  <c r="J1763" i="16"/>
  <c r="H1763" i="16"/>
  <c r="J1738" i="16" l="1"/>
  <c r="H1738" i="16"/>
  <c r="J1733" i="16"/>
  <c r="H1733" i="16"/>
  <c r="A557" i="1"/>
  <c r="A555" i="1"/>
  <c r="A273" i="1"/>
  <c r="A271" i="1"/>
  <c r="T885" i="16"/>
  <c r="V885" i="16" s="1"/>
  <c r="T886" i="16"/>
  <c r="V886" i="16" s="1"/>
  <c r="T887" i="16"/>
  <c r="V887" i="16" s="1"/>
  <c r="T889" i="16"/>
  <c r="V889" i="16" s="1"/>
  <c r="T890" i="16"/>
  <c r="V890" i="16" s="1"/>
  <c r="L820" i="16"/>
  <c r="J820" i="16"/>
  <c r="H820" i="16"/>
  <c r="L1782" i="16"/>
  <c r="J1782" i="16"/>
  <c r="H1782" i="16"/>
  <c r="A703" i="1"/>
  <c r="T72" i="1"/>
  <c r="T73" i="1"/>
  <c r="T78" i="1"/>
  <c r="T79" i="1"/>
  <c r="T84" i="1"/>
  <c r="T85" i="1"/>
  <c r="T86" i="1"/>
  <c r="T96" i="1"/>
  <c r="T98" i="1"/>
  <c r="T100" i="1"/>
  <c r="T101" i="1"/>
  <c r="T102" i="1"/>
  <c r="T103" i="1"/>
  <c r="T106" i="1"/>
  <c r="T109" i="1"/>
  <c r="T112" i="1"/>
  <c r="T115" i="1"/>
  <c r="T118" i="1"/>
  <c r="T125" i="1"/>
  <c r="T127" i="1"/>
  <c r="T129" i="1"/>
  <c r="T130" i="1"/>
  <c r="T131" i="1"/>
  <c r="T132" i="1"/>
  <c r="T135" i="1"/>
  <c r="T137" i="1"/>
  <c r="T139" i="1"/>
  <c r="T141" i="1"/>
  <c r="T144" i="1"/>
  <c r="T146" i="1"/>
  <c r="T148" i="1"/>
  <c r="T150" i="1"/>
  <c r="T153" i="1"/>
  <c r="T155" i="1"/>
  <c r="T157" i="1"/>
  <c r="T159" i="1"/>
  <c r="T162" i="1"/>
  <c r="T164" i="1"/>
  <c r="T166" i="1"/>
  <c r="T168" i="1"/>
  <c r="T171" i="1"/>
  <c r="T173" i="1"/>
  <c r="T175" i="1"/>
  <c r="T177" i="1"/>
  <c r="T179" i="1"/>
  <c r="T181" i="1"/>
  <c r="T184" i="1"/>
  <c r="T186" i="1"/>
  <c r="T188" i="1"/>
  <c r="T190" i="1"/>
  <c r="T193" i="1"/>
  <c r="T195" i="1"/>
  <c r="T197" i="1"/>
  <c r="T199" i="1"/>
  <c r="T202" i="1"/>
  <c r="T204" i="1"/>
  <c r="T206" i="1"/>
  <c r="T208" i="1"/>
  <c r="T211" i="1"/>
  <c r="T213" i="1"/>
  <c r="T215" i="1"/>
  <c r="T217" i="1"/>
  <c r="T220" i="1"/>
  <c r="T222" i="1"/>
  <c r="T224" i="1"/>
  <c r="T226" i="1"/>
  <c r="T228" i="1"/>
  <c r="T230" i="1"/>
  <c r="T233" i="1"/>
  <c r="T236" i="1"/>
  <c r="T246" i="1"/>
  <c r="T248" i="1"/>
  <c r="T250" i="1"/>
  <c r="T251" i="1"/>
  <c r="T252" i="1"/>
  <c r="T253" i="1"/>
  <c r="T254" i="1"/>
  <c r="T255" i="1"/>
  <c r="T256" i="1"/>
  <c r="T257" i="1"/>
  <c r="T261" i="1"/>
  <c r="T264" i="1"/>
  <c r="T267" i="1"/>
  <c r="T270" i="1"/>
  <c r="T276" i="1"/>
  <c r="T278" i="1"/>
  <c r="T280" i="1"/>
  <c r="T283" i="1"/>
  <c r="T286" i="1"/>
  <c r="T289" i="1"/>
  <c r="T292" i="1"/>
  <c r="T295" i="1"/>
  <c r="T297" i="1"/>
  <c r="T299" i="1"/>
  <c r="T302" i="1"/>
  <c r="T304" i="1"/>
  <c r="T306" i="1"/>
  <c r="T308" i="1"/>
  <c r="T310" i="1"/>
  <c r="T311" i="1"/>
  <c r="T322" i="1"/>
  <c r="T324" i="1"/>
  <c r="T326" i="1"/>
  <c r="T329" i="1"/>
  <c r="T332" i="1"/>
  <c r="T335" i="1"/>
  <c r="T338" i="1"/>
  <c r="T340" i="1"/>
  <c r="T342" i="1"/>
  <c r="T345" i="1"/>
  <c r="T348" i="1"/>
  <c r="T351" i="1"/>
  <c r="T353" i="1"/>
  <c r="T355" i="1"/>
  <c r="T358" i="1"/>
  <c r="T361" i="1"/>
  <c r="T364" i="1"/>
  <c r="T366" i="1"/>
  <c r="T368" i="1"/>
  <c r="T371" i="1"/>
  <c r="T374" i="1"/>
  <c r="T377" i="1"/>
  <c r="T379" i="1"/>
  <c r="T381" i="1"/>
  <c r="T382" i="1"/>
  <c r="T383" i="1"/>
  <c r="T384" i="1"/>
  <c r="T385" i="1"/>
  <c r="T386" i="1"/>
  <c r="T387" i="1"/>
  <c r="T388" i="1"/>
  <c r="T390" i="1"/>
  <c r="T395" i="1"/>
  <c r="T396" i="1"/>
  <c r="T401" i="1"/>
  <c r="T405" i="1"/>
  <c r="T409" i="1"/>
  <c r="T410" i="1"/>
  <c r="T421" i="1"/>
  <c r="T422" i="1"/>
  <c r="T424" i="1"/>
  <c r="T426" i="1"/>
  <c r="T430" i="1"/>
  <c r="T434" i="1"/>
  <c r="T438" i="1"/>
  <c r="T442" i="1"/>
  <c r="T446" i="1"/>
  <c r="T450" i="1"/>
  <c r="T461" i="1"/>
  <c r="T468" i="1"/>
  <c r="T454" i="1"/>
  <c r="T455" i="1"/>
  <c r="T471" i="1"/>
  <c r="T473" i="1"/>
  <c r="T475" i="1"/>
  <c r="T476" i="1"/>
  <c r="T477" i="1"/>
  <c r="T478" i="1"/>
  <c r="T479" i="1"/>
  <c r="T480" i="1"/>
  <c r="T481" i="1"/>
  <c r="T482" i="1"/>
  <c r="T484" i="1"/>
  <c r="T489" i="1"/>
  <c r="T490" i="1"/>
  <c r="T496" i="1"/>
  <c r="T501" i="1"/>
  <c r="T502" i="1"/>
  <c r="T508" i="1"/>
  <c r="T514" i="1"/>
  <c r="T520" i="1"/>
  <c r="T526" i="1"/>
  <c r="T527" i="1"/>
  <c r="T541" i="1"/>
  <c r="T543" i="1"/>
  <c r="T545" i="1"/>
  <c r="T548" i="1"/>
  <c r="T551" i="1"/>
  <c r="T554" i="1"/>
  <c r="T562" i="1"/>
  <c r="T564" i="1"/>
  <c r="T566" i="1"/>
  <c r="T570" i="1"/>
  <c r="T574" i="1"/>
  <c r="T575" i="1"/>
  <c r="T576" i="1"/>
  <c r="T577" i="1"/>
  <c r="T578" i="1"/>
  <c r="T580" i="1"/>
  <c r="T582" i="1"/>
  <c r="T635" i="1"/>
  <c r="T637" i="1"/>
  <c r="T639" i="1"/>
  <c r="T640" i="1"/>
  <c r="T641" i="1"/>
  <c r="T642" i="1"/>
  <c r="T643" i="1"/>
  <c r="T644" i="1"/>
  <c r="T645" i="1"/>
  <c r="T646" i="1"/>
  <c r="T647" i="1"/>
  <c r="T649" i="1"/>
  <c r="T650" i="1"/>
  <c r="T651" i="1"/>
  <c r="T652" i="1"/>
  <c r="T653" i="1"/>
  <c r="T656" i="1"/>
  <c r="T659" i="1"/>
  <c r="T662" i="1"/>
  <c r="T664" i="1"/>
  <c r="T666" i="1"/>
  <c r="T667" i="1"/>
  <c r="T668" i="1"/>
  <c r="T669" i="1"/>
  <c r="T670" i="1"/>
  <c r="T672" i="1"/>
  <c r="T674" i="1"/>
  <c r="T676" i="1"/>
  <c r="T678" i="1"/>
  <c r="T680" i="1"/>
  <c r="T681" i="1"/>
  <c r="T682" i="1"/>
  <c r="T683" i="1"/>
  <c r="T684" i="1"/>
  <c r="T686" i="1"/>
  <c r="T687" i="1"/>
  <c r="T688" i="1"/>
  <c r="T689" i="1"/>
  <c r="T691" i="1"/>
  <c r="T693" i="1"/>
  <c r="T695" i="1"/>
  <c r="T697" i="1"/>
  <c r="B1180" i="16"/>
  <c r="D1180" i="16"/>
  <c r="H1180" i="16"/>
  <c r="J1180" i="16"/>
  <c r="L1180" i="16"/>
  <c r="R1180" i="16"/>
  <c r="R1199" i="16"/>
  <c r="L1199" i="16"/>
  <c r="J1199" i="16"/>
  <c r="H1199" i="16"/>
  <c r="R1198" i="16"/>
  <c r="L1198" i="16"/>
  <c r="J1198" i="16"/>
  <c r="H1198" i="16"/>
  <c r="R1197" i="16"/>
  <c r="L1197" i="16"/>
  <c r="J1197" i="16"/>
  <c r="H1197" i="16"/>
  <c r="R1196" i="16"/>
  <c r="L1196" i="16"/>
  <c r="J1196" i="16"/>
  <c r="H1196" i="16"/>
  <c r="R1195" i="16"/>
  <c r="L1195" i="16"/>
  <c r="J1195" i="16"/>
  <c r="H1195" i="16"/>
  <c r="R1189" i="16"/>
  <c r="L1189" i="16"/>
  <c r="J1189" i="16"/>
  <c r="H1189" i="16"/>
  <c r="R1188" i="16"/>
  <c r="L1188" i="16"/>
  <c r="J1188" i="16"/>
  <c r="H1188" i="16"/>
  <c r="R1187" i="16"/>
  <c r="L1187" i="16"/>
  <c r="J1187" i="16"/>
  <c r="H1187" i="16"/>
  <c r="R1186" i="16"/>
  <c r="L1186" i="16"/>
  <c r="J1186" i="16"/>
  <c r="H1186" i="16"/>
  <c r="R1185" i="16"/>
  <c r="L1185" i="16"/>
  <c r="J1185" i="16"/>
  <c r="H1185" i="16"/>
  <c r="R1179" i="16"/>
  <c r="L1179" i="16"/>
  <c r="J1179" i="16"/>
  <c r="H1179" i="16"/>
  <c r="R1178" i="16"/>
  <c r="L1178" i="16"/>
  <c r="J1178" i="16"/>
  <c r="H1178" i="16"/>
  <c r="R1177" i="16"/>
  <c r="L1177" i="16"/>
  <c r="J1177" i="16"/>
  <c r="H1177" i="16"/>
  <c r="R1176" i="16"/>
  <c r="L1176" i="16"/>
  <c r="J1176" i="16"/>
  <c r="H1176" i="16"/>
  <c r="R1175" i="16"/>
  <c r="L1175" i="16"/>
  <c r="J1175" i="16"/>
  <c r="H1175" i="16"/>
  <c r="R1163" i="16"/>
  <c r="L1163" i="16"/>
  <c r="J1163" i="16"/>
  <c r="H1163" i="16"/>
  <c r="R1157" i="16"/>
  <c r="L1157" i="16"/>
  <c r="J1157" i="16"/>
  <c r="H1157" i="16"/>
  <c r="H1151" i="16"/>
  <c r="J1151" i="16"/>
  <c r="L1151" i="16"/>
  <c r="R1151" i="16"/>
  <c r="L815" i="16"/>
  <c r="J815" i="16"/>
  <c r="H815" i="16"/>
  <c r="L814" i="16"/>
  <c r="J814" i="16"/>
  <c r="H814" i="16"/>
  <c r="L813" i="16"/>
  <c r="J813" i="16"/>
  <c r="H813" i="16"/>
  <c r="L812" i="16"/>
  <c r="J812" i="16"/>
  <c r="H812" i="16"/>
  <c r="L811" i="16"/>
  <c r="J811" i="16"/>
  <c r="H811" i="16"/>
  <c r="D805" i="16"/>
  <c r="R805" i="16"/>
  <c r="L805" i="16"/>
  <c r="J805" i="16"/>
  <c r="H805" i="16"/>
  <c r="T870" i="16"/>
  <c r="V870" i="16" s="1"/>
  <c r="T866" i="16"/>
  <c r="V866" i="16" s="1"/>
  <c r="T862" i="16"/>
  <c r="V862" i="16" s="1"/>
  <c r="T861" i="16"/>
  <c r="V861" i="16" s="1"/>
  <c r="T881" i="16"/>
  <c r="V881" i="16" s="1"/>
  <c r="T878" i="16"/>
  <c r="V878" i="16" s="1"/>
  <c r="T874" i="16"/>
  <c r="V874" i="16" s="1"/>
  <c r="T894" i="16"/>
  <c r="V894" i="16" s="1"/>
  <c r="T857" i="16"/>
  <c r="V857" i="16" s="1"/>
  <c r="T853" i="16"/>
  <c r="V853" i="16" s="1"/>
  <c r="T209" i="16"/>
  <c r="V209" i="16" s="1"/>
  <c r="T208" i="16"/>
  <c r="V208" i="16" s="1"/>
  <c r="T205" i="16"/>
  <c r="V205" i="16" s="1"/>
  <c r="T204" i="16"/>
  <c r="V204" i="16" s="1"/>
  <c r="T221" i="16"/>
  <c r="V221" i="16" s="1"/>
  <c r="T220" i="16"/>
  <c r="V220" i="16" s="1"/>
  <c r="T219" i="16"/>
  <c r="V219" i="16" s="1"/>
  <c r="T218" i="16"/>
  <c r="V218" i="16" s="1"/>
  <c r="T217" i="16"/>
  <c r="V217" i="16" s="1"/>
  <c r="T216" i="16"/>
  <c r="V216" i="16" s="1"/>
  <c r="T215" i="16"/>
  <c r="V215" i="16" s="1"/>
  <c r="T243" i="16"/>
  <c r="V243" i="16" s="1"/>
  <c r="T240" i="16"/>
  <c r="V240" i="16" s="1"/>
  <c r="T224" i="16"/>
  <c r="V224" i="16" s="1"/>
  <c r="T185" i="16"/>
  <c r="V185" i="16" s="1"/>
  <c r="T184" i="16"/>
  <c r="V184" i="16" s="1"/>
  <c r="T165" i="16"/>
  <c r="V165" i="16" s="1"/>
  <c r="T164" i="16"/>
  <c r="V164" i="16" s="1"/>
  <c r="T145" i="16"/>
  <c r="V145" i="16" s="1"/>
  <c r="T144" i="16"/>
  <c r="V144" i="16" s="1"/>
  <c r="T142" i="16"/>
  <c r="V142" i="16" s="1"/>
  <c r="T126" i="16"/>
  <c r="V126" i="16" s="1"/>
  <c r="T536" i="16"/>
  <c r="V536" i="16" s="1"/>
  <c r="M245" i="1"/>
  <c r="M244" i="1"/>
  <c r="M243" i="1"/>
  <c r="M242" i="1"/>
  <c r="M241" i="1"/>
  <c r="M240" i="1"/>
  <c r="M239" i="1"/>
  <c r="M238" i="1"/>
  <c r="M237" i="1"/>
  <c r="F245" i="1"/>
  <c r="F244" i="1"/>
  <c r="F243" i="1"/>
  <c r="F242" i="1"/>
  <c r="F241" i="1"/>
  <c r="F240" i="1"/>
  <c r="F239" i="1"/>
  <c r="F238" i="1"/>
  <c r="F237" i="1"/>
  <c r="E245" i="1"/>
  <c r="E244" i="1"/>
  <c r="E243" i="1"/>
  <c r="E242" i="1"/>
  <c r="E241" i="1"/>
  <c r="E240" i="1"/>
  <c r="E239" i="1"/>
  <c r="E238" i="1"/>
  <c r="E237" i="1"/>
  <c r="L841" i="16"/>
  <c r="J841" i="16"/>
  <c r="T841" i="16" s="1"/>
  <c r="V841" i="16" s="1"/>
  <c r="H841" i="16"/>
  <c r="L839" i="16"/>
  <c r="J839" i="16"/>
  <c r="T839" i="16" s="1"/>
  <c r="V839" i="16" s="1"/>
  <c r="H839" i="16"/>
  <c r="L837" i="16"/>
  <c r="J837" i="16"/>
  <c r="T837" i="16" s="1"/>
  <c r="V837" i="16" s="1"/>
  <c r="H837" i="16"/>
  <c r="L835" i="16"/>
  <c r="J835" i="16"/>
  <c r="T835" i="16" s="1"/>
  <c r="V835" i="16" s="1"/>
  <c r="H835" i="16"/>
  <c r="L833" i="16"/>
  <c r="J833" i="16"/>
  <c r="T833" i="16" s="1"/>
  <c r="V833" i="16" s="1"/>
  <c r="H833" i="16"/>
  <c r="L831" i="16"/>
  <c r="J831" i="16"/>
  <c r="T831" i="16" s="1"/>
  <c r="V831" i="16" s="1"/>
  <c r="H831" i="16"/>
  <c r="L829" i="16"/>
  <c r="J829" i="16"/>
  <c r="T829" i="16" s="1"/>
  <c r="V829" i="16" s="1"/>
  <c r="H829" i="16"/>
  <c r="L827" i="16"/>
  <c r="J827" i="16"/>
  <c r="T827" i="16" s="1"/>
  <c r="V827" i="16" s="1"/>
  <c r="H827" i="16"/>
  <c r="A245" i="1"/>
  <c r="A244" i="1"/>
  <c r="A243" i="1"/>
  <c r="A242" i="1"/>
  <c r="A241" i="1"/>
  <c r="A240" i="1"/>
  <c r="A239" i="1"/>
  <c r="A238" i="1"/>
  <c r="A237" i="1"/>
  <c r="A236" i="1" s="1"/>
  <c r="A246" i="1" s="1"/>
  <c r="E245" i="16"/>
  <c r="E244" i="16"/>
  <c r="E226" i="16"/>
  <c r="E225" i="16"/>
  <c r="L226" i="16"/>
  <c r="J226" i="16"/>
  <c r="T226" i="16" s="1"/>
  <c r="V226" i="16" s="1"/>
  <c r="H226" i="16"/>
  <c r="L233" i="16"/>
  <c r="J233" i="16"/>
  <c r="T233" i="16" s="1"/>
  <c r="V233" i="16" s="1"/>
  <c r="H233" i="16"/>
  <c r="E232" i="16"/>
  <c r="R797" i="16"/>
  <c r="L797" i="16"/>
  <c r="J797" i="16"/>
  <c r="H797" i="16"/>
  <c r="R796" i="16"/>
  <c r="L796" i="16"/>
  <c r="J796" i="16"/>
  <c r="H796" i="16"/>
  <c r="R795" i="16"/>
  <c r="L795" i="16"/>
  <c r="J795" i="16"/>
  <c r="H795" i="16"/>
  <c r="R794" i="16"/>
  <c r="L794" i="16"/>
  <c r="J794" i="16"/>
  <c r="H794" i="16"/>
  <c r="R793" i="16"/>
  <c r="L793" i="16"/>
  <c r="J793" i="16"/>
  <c r="H793" i="16"/>
  <c r="R792" i="16"/>
  <c r="L792" i="16"/>
  <c r="J792" i="16"/>
  <c r="H792" i="16"/>
  <c r="R791" i="16"/>
  <c r="L791" i="16"/>
  <c r="J791" i="16"/>
  <c r="H791" i="16"/>
  <c r="R790" i="16"/>
  <c r="L790" i="16"/>
  <c r="J790" i="16"/>
  <c r="H790" i="16"/>
  <c r="R784" i="16"/>
  <c r="L784" i="16"/>
  <c r="J784" i="16"/>
  <c r="H784" i="16"/>
  <c r="R783" i="16"/>
  <c r="L783" i="16"/>
  <c r="J783" i="16"/>
  <c r="H783" i="16"/>
  <c r="R782" i="16"/>
  <c r="L782" i="16"/>
  <c r="J782" i="16"/>
  <c r="H782" i="16"/>
  <c r="R781" i="16"/>
  <c r="L781" i="16"/>
  <c r="J781" i="16"/>
  <c r="H781" i="16"/>
  <c r="R780" i="16"/>
  <c r="L780" i="16"/>
  <c r="J780" i="16"/>
  <c r="H780" i="16"/>
  <c r="R779" i="16"/>
  <c r="L779" i="16"/>
  <c r="J779" i="16"/>
  <c r="H779" i="16"/>
  <c r="R778" i="16"/>
  <c r="L778" i="16"/>
  <c r="J778" i="16"/>
  <c r="H778" i="16"/>
  <c r="R777" i="16"/>
  <c r="L777" i="16"/>
  <c r="J777" i="16"/>
  <c r="H777" i="16"/>
  <c r="R766" i="16"/>
  <c r="L766" i="16"/>
  <c r="J766" i="16"/>
  <c r="H766" i="16"/>
  <c r="R765" i="16"/>
  <c r="L765" i="16"/>
  <c r="J765" i="16"/>
  <c r="H765" i="16"/>
  <c r="R764" i="16"/>
  <c r="L764" i="16"/>
  <c r="J764" i="16"/>
  <c r="H764" i="16"/>
  <c r="R763" i="16"/>
  <c r="L763" i="16"/>
  <c r="J763" i="16"/>
  <c r="H763" i="16"/>
  <c r="R762" i="16"/>
  <c r="L762" i="16"/>
  <c r="J762" i="16"/>
  <c r="H762" i="16"/>
  <c r="R761" i="16"/>
  <c r="L761" i="16"/>
  <c r="J761" i="16"/>
  <c r="H761" i="16"/>
  <c r="R760" i="16"/>
  <c r="L760" i="16"/>
  <c r="J760" i="16"/>
  <c r="H760" i="16"/>
  <c r="R759" i="16"/>
  <c r="L759" i="16"/>
  <c r="J759" i="16"/>
  <c r="H759" i="16"/>
  <c r="R753" i="16"/>
  <c r="L753" i="16"/>
  <c r="J753" i="16"/>
  <c r="H753" i="16"/>
  <c r="R752" i="16"/>
  <c r="L752" i="16"/>
  <c r="J752" i="16"/>
  <c r="H752" i="16"/>
  <c r="R751" i="16"/>
  <c r="L751" i="16"/>
  <c r="J751" i="16"/>
  <c r="H751" i="16"/>
  <c r="R750" i="16"/>
  <c r="L750" i="16"/>
  <c r="J750" i="16"/>
  <c r="H750" i="16"/>
  <c r="R749" i="16"/>
  <c r="L749" i="16"/>
  <c r="J749" i="16"/>
  <c r="H749" i="16"/>
  <c r="R748" i="16"/>
  <c r="L748" i="16"/>
  <c r="J748" i="16"/>
  <c r="H748" i="16"/>
  <c r="R747" i="16"/>
  <c r="L747" i="16"/>
  <c r="J747" i="16"/>
  <c r="H747" i="16"/>
  <c r="R746" i="16"/>
  <c r="L746" i="16"/>
  <c r="J746" i="16"/>
  <c r="H746" i="16"/>
  <c r="R740" i="16"/>
  <c r="L740" i="16"/>
  <c r="J740" i="16"/>
  <c r="H740" i="16"/>
  <c r="R739" i="16"/>
  <c r="L739" i="16"/>
  <c r="J739" i="16"/>
  <c r="H739" i="16"/>
  <c r="R738" i="16"/>
  <c r="L738" i="16"/>
  <c r="J738" i="16"/>
  <c r="H738" i="16"/>
  <c r="R737" i="16"/>
  <c r="L737" i="16"/>
  <c r="J737" i="16"/>
  <c r="H737" i="16"/>
  <c r="R736" i="16"/>
  <c r="L736" i="16"/>
  <c r="J736" i="16"/>
  <c r="H736" i="16"/>
  <c r="R735" i="16"/>
  <c r="L735" i="16"/>
  <c r="J735" i="16"/>
  <c r="H735" i="16"/>
  <c r="R734" i="16"/>
  <c r="L734" i="16"/>
  <c r="J734" i="16"/>
  <c r="H734" i="16"/>
  <c r="R733" i="16"/>
  <c r="L733" i="16"/>
  <c r="J733" i="16"/>
  <c r="H733" i="16"/>
  <c r="R722" i="16"/>
  <c r="L722" i="16"/>
  <c r="J722" i="16"/>
  <c r="H722" i="16"/>
  <c r="R721" i="16"/>
  <c r="L721" i="16"/>
  <c r="J721" i="16"/>
  <c r="H721" i="16"/>
  <c r="R720" i="16"/>
  <c r="L720" i="16"/>
  <c r="J720" i="16"/>
  <c r="H720" i="16"/>
  <c r="R719" i="16"/>
  <c r="L719" i="16"/>
  <c r="J719" i="16"/>
  <c r="H719" i="16"/>
  <c r="R718" i="16"/>
  <c r="L718" i="16"/>
  <c r="J718" i="16"/>
  <c r="H718" i="16"/>
  <c r="R717" i="16"/>
  <c r="L717" i="16"/>
  <c r="J717" i="16"/>
  <c r="H717" i="16"/>
  <c r="R716" i="16"/>
  <c r="L716" i="16"/>
  <c r="J716" i="16"/>
  <c r="H716" i="16"/>
  <c r="R715" i="16"/>
  <c r="L715" i="16"/>
  <c r="J715" i="16"/>
  <c r="H715" i="16"/>
  <c r="R709" i="16"/>
  <c r="L709" i="16"/>
  <c r="J709" i="16"/>
  <c r="H709" i="16"/>
  <c r="R708" i="16"/>
  <c r="L708" i="16"/>
  <c r="J708" i="16"/>
  <c r="H708" i="16"/>
  <c r="R707" i="16"/>
  <c r="L707" i="16"/>
  <c r="J707" i="16"/>
  <c r="H707" i="16"/>
  <c r="R706" i="16"/>
  <c r="L706" i="16"/>
  <c r="J706" i="16"/>
  <c r="H706" i="16"/>
  <c r="R705" i="16"/>
  <c r="L705" i="16"/>
  <c r="J705" i="16"/>
  <c r="H705" i="16"/>
  <c r="R704" i="16"/>
  <c r="L704" i="16"/>
  <c r="J704" i="16"/>
  <c r="H704" i="16"/>
  <c r="R703" i="16"/>
  <c r="L703" i="16"/>
  <c r="J703" i="16"/>
  <c r="H703" i="16"/>
  <c r="R702" i="16"/>
  <c r="L702" i="16"/>
  <c r="J702" i="16"/>
  <c r="H702" i="16"/>
  <c r="R696" i="16"/>
  <c r="L696" i="16"/>
  <c r="J696" i="16"/>
  <c r="H696" i="16"/>
  <c r="R695" i="16"/>
  <c r="L695" i="16"/>
  <c r="J695" i="16"/>
  <c r="H695" i="16"/>
  <c r="R694" i="16"/>
  <c r="L694" i="16"/>
  <c r="J694" i="16"/>
  <c r="H694" i="16"/>
  <c r="R693" i="16"/>
  <c r="L693" i="16"/>
  <c r="J693" i="16"/>
  <c r="H693" i="16"/>
  <c r="R692" i="16"/>
  <c r="L692" i="16"/>
  <c r="J692" i="16"/>
  <c r="H692" i="16"/>
  <c r="R691" i="16"/>
  <c r="L691" i="16"/>
  <c r="J691" i="16"/>
  <c r="H691" i="16"/>
  <c r="R690" i="16"/>
  <c r="L690" i="16"/>
  <c r="J690" i="16"/>
  <c r="H690" i="16"/>
  <c r="R689" i="16"/>
  <c r="L689" i="16"/>
  <c r="J689" i="16"/>
  <c r="H689" i="16"/>
  <c r="R678" i="16"/>
  <c r="L678" i="16"/>
  <c r="J678" i="16"/>
  <c r="H678" i="16"/>
  <c r="R677" i="16"/>
  <c r="L677" i="16"/>
  <c r="J677" i="16"/>
  <c r="H677" i="16"/>
  <c r="R676" i="16"/>
  <c r="L676" i="16"/>
  <c r="J676" i="16"/>
  <c r="H676" i="16"/>
  <c r="R675" i="16"/>
  <c r="L675" i="16"/>
  <c r="J675" i="16"/>
  <c r="H675" i="16"/>
  <c r="R674" i="16"/>
  <c r="L674" i="16"/>
  <c r="J674" i="16"/>
  <c r="H674" i="16"/>
  <c r="R673" i="16"/>
  <c r="L673" i="16"/>
  <c r="J673" i="16"/>
  <c r="H673" i="16"/>
  <c r="R672" i="16"/>
  <c r="L672" i="16"/>
  <c r="J672" i="16"/>
  <c r="H672" i="16"/>
  <c r="R671" i="16"/>
  <c r="L671" i="16"/>
  <c r="J671" i="16"/>
  <c r="H671" i="16"/>
  <c r="R665" i="16"/>
  <c r="L665" i="16"/>
  <c r="J665" i="16"/>
  <c r="H665" i="16"/>
  <c r="R664" i="16"/>
  <c r="L664" i="16"/>
  <c r="J664" i="16"/>
  <c r="H664" i="16"/>
  <c r="R663" i="16"/>
  <c r="L663" i="16"/>
  <c r="J663" i="16"/>
  <c r="H663" i="16"/>
  <c r="R662" i="16"/>
  <c r="L662" i="16"/>
  <c r="J662" i="16"/>
  <c r="H662" i="16"/>
  <c r="R661" i="16"/>
  <c r="L661" i="16"/>
  <c r="J661" i="16"/>
  <c r="H661" i="16"/>
  <c r="R660" i="16"/>
  <c r="L660" i="16"/>
  <c r="J660" i="16"/>
  <c r="H660" i="16"/>
  <c r="R659" i="16"/>
  <c r="L659" i="16"/>
  <c r="J659" i="16"/>
  <c r="H659" i="16"/>
  <c r="R658" i="16"/>
  <c r="L658" i="16"/>
  <c r="J658" i="16"/>
  <c r="H658" i="16"/>
  <c r="R652" i="16"/>
  <c r="L652" i="16"/>
  <c r="J652" i="16"/>
  <c r="H652" i="16"/>
  <c r="R651" i="16"/>
  <c r="L651" i="16"/>
  <c r="J651" i="16"/>
  <c r="H651" i="16"/>
  <c r="R650" i="16"/>
  <c r="L650" i="16"/>
  <c r="J650" i="16"/>
  <c r="H650" i="16"/>
  <c r="R649" i="16"/>
  <c r="L649" i="16"/>
  <c r="J649" i="16"/>
  <c r="H649" i="16"/>
  <c r="R648" i="16"/>
  <c r="L648" i="16"/>
  <c r="J648" i="16"/>
  <c r="H648" i="16"/>
  <c r="R647" i="16"/>
  <c r="L647" i="16"/>
  <c r="J647" i="16"/>
  <c r="H647" i="16"/>
  <c r="R646" i="16"/>
  <c r="L646" i="16"/>
  <c r="J646" i="16"/>
  <c r="H646" i="16"/>
  <c r="R645" i="16"/>
  <c r="L645" i="16"/>
  <c r="J645" i="16"/>
  <c r="H645" i="16"/>
  <c r="R634" i="16"/>
  <c r="L634" i="16"/>
  <c r="J634" i="16"/>
  <c r="H634" i="16"/>
  <c r="R633" i="16"/>
  <c r="L633" i="16"/>
  <c r="J633" i="16"/>
  <c r="H633" i="16"/>
  <c r="R632" i="16"/>
  <c r="L632" i="16"/>
  <c r="J632" i="16"/>
  <c r="H632" i="16"/>
  <c r="R631" i="16"/>
  <c r="L631" i="16"/>
  <c r="J631" i="16"/>
  <c r="H631" i="16"/>
  <c r="R630" i="16"/>
  <c r="L630" i="16"/>
  <c r="J630" i="16"/>
  <c r="H630" i="16"/>
  <c r="R629" i="16"/>
  <c r="L629" i="16"/>
  <c r="J629" i="16"/>
  <c r="H629" i="16"/>
  <c r="R628" i="16"/>
  <c r="L628" i="16"/>
  <c r="J628" i="16"/>
  <c r="H628" i="16"/>
  <c r="R627" i="16"/>
  <c r="L627" i="16"/>
  <c r="J627" i="16"/>
  <c r="H627" i="16"/>
  <c r="R621" i="16"/>
  <c r="L621" i="16"/>
  <c r="J621" i="16"/>
  <c r="H621" i="16"/>
  <c r="R620" i="16"/>
  <c r="L620" i="16"/>
  <c r="J620" i="16"/>
  <c r="H620" i="16"/>
  <c r="R619" i="16"/>
  <c r="L619" i="16"/>
  <c r="J619" i="16"/>
  <c r="H619" i="16"/>
  <c r="R618" i="16"/>
  <c r="L618" i="16"/>
  <c r="J618" i="16"/>
  <c r="H618" i="16"/>
  <c r="R617" i="16"/>
  <c r="L617" i="16"/>
  <c r="J617" i="16"/>
  <c r="H617" i="16"/>
  <c r="R616" i="16"/>
  <c r="L616" i="16"/>
  <c r="J616" i="16"/>
  <c r="H616" i="16"/>
  <c r="R615" i="16"/>
  <c r="L615" i="16"/>
  <c r="J615" i="16"/>
  <c r="H615" i="16"/>
  <c r="R614" i="16"/>
  <c r="L614" i="16"/>
  <c r="J614" i="16"/>
  <c r="H614" i="16"/>
  <c r="R608" i="16"/>
  <c r="L608" i="16"/>
  <c r="J608" i="16"/>
  <c r="H608" i="16"/>
  <c r="R607" i="16"/>
  <c r="L607" i="16"/>
  <c r="J607" i="16"/>
  <c r="H607" i="16"/>
  <c r="R606" i="16"/>
  <c r="L606" i="16"/>
  <c r="J606" i="16"/>
  <c r="H606" i="16"/>
  <c r="R605" i="16"/>
  <c r="L605" i="16"/>
  <c r="J605" i="16"/>
  <c r="H605" i="16"/>
  <c r="R604" i="16"/>
  <c r="L604" i="16"/>
  <c r="J604" i="16"/>
  <c r="H604" i="16"/>
  <c r="R603" i="16"/>
  <c r="L603" i="16"/>
  <c r="J603" i="16"/>
  <c r="H603" i="16"/>
  <c r="R602" i="16"/>
  <c r="L602" i="16"/>
  <c r="J602" i="16"/>
  <c r="H602" i="16"/>
  <c r="R601" i="16"/>
  <c r="L601" i="16"/>
  <c r="J601" i="16"/>
  <c r="H601" i="16"/>
  <c r="R590" i="16"/>
  <c r="L590" i="16"/>
  <c r="J590" i="16"/>
  <c r="H590" i="16"/>
  <c r="R589" i="16"/>
  <c r="L589" i="16"/>
  <c r="J589" i="16"/>
  <c r="H589" i="16"/>
  <c r="R588" i="16"/>
  <c r="L588" i="16"/>
  <c r="J588" i="16"/>
  <c r="H588" i="16"/>
  <c r="R587" i="16"/>
  <c r="L587" i="16"/>
  <c r="J587" i="16"/>
  <c r="H587" i="16"/>
  <c r="R586" i="16"/>
  <c r="L586" i="16"/>
  <c r="J586" i="16"/>
  <c r="H586" i="16"/>
  <c r="R585" i="16"/>
  <c r="L585" i="16"/>
  <c r="J585" i="16"/>
  <c r="H585" i="16"/>
  <c r="R584" i="16"/>
  <c r="L584" i="16"/>
  <c r="J584" i="16"/>
  <c r="H584" i="16"/>
  <c r="R583" i="16"/>
  <c r="L583" i="16"/>
  <c r="J583" i="16"/>
  <c r="H583" i="16"/>
  <c r="R577" i="16"/>
  <c r="L577" i="16"/>
  <c r="J577" i="16"/>
  <c r="H577" i="16"/>
  <c r="R576" i="16"/>
  <c r="L576" i="16"/>
  <c r="J576" i="16"/>
  <c r="H576" i="16"/>
  <c r="R575" i="16"/>
  <c r="L575" i="16"/>
  <c r="J575" i="16"/>
  <c r="H575" i="16"/>
  <c r="R574" i="16"/>
  <c r="L574" i="16"/>
  <c r="J574" i="16"/>
  <c r="H574" i="16"/>
  <c r="R573" i="16"/>
  <c r="L573" i="16"/>
  <c r="J573" i="16"/>
  <c r="H573" i="16"/>
  <c r="R572" i="16"/>
  <c r="L572" i="16"/>
  <c r="J572" i="16"/>
  <c r="H572" i="16"/>
  <c r="R571" i="16"/>
  <c r="L571" i="16"/>
  <c r="J571" i="16"/>
  <c r="H571" i="16"/>
  <c r="R570" i="16"/>
  <c r="L570" i="16"/>
  <c r="J570" i="16"/>
  <c r="H570" i="16"/>
  <c r="R564" i="16"/>
  <c r="L564" i="16"/>
  <c r="J564" i="16"/>
  <c r="H564" i="16"/>
  <c r="R563" i="16"/>
  <c r="L563" i="16"/>
  <c r="J563" i="16"/>
  <c r="H563" i="16"/>
  <c r="R562" i="16"/>
  <c r="L562" i="16"/>
  <c r="J562" i="16"/>
  <c r="H562" i="16"/>
  <c r="R561" i="16"/>
  <c r="L561" i="16"/>
  <c r="J561" i="16"/>
  <c r="H561" i="16"/>
  <c r="R560" i="16"/>
  <c r="L560" i="16"/>
  <c r="J560" i="16"/>
  <c r="H560" i="16"/>
  <c r="R559" i="16"/>
  <c r="L559" i="16"/>
  <c r="J559" i="16"/>
  <c r="H559" i="16"/>
  <c r="R558" i="16"/>
  <c r="L558" i="16"/>
  <c r="J558" i="16"/>
  <c r="H558" i="16"/>
  <c r="R557" i="16"/>
  <c r="L557" i="16"/>
  <c r="J557" i="16"/>
  <c r="H557" i="16"/>
  <c r="R518" i="16"/>
  <c r="L518" i="16"/>
  <c r="J518" i="16"/>
  <c r="H518" i="16"/>
  <c r="R517" i="16"/>
  <c r="L517" i="16"/>
  <c r="J517" i="16"/>
  <c r="H517" i="16"/>
  <c r="R516" i="16"/>
  <c r="L516" i="16"/>
  <c r="J516" i="16"/>
  <c r="H516" i="16"/>
  <c r="R515" i="16"/>
  <c r="L515" i="16"/>
  <c r="J515" i="16"/>
  <c r="H515" i="16"/>
  <c r="R514" i="16"/>
  <c r="L514" i="16"/>
  <c r="J514" i="16"/>
  <c r="H514" i="16"/>
  <c r="R513" i="16"/>
  <c r="L513" i="16"/>
  <c r="J513" i="16"/>
  <c r="H513" i="16"/>
  <c r="R512" i="16"/>
  <c r="L512" i="16"/>
  <c r="J512" i="16"/>
  <c r="H512" i="16"/>
  <c r="R511" i="16"/>
  <c r="L511" i="16"/>
  <c r="J511" i="16"/>
  <c r="H511" i="16"/>
  <c r="R510" i="16"/>
  <c r="L510" i="16"/>
  <c r="J510" i="16"/>
  <c r="H510" i="16"/>
  <c r="R504" i="16"/>
  <c r="L504" i="16"/>
  <c r="J504" i="16"/>
  <c r="H504" i="16"/>
  <c r="R503" i="16"/>
  <c r="L503" i="16"/>
  <c r="J503" i="16"/>
  <c r="H503" i="16"/>
  <c r="R502" i="16"/>
  <c r="L502" i="16"/>
  <c r="J502" i="16"/>
  <c r="H502" i="16"/>
  <c r="R501" i="16"/>
  <c r="L501" i="16"/>
  <c r="J501" i="16"/>
  <c r="H501" i="16"/>
  <c r="R500" i="16"/>
  <c r="L500" i="16"/>
  <c r="J500" i="16"/>
  <c r="H500" i="16"/>
  <c r="R499" i="16"/>
  <c r="L499" i="16"/>
  <c r="J499" i="16"/>
  <c r="H499" i="16"/>
  <c r="R498" i="16"/>
  <c r="L498" i="16"/>
  <c r="J498" i="16"/>
  <c r="H498" i="16"/>
  <c r="R497" i="16"/>
  <c r="L497" i="16"/>
  <c r="J497" i="16"/>
  <c r="H497" i="16"/>
  <c r="R496" i="16"/>
  <c r="L496" i="16"/>
  <c r="J496" i="16"/>
  <c r="H496" i="16"/>
  <c r="R485" i="16"/>
  <c r="L485" i="16"/>
  <c r="J485" i="16"/>
  <c r="H485" i="16"/>
  <c r="R484" i="16"/>
  <c r="L484" i="16"/>
  <c r="J484" i="16"/>
  <c r="H484" i="16"/>
  <c r="R483" i="16"/>
  <c r="L483" i="16"/>
  <c r="J483" i="16"/>
  <c r="H483" i="16"/>
  <c r="R482" i="16"/>
  <c r="L482" i="16"/>
  <c r="J482" i="16"/>
  <c r="H482" i="16"/>
  <c r="R481" i="16"/>
  <c r="L481" i="16"/>
  <c r="J481" i="16"/>
  <c r="H481" i="16"/>
  <c r="R480" i="16"/>
  <c r="L480" i="16"/>
  <c r="J480" i="16"/>
  <c r="H480" i="16"/>
  <c r="R479" i="16"/>
  <c r="L479" i="16"/>
  <c r="J479" i="16"/>
  <c r="H479" i="16"/>
  <c r="R478" i="16"/>
  <c r="L478" i="16"/>
  <c r="J478" i="16"/>
  <c r="H478" i="16"/>
  <c r="R477" i="16"/>
  <c r="L477" i="16"/>
  <c r="J477" i="16"/>
  <c r="H477" i="16"/>
  <c r="R466" i="16"/>
  <c r="L466" i="16"/>
  <c r="J466" i="16"/>
  <c r="H466" i="16"/>
  <c r="R465" i="16"/>
  <c r="L465" i="16"/>
  <c r="J465" i="16"/>
  <c r="H465" i="16"/>
  <c r="R464" i="16"/>
  <c r="L464" i="16"/>
  <c r="J464" i="16"/>
  <c r="H464" i="16"/>
  <c r="R463" i="16"/>
  <c r="L463" i="16"/>
  <c r="J463" i="16"/>
  <c r="H463" i="16"/>
  <c r="R462" i="16"/>
  <c r="L462" i="16"/>
  <c r="J462" i="16"/>
  <c r="H462" i="16"/>
  <c r="R461" i="16"/>
  <c r="L461" i="16"/>
  <c r="J461" i="16"/>
  <c r="H461" i="16"/>
  <c r="R460" i="16"/>
  <c r="L460" i="16"/>
  <c r="J460" i="16"/>
  <c r="H460" i="16"/>
  <c r="R459" i="16"/>
  <c r="L459" i="16"/>
  <c r="J459" i="16"/>
  <c r="H459" i="16"/>
  <c r="R458" i="16"/>
  <c r="L458" i="16"/>
  <c r="J458" i="16"/>
  <c r="H458" i="16"/>
  <c r="R447" i="16"/>
  <c r="L447" i="16"/>
  <c r="J447" i="16"/>
  <c r="H447" i="16"/>
  <c r="R446" i="16"/>
  <c r="L446" i="16"/>
  <c r="J446" i="16"/>
  <c r="H446" i="16"/>
  <c r="R445" i="16"/>
  <c r="L445" i="16"/>
  <c r="J445" i="16"/>
  <c r="H445" i="16"/>
  <c r="R444" i="16"/>
  <c r="L444" i="16"/>
  <c r="J444" i="16"/>
  <c r="H444" i="16"/>
  <c r="R443" i="16"/>
  <c r="L443" i="16"/>
  <c r="J443" i="16"/>
  <c r="H443" i="16"/>
  <c r="R442" i="16"/>
  <c r="L442" i="16"/>
  <c r="J442" i="16"/>
  <c r="H442" i="16"/>
  <c r="R441" i="16"/>
  <c r="L441" i="16"/>
  <c r="J441" i="16"/>
  <c r="H441" i="16"/>
  <c r="R440" i="16"/>
  <c r="L440" i="16"/>
  <c r="J440" i="16"/>
  <c r="H440" i="16"/>
  <c r="R439" i="16"/>
  <c r="L439" i="16"/>
  <c r="J439" i="16"/>
  <c r="H439" i="16"/>
  <c r="R433" i="16"/>
  <c r="L433" i="16"/>
  <c r="J433" i="16"/>
  <c r="H433" i="16"/>
  <c r="R432" i="16"/>
  <c r="L432" i="16"/>
  <c r="J432" i="16"/>
  <c r="H432" i="16"/>
  <c r="R431" i="16"/>
  <c r="L431" i="16"/>
  <c r="J431" i="16"/>
  <c r="H431" i="16"/>
  <c r="R430" i="16"/>
  <c r="L430" i="16"/>
  <c r="J430" i="16"/>
  <c r="H430" i="16"/>
  <c r="R429" i="16"/>
  <c r="L429" i="16"/>
  <c r="J429" i="16"/>
  <c r="H429" i="16"/>
  <c r="R428" i="16"/>
  <c r="L428" i="16"/>
  <c r="J428" i="16"/>
  <c r="H428" i="16"/>
  <c r="R427" i="16"/>
  <c r="L427" i="16"/>
  <c r="J427" i="16"/>
  <c r="H427" i="16"/>
  <c r="R426" i="16"/>
  <c r="L426" i="16"/>
  <c r="J426" i="16"/>
  <c r="H426" i="16"/>
  <c r="R425" i="16"/>
  <c r="L425" i="16"/>
  <c r="J425" i="16"/>
  <c r="H425" i="16"/>
  <c r="R419" i="16"/>
  <c r="L419" i="16"/>
  <c r="J419" i="16"/>
  <c r="H419" i="16"/>
  <c r="R418" i="16"/>
  <c r="L418" i="16"/>
  <c r="J418" i="16"/>
  <c r="H418" i="16"/>
  <c r="R417" i="16"/>
  <c r="L417" i="16"/>
  <c r="J417" i="16"/>
  <c r="H417" i="16"/>
  <c r="R416" i="16"/>
  <c r="L416" i="16"/>
  <c r="J416" i="16"/>
  <c r="H416" i="16"/>
  <c r="R415" i="16"/>
  <c r="L415" i="16"/>
  <c r="J415" i="16"/>
  <c r="H415" i="16"/>
  <c r="R414" i="16"/>
  <c r="L414" i="16"/>
  <c r="J414" i="16"/>
  <c r="H414" i="16"/>
  <c r="R413" i="16"/>
  <c r="L413" i="16"/>
  <c r="J413" i="16"/>
  <c r="H413" i="16"/>
  <c r="R412" i="16"/>
  <c r="L412" i="16"/>
  <c r="J412" i="16"/>
  <c r="H412" i="16"/>
  <c r="R411" i="16"/>
  <c r="L411" i="16"/>
  <c r="J411" i="16"/>
  <c r="H411" i="16"/>
  <c r="R405" i="16"/>
  <c r="L405" i="16"/>
  <c r="J405" i="16"/>
  <c r="H405" i="16"/>
  <c r="R399" i="16"/>
  <c r="L399" i="16"/>
  <c r="J399" i="16"/>
  <c r="H399" i="16"/>
  <c r="R398" i="16"/>
  <c r="L398" i="16"/>
  <c r="J398" i="16"/>
  <c r="H398" i="16"/>
  <c r="R397" i="16"/>
  <c r="L397" i="16"/>
  <c r="J397" i="16"/>
  <c r="H397" i="16"/>
  <c r="R396" i="16"/>
  <c r="L396" i="16"/>
  <c r="J396" i="16"/>
  <c r="H396" i="16"/>
  <c r="R395" i="16"/>
  <c r="L395" i="16"/>
  <c r="J395" i="16"/>
  <c r="H395" i="16"/>
  <c r="R394" i="16"/>
  <c r="L394" i="16"/>
  <c r="J394" i="16"/>
  <c r="H394" i="16"/>
  <c r="R393" i="16"/>
  <c r="L393" i="16"/>
  <c r="J393" i="16"/>
  <c r="H393" i="16"/>
  <c r="R392" i="16"/>
  <c r="L392" i="16"/>
  <c r="J392" i="16"/>
  <c r="H392" i="16"/>
  <c r="R391" i="16"/>
  <c r="L391" i="16"/>
  <c r="J391" i="16"/>
  <c r="H391" i="16"/>
  <c r="R385" i="16"/>
  <c r="L385" i="16"/>
  <c r="J385" i="16"/>
  <c r="H385" i="16"/>
  <c r="R384" i="16"/>
  <c r="L384" i="16"/>
  <c r="J384" i="16"/>
  <c r="H384" i="16"/>
  <c r="R383" i="16"/>
  <c r="L383" i="16"/>
  <c r="J383" i="16"/>
  <c r="H383" i="16"/>
  <c r="R382" i="16"/>
  <c r="L382" i="16"/>
  <c r="J382" i="16"/>
  <c r="H382" i="16"/>
  <c r="R381" i="16"/>
  <c r="L381" i="16"/>
  <c r="J381" i="16"/>
  <c r="H381" i="16"/>
  <c r="R380" i="16"/>
  <c r="L380" i="16"/>
  <c r="J380" i="16"/>
  <c r="H380" i="16"/>
  <c r="R379" i="16"/>
  <c r="L379" i="16"/>
  <c r="J379" i="16"/>
  <c r="H379" i="16"/>
  <c r="R378" i="16"/>
  <c r="L378" i="16"/>
  <c r="J378" i="16"/>
  <c r="H378" i="16"/>
  <c r="R377" i="16"/>
  <c r="L377" i="16"/>
  <c r="J377" i="16"/>
  <c r="H377" i="16"/>
  <c r="R371" i="16"/>
  <c r="L371" i="16"/>
  <c r="J371" i="16"/>
  <c r="H371" i="16"/>
  <c r="R370" i="16"/>
  <c r="L370" i="16"/>
  <c r="J370" i="16"/>
  <c r="H370" i="16"/>
  <c r="R369" i="16"/>
  <c r="L369" i="16"/>
  <c r="J369" i="16"/>
  <c r="H369" i="16"/>
  <c r="R368" i="16"/>
  <c r="L368" i="16"/>
  <c r="J368" i="16"/>
  <c r="H368" i="16"/>
  <c r="R367" i="16"/>
  <c r="L367" i="16"/>
  <c r="J367" i="16"/>
  <c r="H367" i="16"/>
  <c r="R366" i="16"/>
  <c r="L366" i="16"/>
  <c r="J366" i="16"/>
  <c r="H366" i="16"/>
  <c r="R365" i="16"/>
  <c r="L365" i="16"/>
  <c r="J365" i="16"/>
  <c r="H365" i="16"/>
  <c r="R364" i="16"/>
  <c r="L364" i="16"/>
  <c r="J364" i="16"/>
  <c r="H364" i="16"/>
  <c r="R363" i="16"/>
  <c r="L363" i="16"/>
  <c r="J363" i="16"/>
  <c r="H363" i="16"/>
  <c r="R352" i="16"/>
  <c r="L352" i="16"/>
  <c r="J352" i="16"/>
  <c r="H352" i="16"/>
  <c r="R351" i="16"/>
  <c r="L351" i="16"/>
  <c r="J351" i="16"/>
  <c r="H351" i="16"/>
  <c r="R350" i="16"/>
  <c r="L350" i="16"/>
  <c r="J350" i="16"/>
  <c r="H350" i="16"/>
  <c r="R349" i="16"/>
  <c r="L349" i="16"/>
  <c r="J349" i="16"/>
  <c r="H349" i="16"/>
  <c r="R348" i="16"/>
  <c r="L348" i="16"/>
  <c r="J348" i="16"/>
  <c r="H348" i="16"/>
  <c r="R347" i="16"/>
  <c r="L347" i="16"/>
  <c r="J347" i="16"/>
  <c r="H347" i="16"/>
  <c r="R346" i="16"/>
  <c r="L346" i="16"/>
  <c r="J346" i="16"/>
  <c r="H346" i="16"/>
  <c r="R345" i="16"/>
  <c r="L345" i="16"/>
  <c r="J345" i="16"/>
  <c r="H345" i="16"/>
  <c r="R344" i="16"/>
  <c r="L344" i="16"/>
  <c r="J344" i="16"/>
  <c r="H344" i="16"/>
  <c r="R338" i="16"/>
  <c r="L338" i="16"/>
  <c r="J338" i="16"/>
  <c r="H338" i="16"/>
  <c r="R337" i="16"/>
  <c r="L337" i="16"/>
  <c r="J337" i="16"/>
  <c r="H337" i="16"/>
  <c r="R336" i="16"/>
  <c r="L336" i="16"/>
  <c r="J336" i="16"/>
  <c r="H336" i="16"/>
  <c r="R335" i="16"/>
  <c r="L335" i="16"/>
  <c r="J335" i="16"/>
  <c r="H335" i="16"/>
  <c r="R334" i="16"/>
  <c r="L334" i="16"/>
  <c r="J334" i="16"/>
  <c r="H334" i="16"/>
  <c r="R333" i="16"/>
  <c r="L333" i="16"/>
  <c r="J333" i="16"/>
  <c r="H333" i="16"/>
  <c r="R332" i="16"/>
  <c r="L332" i="16"/>
  <c r="J332" i="16"/>
  <c r="H332" i="16"/>
  <c r="R331" i="16"/>
  <c r="L331" i="16"/>
  <c r="J331" i="16"/>
  <c r="H331" i="16"/>
  <c r="R330" i="16"/>
  <c r="L330" i="16"/>
  <c r="J330" i="16"/>
  <c r="H330" i="16"/>
  <c r="R324" i="16"/>
  <c r="L324" i="16"/>
  <c r="J324" i="16"/>
  <c r="H324" i="16"/>
  <c r="R323" i="16"/>
  <c r="L323" i="16"/>
  <c r="J323" i="16"/>
  <c r="H323" i="16"/>
  <c r="R322" i="16"/>
  <c r="L322" i="16"/>
  <c r="J322" i="16"/>
  <c r="H322" i="16"/>
  <c r="R321" i="16"/>
  <c r="L321" i="16"/>
  <c r="J321" i="16"/>
  <c r="H321" i="16"/>
  <c r="R320" i="16"/>
  <c r="L320" i="16"/>
  <c r="J320" i="16"/>
  <c r="H320" i="16"/>
  <c r="R319" i="16"/>
  <c r="L319" i="16"/>
  <c r="J319" i="16"/>
  <c r="H319" i="16"/>
  <c r="R318" i="16"/>
  <c r="L318" i="16"/>
  <c r="J318" i="16"/>
  <c r="H318" i="16"/>
  <c r="R317" i="16"/>
  <c r="L317" i="16"/>
  <c r="J317" i="16"/>
  <c r="H317" i="16"/>
  <c r="R316" i="16"/>
  <c r="L316" i="16"/>
  <c r="J316" i="16"/>
  <c r="H316" i="16"/>
  <c r="R305" i="16"/>
  <c r="L305" i="16"/>
  <c r="J305" i="16"/>
  <c r="H305" i="16"/>
  <c r="R299" i="16"/>
  <c r="L299" i="16"/>
  <c r="J299" i="16"/>
  <c r="H299" i="16"/>
  <c r="R298" i="16"/>
  <c r="L298" i="16"/>
  <c r="J298" i="16"/>
  <c r="H298" i="16"/>
  <c r="R297" i="16"/>
  <c r="L297" i="16"/>
  <c r="J297" i="16"/>
  <c r="H297" i="16"/>
  <c r="R296" i="16"/>
  <c r="L296" i="16"/>
  <c r="J296" i="16"/>
  <c r="H296" i="16"/>
  <c r="R295" i="16"/>
  <c r="L295" i="16"/>
  <c r="J295" i="16"/>
  <c r="H295" i="16"/>
  <c r="R294" i="16"/>
  <c r="L294" i="16"/>
  <c r="J294" i="16"/>
  <c r="H294" i="16"/>
  <c r="R293" i="16"/>
  <c r="L293" i="16"/>
  <c r="J293" i="16"/>
  <c r="H293" i="16"/>
  <c r="R292" i="16"/>
  <c r="L292" i="16"/>
  <c r="J292" i="16"/>
  <c r="H292" i="16"/>
  <c r="R291" i="16"/>
  <c r="L291" i="16"/>
  <c r="J291" i="16"/>
  <c r="H291" i="16"/>
  <c r="R281" i="16"/>
  <c r="L281" i="16"/>
  <c r="J281" i="16"/>
  <c r="H281" i="16"/>
  <c r="R285" i="16"/>
  <c r="L285" i="16"/>
  <c r="J285" i="16"/>
  <c r="H285" i="16"/>
  <c r="R284" i="16"/>
  <c r="L284" i="16"/>
  <c r="J284" i="16"/>
  <c r="H284" i="16"/>
  <c r="R283" i="16"/>
  <c r="L283" i="16"/>
  <c r="J283" i="16"/>
  <c r="H283" i="16"/>
  <c r="R282" i="16"/>
  <c r="L282" i="16"/>
  <c r="J282" i="16"/>
  <c r="H282" i="16"/>
  <c r="R280" i="16"/>
  <c r="L280" i="16"/>
  <c r="J280" i="16"/>
  <c r="H280" i="16"/>
  <c r="R279" i="16"/>
  <c r="L279" i="16"/>
  <c r="J279" i="16"/>
  <c r="H279" i="16"/>
  <c r="R278" i="16"/>
  <c r="L278" i="16"/>
  <c r="J278" i="16"/>
  <c r="H278" i="16"/>
  <c r="R277" i="16"/>
  <c r="L277" i="16"/>
  <c r="J277" i="16"/>
  <c r="H277" i="16"/>
  <c r="L252" i="16"/>
  <c r="J252" i="16"/>
  <c r="T252" i="16" s="1"/>
  <c r="V252" i="16" s="1"/>
  <c r="H252" i="16"/>
  <c r="E251" i="16"/>
  <c r="L546" i="16"/>
  <c r="J546" i="16"/>
  <c r="T546" i="16" s="1"/>
  <c r="V546" i="16" s="1"/>
  <c r="H546" i="16"/>
  <c r="E545" i="16"/>
  <c r="R268" i="16"/>
  <c r="L268" i="16"/>
  <c r="J268" i="16"/>
  <c r="H268" i="16"/>
  <c r="R267" i="16"/>
  <c r="L267" i="16"/>
  <c r="J267" i="16"/>
  <c r="H267" i="16"/>
  <c r="R265" i="16"/>
  <c r="L265" i="16"/>
  <c r="J265" i="16"/>
  <c r="H265" i="16"/>
  <c r="R264" i="16"/>
  <c r="L264" i="16"/>
  <c r="J264" i="16"/>
  <c r="H264" i="16"/>
  <c r="R266" i="16"/>
  <c r="L266" i="16"/>
  <c r="J266" i="16"/>
  <c r="H266" i="16"/>
  <c r="R270" i="16"/>
  <c r="L270" i="16"/>
  <c r="J270" i="16"/>
  <c r="H270" i="16"/>
  <c r="R269" i="16"/>
  <c r="L269" i="16"/>
  <c r="J269" i="16"/>
  <c r="H269" i="16"/>
  <c r="R271" i="16"/>
  <c r="L271" i="16"/>
  <c r="J271" i="16"/>
  <c r="H271" i="16"/>
  <c r="R263" i="16"/>
  <c r="L263" i="16"/>
  <c r="J263" i="16"/>
  <c r="H263" i="16"/>
  <c r="R97" i="16"/>
  <c r="L97" i="16"/>
  <c r="J97" i="16"/>
  <c r="H97" i="16"/>
  <c r="R96" i="16"/>
  <c r="L96" i="16"/>
  <c r="J96" i="16"/>
  <c r="H96" i="16"/>
  <c r="R95" i="16"/>
  <c r="L95" i="16"/>
  <c r="J95" i="16"/>
  <c r="H95" i="16"/>
  <c r="R94" i="16"/>
  <c r="L94" i="16"/>
  <c r="J94" i="16"/>
  <c r="H94" i="16"/>
  <c r="B103" i="16"/>
  <c r="D103" i="16"/>
  <c r="H103" i="16"/>
  <c r="J103" i="16"/>
  <c r="L103" i="16"/>
  <c r="R103" i="16"/>
  <c r="H104" i="16"/>
  <c r="J104" i="16"/>
  <c r="L104" i="16"/>
  <c r="P106" i="16"/>
  <c r="R88" i="16"/>
  <c r="L88" i="16"/>
  <c r="J88" i="16"/>
  <c r="H88" i="16"/>
  <c r="R87" i="16"/>
  <c r="L87" i="16"/>
  <c r="J87" i="16"/>
  <c r="H87" i="16"/>
  <c r="R86" i="16"/>
  <c r="L86" i="16"/>
  <c r="J86" i="16"/>
  <c r="H86" i="16"/>
  <c r="R85" i="16"/>
  <c r="L85" i="16"/>
  <c r="J85" i="16"/>
  <c r="H85" i="16"/>
  <c r="R79" i="16"/>
  <c r="L79" i="16"/>
  <c r="J79" i="16"/>
  <c r="H79" i="16"/>
  <c r="R78" i="16"/>
  <c r="L78" i="16"/>
  <c r="J78" i="16"/>
  <c r="H78" i="16"/>
  <c r="R77" i="16"/>
  <c r="L77" i="16"/>
  <c r="J77" i="16"/>
  <c r="H77" i="16"/>
  <c r="R76" i="16"/>
  <c r="L76" i="16"/>
  <c r="J76" i="16"/>
  <c r="H76" i="16"/>
  <c r="R65" i="16"/>
  <c r="L65" i="16"/>
  <c r="J65" i="16"/>
  <c r="H65" i="16"/>
  <c r="R64" i="16"/>
  <c r="L64" i="16"/>
  <c r="J64" i="16"/>
  <c r="H64" i="16"/>
  <c r="R63" i="16"/>
  <c r="L63" i="16"/>
  <c r="J63" i="16"/>
  <c r="H63" i="16"/>
  <c r="R62" i="16"/>
  <c r="L62" i="16"/>
  <c r="J62" i="16"/>
  <c r="H62" i="16"/>
  <c r="R56" i="16"/>
  <c r="L56" i="16"/>
  <c r="J56" i="16"/>
  <c r="H56" i="16"/>
  <c r="R55" i="16"/>
  <c r="L55" i="16"/>
  <c r="J55" i="16"/>
  <c r="H55" i="16"/>
  <c r="R54" i="16"/>
  <c r="L54" i="16"/>
  <c r="J54" i="16"/>
  <c r="H54" i="16"/>
  <c r="R53" i="16"/>
  <c r="L53" i="16"/>
  <c r="J53" i="16"/>
  <c r="H53" i="16"/>
  <c r="R24" i="16"/>
  <c r="L24" i="16"/>
  <c r="J24" i="16"/>
  <c r="H24" i="16"/>
  <c r="R23" i="16"/>
  <c r="L23" i="16"/>
  <c r="J23" i="16"/>
  <c r="H23" i="16"/>
  <c r="R22" i="16"/>
  <c r="L22" i="16"/>
  <c r="J22" i="16"/>
  <c r="H22" i="16"/>
  <c r="R21" i="16"/>
  <c r="L21" i="16"/>
  <c r="J21" i="16"/>
  <c r="H21" i="16"/>
  <c r="R47" i="16"/>
  <c r="L47" i="16"/>
  <c r="J47" i="16"/>
  <c r="H47" i="16"/>
  <c r="R46" i="16"/>
  <c r="L46" i="16"/>
  <c r="J46" i="16"/>
  <c r="H46" i="16"/>
  <c r="R45" i="16"/>
  <c r="L45" i="16"/>
  <c r="J45" i="16"/>
  <c r="H45" i="16"/>
  <c r="R44" i="16"/>
  <c r="L44" i="16"/>
  <c r="J44" i="16"/>
  <c r="H44" i="16"/>
  <c r="R33" i="16"/>
  <c r="L33" i="16"/>
  <c r="J33" i="16"/>
  <c r="H33" i="16"/>
  <c r="R32" i="16"/>
  <c r="L32" i="16"/>
  <c r="J32" i="16"/>
  <c r="H32" i="16"/>
  <c r="R31" i="16"/>
  <c r="L31" i="16"/>
  <c r="J31" i="16"/>
  <c r="H31" i="16"/>
  <c r="R30" i="16"/>
  <c r="L30" i="16"/>
  <c r="J30" i="16"/>
  <c r="H30" i="16"/>
  <c r="R15" i="16"/>
  <c r="L15" i="16"/>
  <c r="J15" i="16"/>
  <c r="H15" i="16"/>
  <c r="R14" i="16"/>
  <c r="L14" i="16"/>
  <c r="J14" i="16"/>
  <c r="H14" i="16"/>
  <c r="R13" i="16"/>
  <c r="L13" i="16"/>
  <c r="J13" i="16"/>
  <c r="H13" i="16"/>
  <c r="R12" i="16"/>
  <c r="L12" i="16"/>
  <c r="J12" i="16"/>
  <c r="H12" i="16"/>
  <c r="E537" i="16"/>
  <c r="E539" i="16"/>
  <c r="E540" i="16" s="1"/>
  <c r="E538" i="16"/>
  <c r="I538" i="16"/>
  <c r="L552" i="16"/>
  <c r="J552" i="16"/>
  <c r="T552" i="16" s="1"/>
  <c r="V552" i="16" s="1"/>
  <c r="H552" i="16"/>
  <c r="L551" i="16"/>
  <c r="J551" i="16"/>
  <c r="T551" i="16" s="1"/>
  <c r="V551" i="16" s="1"/>
  <c r="H551" i="16"/>
  <c r="L550" i="16"/>
  <c r="J550" i="16"/>
  <c r="T550" i="16" s="1"/>
  <c r="V550" i="16" s="1"/>
  <c r="H550" i="16"/>
  <c r="L549" i="16"/>
  <c r="J549" i="16"/>
  <c r="T549" i="16" s="1"/>
  <c r="V549" i="16" s="1"/>
  <c r="H549" i="16"/>
  <c r="L548" i="16"/>
  <c r="J548" i="16"/>
  <c r="T548" i="16" s="1"/>
  <c r="V548" i="16" s="1"/>
  <c r="H548" i="16"/>
  <c r="E547" i="16"/>
  <c r="L544" i="16"/>
  <c r="J544" i="16"/>
  <c r="T544" i="16" s="1"/>
  <c r="V544" i="16" s="1"/>
  <c r="H544" i="16"/>
  <c r="E543" i="16"/>
  <c r="L542" i="16"/>
  <c r="J542" i="16"/>
  <c r="T542" i="16" s="1"/>
  <c r="V542" i="16" s="1"/>
  <c r="H542" i="16"/>
  <c r="E541" i="16"/>
  <c r="E253" i="16"/>
  <c r="E249" i="16"/>
  <c r="E247" i="16"/>
  <c r="L258" i="16"/>
  <c r="J258" i="16"/>
  <c r="T258" i="16" s="1"/>
  <c r="V258" i="16" s="1"/>
  <c r="H258" i="16"/>
  <c r="L257" i="16"/>
  <c r="J257" i="16"/>
  <c r="T257" i="16" s="1"/>
  <c r="V257" i="16" s="1"/>
  <c r="H257" i="16"/>
  <c r="L256" i="16"/>
  <c r="J256" i="16"/>
  <c r="T256" i="16" s="1"/>
  <c r="V256" i="16" s="1"/>
  <c r="H256" i="16"/>
  <c r="L255" i="16"/>
  <c r="J255" i="16"/>
  <c r="T255" i="16" s="1"/>
  <c r="V255" i="16" s="1"/>
  <c r="H255" i="16"/>
  <c r="L254" i="16"/>
  <c r="J254" i="16"/>
  <c r="T254" i="16" s="1"/>
  <c r="V254" i="16" s="1"/>
  <c r="H254" i="16"/>
  <c r="L253" i="16"/>
  <c r="J253" i="16"/>
  <c r="T253" i="16" s="1"/>
  <c r="V253" i="16" s="1"/>
  <c r="H253" i="16"/>
  <c r="L250" i="16"/>
  <c r="J250" i="16"/>
  <c r="T250" i="16" s="1"/>
  <c r="V250" i="16" s="1"/>
  <c r="H250" i="16"/>
  <c r="L249" i="16"/>
  <c r="J249" i="16"/>
  <c r="T249" i="16" s="1"/>
  <c r="V249" i="16" s="1"/>
  <c r="H249" i="16"/>
  <c r="L248" i="16"/>
  <c r="J248" i="16"/>
  <c r="T248" i="16" s="1"/>
  <c r="V248" i="16" s="1"/>
  <c r="H248" i="16"/>
  <c r="L247" i="16"/>
  <c r="J247" i="16"/>
  <c r="T247" i="16" s="1"/>
  <c r="V247" i="16" s="1"/>
  <c r="H247" i="16"/>
  <c r="L806" i="16"/>
  <c r="J806" i="16"/>
  <c r="H806" i="16"/>
  <c r="L804" i="16"/>
  <c r="J804" i="16"/>
  <c r="H804" i="16"/>
  <c r="H807" i="16"/>
  <c r="J807" i="16"/>
  <c r="L807" i="16"/>
  <c r="P809" i="16"/>
  <c r="D816" i="16"/>
  <c r="H816" i="16"/>
  <c r="J816" i="16"/>
  <c r="L816" i="16"/>
  <c r="R816" i="16"/>
  <c r="L817" i="16"/>
  <c r="J817" i="16"/>
  <c r="H817" i="16"/>
  <c r="J1052" i="16"/>
  <c r="H1052" i="16"/>
  <c r="L1052" i="16"/>
  <c r="L1051" i="16"/>
  <c r="J1051" i="16"/>
  <c r="H1051" i="16"/>
  <c r="L1048" i="16"/>
  <c r="J1048" i="16"/>
  <c r="H1048" i="16"/>
  <c r="M317" i="1"/>
  <c r="M318" i="1"/>
  <c r="M319" i="1"/>
  <c r="M320" i="1"/>
  <c r="M321" i="1"/>
  <c r="M316" i="1"/>
  <c r="M315" i="1"/>
  <c r="M314" i="1"/>
  <c r="M313" i="1"/>
  <c r="M312" i="1"/>
  <c r="F321" i="1"/>
  <c r="F320" i="1"/>
  <c r="F319" i="1"/>
  <c r="F318" i="1"/>
  <c r="F317" i="1"/>
  <c r="F316" i="1"/>
  <c r="F315" i="1"/>
  <c r="F314" i="1"/>
  <c r="F313" i="1"/>
  <c r="F312" i="1"/>
  <c r="E321" i="1"/>
  <c r="E320" i="1"/>
  <c r="E319" i="1"/>
  <c r="E318" i="1"/>
  <c r="E317" i="1"/>
  <c r="E316" i="1"/>
  <c r="E315" i="1"/>
  <c r="E314" i="1"/>
  <c r="E313" i="1"/>
  <c r="E312" i="1"/>
  <c r="A321" i="1"/>
  <c r="A320" i="1"/>
  <c r="A319" i="1"/>
  <c r="A318" i="1"/>
  <c r="A317" i="1"/>
  <c r="A316" i="1"/>
  <c r="R999" i="16"/>
  <c r="R1001" i="16"/>
  <c r="R1003" i="16"/>
  <c r="R1005" i="16"/>
  <c r="R1007" i="16"/>
  <c r="R1009" i="16"/>
  <c r="R1011" i="16"/>
  <c r="R1013" i="16"/>
  <c r="R1015" i="16"/>
  <c r="R997" i="16"/>
  <c r="L1005" i="16"/>
  <c r="L1003" i="16"/>
  <c r="E1001" i="16"/>
  <c r="K997" i="16"/>
  <c r="L997" i="16"/>
  <c r="J997" i="16"/>
  <c r="H997" i="16"/>
  <c r="K1015" i="16"/>
  <c r="L1015" i="16"/>
  <c r="J1015" i="16"/>
  <c r="H1015" i="16"/>
  <c r="L1013" i="16"/>
  <c r="J1013" i="16"/>
  <c r="H1013" i="16"/>
  <c r="L1011" i="16"/>
  <c r="J1011" i="16"/>
  <c r="H1011" i="16"/>
  <c r="J1003" i="16"/>
  <c r="H1003" i="16"/>
  <c r="L1001" i="16"/>
  <c r="J1001" i="16"/>
  <c r="H1001" i="16"/>
  <c r="L999" i="16"/>
  <c r="J999" i="16"/>
  <c r="H999" i="16"/>
  <c r="F311" i="1"/>
  <c r="E311" i="1"/>
  <c r="L1009" i="16"/>
  <c r="J1009" i="16"/>
  <c r="H1009" i="16"/>
  <c r="L1007" i="16"/>
  <c r="J1007" i="16"/>
  <c r="H1007" i="16"/>
  <c r="J994" i="16"/>
  <c r="H994" i="16"/>
  <c r="E309" i="1"/>
  <c r="E307" i="1"/>
  <c r="E303" i="1"/>
  <c r="E301" i="1"/>
  <c r="M309" i="1"/>
  <c r="M307" i="1"/>
  <c r="M305" i="1"/>
  <c r="M303" i="1"/>
  <c r="M301" i="1"/>
  <c r="F309" i="1"/>
  <c r="A309" i="1"/>
  <c r="A310" i="1" s="1"/>
  <c r="F307" i="1"/>
  <c r="F305" i="1"/>
  <c r="F303" i="1"/>
  <c r="F301" i="1"/>
  <c r="R954" i="16"/>
  <c r="R952" i="16"/>
  <c r="R950" i="16"/>
  <c r="R948" i="16"/>
  <c r="R946" i="16"/>
  <c r="A315" i="1"/>
  <c r="A314" i="1"/>
  <c r="A313" i="1"/>
  <c r="A312" i="1"/>
  <c r="A307" i="1"/>
  <c r="A308" i="1" s="1"/>
  <c r="A305" i="1"/>
  <c r="A306" i="1" s="1"/>
  <c r="H950" i="16"/>
  <c r="H948" i="16"/>
  <c r="H946" i="16"/>
  <c r="L992" i="16"/>
  <c r="J992" i="16"/>
  <c r="H992" i="16"/>
  <c r="L991" i="16"/>
  <c r="J991" i="16"/>
  <c r="H991" i="16"/>
  <c r="L990" i="16"/>
  <c r="J990" i="16"/>
  <c r="H990" i="16"/>
  <c r="L989" i="16"/>
  <c r="J989" i="16"/>
  <c r="H989" i="16"/>
  <c r="E987" i="16"/>
  <c r="L986" i="16"/>
  <c r="J986" i="16"/>
  <c r="H986" i="16"/>
  <c r="E985" i="16"/>
  <c r="L984" i="16"/>
  <c r="J984" i="16"/>
  <c r="H984" i="16"/>
  <c r="P982" i="16"/>
  <c r="E982" i="16"/>
  <c r="L980" i="16"/>
  <c r="J980" i="16"/>
  <c r="H980" i="16"/>
  <c r="L979" i="16"/>
  <c r="J979" i="16"/>
  <c r="H979" i="16"/>
  <c r="L978" i="16"/>
  <c r="J978" i="16"/>
  <c r="H978" i="16"/>
  <c r="E977" i="16"/>
  <c r="E975" i="16"/>
  <c r="L974" i="16"/>
  <c r="J974" i="16"/>
  <c r="H974" i="16"/>
  <c r="E973" i="16"/>
  <c r="P971" i="16"/>
  <c r="E971" i="16"/>
  <c r="M156" i="1"/>
  <c r="F156" i="1"/>
  <c r="M232" i="1"/>
  <c r="M229" i="1"/>
  <c r="M227" i="1"/>
  <c r="M225" i="1"/>
  <c r="M223" i="1"/>
  <c r="M221" i="1"/>
  <c r="M219" i="1"/>
  <c r="M216" i="1"/>
  <c r="M214" i="1"/>
  <c r="M212" i="1"/>
  <c r="M210" i="1"/>
  <c r="M207" i="1"/>
  <c r="M205" i="1"/>
  <c r="M203" i="1"/>
  <c r="M201" i="1"/>
  <c r="M198" i="1"/>
  <c r="M196" i="1"/>
  <c r="M194" i="1"/>
  <c r="M192" i="1"/>
  <c r="M189" i="1"/>
  <c r="M187" i="1"/>
  <c r="M185" i="1"/>
  <c r="M183" i="1"/>
  <c r="M180" i="1"/>
  <c r="M178" i="1"/>
  <c r="M176" i="1"/>
  <c r="M174" i="1"/>
  <c r="M172" i="1"/>
  <c r="M170" i="1"/>
  <c r="M167" i="1"/>
  <c r="M165" i="1"/>
  <c r="M163" i="1"/>
  <c r="M161" i="1"/>
  <c r="M158" i="1"/>
  <c r="M154" i="1"/>
  <c r="M152" i="1"/>
  <c r="M149" i="1"/>
  <c r="M147" i="1"/>
  <c r="M145" i="1"/>
  <c r="M143" i="1"/>
  <c r="M140" i="1"/>
  <c r="M138" i="1"/>
  <c r="M136" i="1"/>
  <c r="M134" i="1"/>
  <c r="F236" i="1"/>
  <c r="F232" i="1"/>
  <c r="F229" i="1"/>
  <c r="F227" i="1"/>
  <c r="F225" i="1"/>
  <c r="F223" i="1"/>
  <c r="F221" i="1"/>
  <c r="F219" i="1"/>
  <c r="F216" i="1"/>
  <c r="F214" i="1"/>
  <c r="F212" i="1"/>
  <c r="F210" i="1"/>
  <c r="F207" i="1"/>
  <c r="F203" i="1"/>
  <c r="F205" i="1"/>
  <c r="E203" i="1"/>
  <c r="A203" i="1"/>
  <c r="A204" i="1" s="1"/>
  <c r="F201" i="1"/>
  <c r="F198" i="1"/>
  <c r="F196" i="1"/>
  <c r="F194" i="1"/>
  <c r="F183" i="1"/>
  <c r="F192" i="1"/>
  <c r="F189" i="1"/>
  <c r="F187" i="1"/>
  <c r="F185" i="1"/>
  <c r="F180" i="1"/>
  <c r="F178" i="1"/>
  <c r="F176" i="1"/>
  <c r="F174" i="1"/>
  <c r="F172" i="1"/>
  <c r="F170" i="1"/>
  <c r="F167" i="1"/>
  <c r="F165" i="1"/>
  <c r="F163" i="1"/>
  <c r="F161" i="1"/>
  <c r="F158" i="1"/>
  <c r="F154" i="1"/>
  <c r="F152" i="1"/>
  <c r="F149" i="1"/>
  <c r="F147" i="1"/>
  <c r="F145" i="1"/>
  <c r="F143" i="1"/>
  <c r="F140" i="1"/>
  <c r="F138" i="1"/>
  <c r="E236" i="1"/>
  <c r="E232" i="1"/>
  <c r="E229" i="1"/>
  <c r="E227" i="1"/>
  <c r="E225" i="1"/>
  <c r="E223" i="1"/>
  <c r="E221" i="1"/>
  <c r="E219" i="1"/>
  <c r="E216" i="1"/>
  <c r="E214" i="1"/>
  <c r="E212" i="1"/>
  <c r="E210" i="1"/>
  <c r="E207" i="1"/>
  <c r="E205" i="1"/>
  <c r="E201" i="1"/>
  <c r="E198" i="1"/>
  <c r="E196" i="1"/>
  <c r="E194" i="1"/>
  <c r="E192" i="1"/>
  <c r="E189" i="1"/>
  <c r="E187" i="1"/>
  <c r="E185" i="1"/>
  <c r="E183" i="1"/>
  <c r="E180" i="1"/>
  <c r="E178" i="1"/>
  <c r="E176" i="1"/>
  <c r="E174" i="1"/>
  <c r="E172" i="1"/>
  <c r="E170" i="1"/>
  <c r="E167" i="1"/>
  <c r="E165" i="1"/>
  <c r="E163" i="1"/>
  <c r="E161" i="1"/>
  <c r="E158" i="1"/>
  <c r="E156" i="1"/>
  <c r="E154" i="1"/>
  <c r="E152" i="1"/>
  <c r="E149" i="1"/>
  <c r="E147" i="1"/>
  <c r="E145" i="1"/>
  <c r="E143" i="1"/>
  <c r="E140" i="1"/>
  <c r="E138" i="1"/>
  <c r="F136" i="1"/>
  <c r="E136" i="1"/>
  <c r="F134" i="1"/>
  <c r="E134" i="1"/>
  <c r="A232" i="1"/>
  <c r="A229" i="1"/>
  <c r="A230" i="1" s="1"/>
  <c r="A227" i="1"/>
  <c r="A228" i="1" s="1"/>
  <c r="A225" i="1"/>
  <c r="A226" i="1" s="1"/>
  <c r="A223" i="1"/>
  <c r="A224" i="1" s="1"/>
  <c r="A221" i="1"/>
  <c r="A222" i="1" s="1"/>
  <c r="A219" i="1"/>
  <c r="A216" i="1"/>
  <c r="A217" i="1" s="1"/>
  <c r="A214" i="1"/>
  <c r="A215" i="1" s="1"/>
  <c r="A212" i="1"/>
  <c r="A213" i="1" s="1"/>
  <c r="A210" i="1"/>
  <c r="A207" i="1"/>
  <c r="A208" i="1" s="1"/>
  <c r="A205" i="1"/>
  <c r="A206" i="1" s="1"/>
  <c r="A201" i="1"/>
  <c r="A198" i="1"/>
  <c r="A199" i="1" s="1"/>
  <c r="A196" i="1"/>
  <c r="A197" i="1" s="1"/>
  <c r="A194" i="1"/>
  <c r="A195" i="1" s="1"/>
  <c r="A192" i="1"/>
  <c r="A189" i="1"/>
  <c r="A190" i="1" s="1"/>
  <c r="A187" i="1"/>
  <c r="A188" i="1" s="1"/>
  <c r="A185" i="1"/>
  <c r="A186" i="1" s="1"/>
  <c r="A183" i="1"/>
  <c r="A180" i="1"/>
  <c r="A181" i="1" s="1"/>
  <c r="A178" i="1"/>
  <c r="A179" i="1" s="1"/>
  <c r="A176" i="1"/>
  <c r="A177" i="1" s="1"/>
  <c r="A174" i="1"/>
  <c r="A175" i="1" s="1"/>
  <c r="A172" i="1"/>
  <c r="A173" i="1" s="1"/>
  <c r="A170" i="1"/>
  <c r="A167" i="1"/>
  <c r="A168" i="1" s="1"/>
  <c r="A165" i="1"/>
  <c r="A166" i="1" s="1"/>
  <c r="A163" i="1"/>
  <c r="A164" i="1" s="1"/>
  <c r="A161" i="1"/>
  <c r="A158" i="1"/>
  <c r="A159" i="1" s="1"/>
  <c r="A156" i="1"/>
  <c r="A157" i="1" s="1"/>
  <c r="A154" i="1"/>
  <c r="A155" i="1" s="1"/>
  <c r="A152" i="1"/>
  <c r="A149" i="1"/>
  <c r="A150" i="1" s="1"/>
  <c r="A147" i="1"/>
  <c r="A148" i="1" s="1"/>
  <c r="A145" i="1"/>
  <c r="A146" i="1" s="1"/>
  <c r="A143" i="1"/>
  <c r="O540" i="1"/>
  <c r="M291" i="1"/>
  <c r="F291" i="1"/>
  <c r="F290" i="1" s="1"/>
  <c r="E291" i="1"/>
  <c r="M288" i="1"/>
  <c r="F288" i="1"/>
  <c r="F287" i="1" s="1"/>
  <c r="E288" i="1"/>
  <c r="A291" i="1"/>
  <c r="A288" i="1"/>
  <c r="A287" i="1" s="1"/>
  <c r="H924" i="16"/>
  <c r="J924" i="16"/>
  <c r="T924" i="16" s="1"/>
  <c r="V924" i="16" s="1"/>
  <c r="L924" i="16"/>
  <c r="H952" i="16"/>
  <c r="H954" i="16"/>
  <c r="E962" i="16"/>
  <c r="E959" i="16" s="1"/>
  <c r="L932" i="16"/>
  <c r="J932" i="16"/>
  <c r="T932" i="16" s="1"/>
  <c r="V932" i="16" s="1"/>
  <c r="H932" i="16"/>
  <c r="L916" i="16"/>
  <c r="J916" i="16"/>
  <c r="T916" i="16" s="1"/>
  <c r="V916" i="16" s="1"/>
  <c r="H916" i="16"/>
  <c r="L918" i="16"/>
  <c r="J918" i="16"/>
  <c r="T918" i="16" s="1"/>
  <c r="V918" i="16" s="1"/>
  <c r="H918" i="16"/>
  <c r="L934" i="16"/>
  <c r="J934" i="16"/>
  <c r="T934" i="16" s="1"/>
  <c r="V934" i="16" s="1"/>
  <c r="H934" i="16"/>
  <c r="P929" i="16"/>
  <c r="L927" i="16"/>
  <c r="J927" i="16"/>
  <c r="T927" i="16" s="1"/>
  <c r="V927" i="16" s="1"/>
  <c r="H927" i="16"/>
  <c r="P921" i="16"/>
  <c r="D798" i="16"/>
  <c r="D785" i="16"/>
  <c r="D772" i="16"/>
  <c r="D767" i="16"/>
  <c r="D754" i="16"/>
  <c r="D741" i="16"/>
  <c r="D728" i="16"/>
  <c r="D723" i="16"/>
  <c r="D710" i="16"/>
  <c r="D697" i="16"/>
  <c r="D684" i="16"/>
  <c r="D679" i="16"/>
  <c r="D666" i="16"/>
  <c r="D653" i="16"/>
  <c r="D640" i="16"/>
  <c r="D635" i="16"/>
  <c r="D622" i="16"/>
  <c r="D609" i="16"/>
  <c r="D596" i="16"/>
  <c r="D591" i="16"/>
  <c r="D578" i="16"/>
  <c r="D565" i="16"/>
  <c r="D519" i="16"/>
  <c r="D505" i="16"/>
  <c r="D491" i="16"/>
  <c r="D486" i="16"/>
  <c r="D472" i="16"/>
  <c r="D467" i="16"/>
  <c r="D453" i="16"/>
  <c r="D448" i="16"/>
  <c r="D434" i="16"/>
  <c r="D420" i="16"/>
  <c r="D406" i="16"/>
  <c r="D400" i="16"/>
  <c r="D386" i="16"/>
  <c r="D372" i="16"/>
  <c r="D358" i="16"/>
  <c r="D353" i="16"/>
  <c r="D339" i="16"/>
  <c r="D325" i="16"/>
  <c r="D311" i="16"/>
  <c r="D306" i="16"/>
  <c r="D300" i="16"/>
  <c r="D286" i="16"/>
  <c r="D272" i="16"/>
  <c r="L818" i="16"/>
  <c r="J818" i="16"/>
  <c r="H818" i="16"/>
  <c r="P801" i="16"/>
  <c r="L801" i="16"/>
  <c r="J801" i="16"/>
  <c r="H801" i="16"/>
  <c r="L799" i="16"/>
  <c r="J799" i="16"/>
  <c r="H799" i="16"/>
  <c r="R798" i="16"/>
  <c r="L798" i="16"/>
  <c r="J798" i="16"/>
  <c r="H798" i="16"/>
  <c r="P788" i="16"/>
  <c r="L788" i="16"/>
  <c r="J788" i="16"/>
  <c r="H788" i="16"/>
  <c r="L786" i="16"/>
  <c r="J786" i="16"/>
  <c r="H786" i="16"/>
  <c r="R785" i="16"/>
  <c r="L785" i="16"/>
  <c r="J785" i="16"/>
  <c r="H785" i="16"/>
  <c r="P775" i="16"/>
  <c r="L775" i="16"/>
  <c r="J775" i="16"/>
  <c r="H775" i="16"/>
  <c r="L273" i="16"/>
  <c r="J273" i="16"/>
  <c r="H273" i="16"/>
  <c r="R272" i="16"/>
  <c r="L272" i="16"/>
  <c r="J272" i="16"/>
  <c r="H272" i="16"/>
  <c r="P261" i="16"/>
  <c r="L261" i="16"/>
  <c r="J261" i="16"/>
  <c r="H261" i="16"/>
  <c r="L773" i="16"/>
  <c r="J773" i="16"/>
  <c r="H773" i="16"/>
  <c r="R772" i="16"/>
  <c r="L772" i="16"/>
  <c r="J772" i="16"/>
  <c r="H772" i="16"/>
  <c r="P770" i="16"/>
  <c r="L770" i="16"/>
  <c r="J770" i="16"/>
  <c r="H770" i="16"/>
  <c r="L768" i="16"/>
  <c r="J768" i="16"/>
  <c r="H768" i="16"/>
  <c r="R767" i="16"/>
  <c r="L767" i="16"/>
  <c r="J767" i="16"/>
  <c r="H767" i="16"/>
  <c r="P757" i="16"/>
  <c r="L757" i="16"/>
  <c r="J757" i="16"/>
  <c r="H757" i="16"/>
  <c r="L755" i="16"/>
  <c r="J755" i="16"/>
  <c r="H755" i="16"/>
  <c r="R754" i="16"/>
  <c r="L754" i="16"/>
  <c r="J754" i="16"/>
  <c r="H754" i="16"/>
  <c r="P744" i="16"/>
  <c r="L744" i="16"/>
  <c r="J744" i="16"/>
  <c r="H744" i="16"/>
  <c r="L742" i="16"/>
  <c r="J742" i="16"/>
  <c r="H742" i="16"/>
  <c r="R741" i="16"/>
  <c r="L741" i="16"/>
  <c r="J741" i="16"/>
  <c r="H741" i="16"/>
  <c r="P731" i="16"/>
  <c r="L731" i="16"/>
  <c r="J731" i="16"/>
  <c r="H731" i="16"/>
  <c r="L729" i="16"/>
  <c r="J729" i="16"/>
  <c r="H729" i="16"/>
  <c r="R728" i="16"/>
  <c r="L728" i="16"/>
  <c r="J728" i="16"/>
  <c r="H728" i="16"/>
  <c r="P726" i="16"/>
  <c r="L726" i="16"/>
  <c r="J726" i="16"/>
  <c r="H726" i="16"/>
  <c r="L724" i="16"/>
  <c r="J724" i="16"/>
  <c r="H724" i="16"/>
  <c r="R723" i="16"/>
  <c r="L723" i="16"/>
  <c r="J723" i="16"/>
  <c r="H723" i="16"/>
  <c r="P713" i="16"/>
  <c r="L713" i="16"/>
  <c r="J713" i="16"/>
  <c r="H713" i="16"/>
  <c r="L711" i="16"/>
  <c r="J711" i="16"/>
  <c r="H711" i="16"/>
  <c r="R710" i="16"/>
  <c r="L710" i="16"/>
  <c r="J710" i="16"/>
  <c r="H710" i="16"/>
  <c r="P700" i="16"/>
  <c r="L700" i="16"/>
  <c r="J700" i="16"/>
  <c r="H700" i="16"/>
  <c r="L698" i="16"/>
  <c r="J698" i="16"/>
  <c r="H698" i="16"/>
  <c r="R697" i="16"/>
  <c r="L697" i="16"/>
  <c r="J697" i="16"/>
  <c r="H697" i="16"/>
  <c r="P687" i="16"/>
  <c r="L687" i="16"/>
  <c r="J687" i="16"/>
  <c r="H687" i="16"/>
  <c r="L685" i="16"/>
  <c r="J685" i="16"/>
  <c r="H685" i="16"/>
  <c r="R684" i="16"/>
  <c r="L684" i="16"/>
  <c r="J684" i="16"/>
  <c r="H684" i="16"/>
  <c r="P682" i="16"/>
  <c r="L682" i="16"/>
  <c r="J682" i="16"/>
  <c r="H682" i="16"/>
  <c r="L680" i="16"/>
  <c r="J680" i="16"/>
  <c r="H680" i="16"/>
  <c r="R679" i="16"/>
  <c r="L679" i="16"/>
  <c r="J679" i="16"/>
  <c r="H679" i="16"/>
  <c r="P669" i="16"/>
  <c r="L669" i="16"/>
  <c r="J669" i="16"/>
  <c r="H669" i="16"/>
  <c r="L667" i="16"/>
  <c r="J667" i="16"/>
  <c r="H667" i="16"/>
  <c r="R666" i="16"/>
  <c r="L666" i="16"/>
  <c r="J666" i="16"/>
  <c r="H666" i="16"/>
  <c r="P656" i="16"/>
  <c r="L656" i="16"/>
  <c r="J656" i="16"/>
  <c r="H656" i="16"/>
  <c r="L654" i="16"/>
  <c r="J654" i="16"/>
  <c r="H654" i="16"/>
  <c r="R653" i="16"/>
  <c r="L653" i="16"/>
  <c r="J653" i="16"/>
  <c r="H653" i="16"/>
  <c r="P643" i="16"/>
  <c r="L643" i="16"/>
  <c r="J643" i="16"/>
  <c r="H643" i="16"/>
  <c r="L641" i="16"/>
  <c r="J641" i="16"/>
  <c r="H641" i="16"/>
  <c r="R640" i="16"/>
  <c r="L640" i="16"/>
  <c r="J640" i="16"/>
  <c r="H640" i="16"/>
  <c r="P638" i="16"/>
  <c r="L638" i="16"/>
  <c r="J638" i="16"/>
  <c r="H638" i="16"/>
  <c r="L636" i="16"/>
  <c r="J636" i="16"/>
  <c r="H636" i="16"/>
  <c r="R635" i="16"/>
  <c r="L635" i="16"/>
  <c r="J635" i="16"/>
  <c r="H635" i="16"/>
  <c r="P625" i="16"/>
  <c r="L625" i="16"/>
  <c r="J625" i="16"/>
  <c r="H625" i="16"/>
  <c r="L623" i="16"/>
  <c r="J623" i="16"/>
  <c r="H623" i="16"/>
  <c r="R622" i="16"/>
  <c r="L622" i="16"/>
  <c r="J622" i="16"/>
  <c r="H622" i="16"/>
  <c r="P612" i="16"/>
  <c r="L612" i="16"/>
  <c r="J612" i="16"/>
  <c r="H612" i="16"/>
  <c r="L610" i="16"/>
  <c r="J610" i="16"/>
  <c r="H610" i="16"/>
  <c r="R609" i="16"/>
  <c r="L609" i="16"/>
  <c r="J609" i="16"/>
  <c r="H609" i="16"/>
  <c r="P599" i="16"/>
  <c r="L599" i="16"/>
  <c r="J599" i="16"/>
  <c r="H599" i="16"/>
  <c r="L597" i="16"/>
  <c r="J597" i="16"/>
  <c r="H597" i="16"/>
  <c r="R596" i="16"/>
  <c r="L596" i="16"/>
  <c r="J596" i="16"/>
  <c r="H596" i="16"/>
  <c r="P594" i="16"/>
  <c r="L594" i="16"/>
  <c r="J594" i="16"/>
  <c r="H594" i="16"/>
  <c r="L592" i="16"/>
  <c r="J592" i="16"/>
  <c r="H592" i="16"/>
  <c r="R591" i="16"/>
  <c r="L591" i="16"/>
  <c r="J591" i="16"/>
  <c r="H591" i="16"/>
  <c r="P581" i="16"/>
  <c r="L581" i="16"/>
  <c r="J581" i="16"/>
  <c r="H581" i="16"/>
  <c r="L579" i="16"/>
  <c r="J579" i="16"/>
  <c r="H579" i="16"/>
  <c r="R578" i="16"/>
  <c r="L578" i="16"/>
  <c r="J578" i="16"/>
  <c r="H578" i="16"/>
  <c r="P568" i="16"/>
  <c r="L568" i="16"/>
  <c r="J568" i="16"/>
  <c r="H568" i="16"/>
  <c r="L566" i="16"/>
  <c r="J566" i="16"/>
  <c r="H566" i="16"/>
  <c r="R565" i="16"/>
  <c r="L565" i="16"/>
  <c r="J565" i="16"/>
  <c r="H565" i="16"/>
  <c r="P555" i="16"/>
  <c r="L555" i="16"/>
  <c r="J555" i="16"/>
  <c r="H555" i="16"/>
  <c r="L520" i="16"/>
  <c r="J520" i="16"/>
  <c r="H520" i="16"/>
  <c r="R519" i="16"/>
  <c r="L519" i="16"/>
  <c r="J519" i="16"/>
  <c r="H519" i="16"/>
  <c r="P508" i="16"/>
  <c r="L508" i="16"/>
  <c r="J508" i="16"/>
  <c r="H508" i="16"/>
  <c r="L506" i="16"/>
  <c r="J506" i="16"/>
  <c r="H506" i="16"/>
  <c r="R505" i="16"/>
  <c r="L505" i="16"/>
  <c r="J505" i="16"/>
  <c r="H505" i="16"/>
  <c r="P494" i="16"/>
  <c r="L494" i="16"/>
  <c r="J494" i="16"/>
  <c r="H494" i="16"/>
  <c r="L492" i="16"/>
  <c r="J492" i="16"/>
  <c r="H492" i="16"/>
  <c r="R491" i="16"/>
  <c r="L491" i="16"/>
  <c r="J491" i="16"/>
  <c r="H491" i="16"/>
  <c r="P489" i="16"/>
  <c r="L489" i="16"/>
  <c r="J489" i="16"/>
  <c r="H489" i="16"/>
  <c r="L487" i="16"/>
  <c r="J487" i="16"/>
  <c r="H487" i="16"/>
  <c r="R486" i="16"/>
  <c r="L486" i="16"/>
  <c r="J486" i="16"/>
  <c r="H486" i="16"/>
  <c r="P475" i="16"/>
  <c r="L475" i="16"/>
  <c r="J475" i="16"/>
  <c r="H475" i="16"/>
  <c r="L473" i="16"/>
  <c r="J473" i="16"/>
  <c r="H473" i="16"/>
  <c r="R472" i="16"/>
  <c r="L472" i="16"/>
  <c r="J472" i="16"/>
  <c r="H472" i="16"/>
  <c r="P470" i="16"/>
  <c r="L470" i="16"/>
  <c r="J470" i="16"/>
  <c r="H470" i="16"/>
  <c r="L468" i="16"/>
  <c r="J468" i="16"/>
  <c r="H468" i="16"/>
  <c r="R467" i="16"/>
  <c r="L467" i="16"/>
  <c r="J467" i="16"/>
  <c r="H467" i="16"/>
  <c r="P456" i="16"/>
  <c r="L456" i="16"/>
  <c r="J456" i="16"/>
  <c r="H456" i="16"/>
  <c r="L454" i="16"/>
  <c r="J454" i="16"/>
  <c r="H454" i="16"/>
  <c r="R453" i="16"/>
  <c r="L453" i="16"/>
  <c r="J453" i="16"/>
  <c r="H453" i="16"/>
  <c r="P451" i="16"/>
  <c r="L451" i="16"/>
  <c r="J451" i="16"/>
  <c r="H451" i="16"/>
  <c r="L449" i="16"/>
  <c r="J449" i="16"/>
  <c r="H449" i="16"/>
  <c r="R448" i="16"/>
  <c r="L448" i="16"/>
  <c r="J448" i="16"/>
  <c r="H448" i="16"/>
  <c r="P437" i="16"/>
  <c r="L437" i="16"/>
  <c r="J437" i="16"/>
  <c r="H437" i="16"/>
  <c r="L435" i="16"/>
  <c r="J435" i="16"/>
  <c r="H435" i="16"/>
  <c r="R434" i="16"/>
  <c r="L434" i="16"/>
  <c r="J434" i="16"/>
  <c r="H434" i="16"/>
  <c r="P423" i="16"/>
  <c r="L423" i="16"/>
  <c r="J423" i="16"/>
  <c r="H423" i="16"/>
  <c r="L421" i="16"/>
  <c r="J421" i="16"/>
  <c r="H421" i="16"/>
  <c r="R420" i="16"/>
  <c r="L420" i="16"/>
  <c r="J420" i="16"/>
  <c r="H420" i="16"/>
  <c r="P409" i="16"/>
  <c r="L409" i="16"/>
  <c r="J409" i="16"/>
  <c r="H409" i="16"/>
  <c r="L407" i="16"/>
  <c r="J407" i="16"/>
  <c r="H407" i="16"/>
  <c r="R406" i="16"/>
  <c r="L406" i="16"/>
  <c r="J406" i="16"/>
  <c r="H406" i="16"/>
  <c r="P403" i="16"/>
  <c r="L403" i="16"/>
  <c r="J403" i="16"/>
  <c r="H403" i="16"/>
  <c r="L401" i="16"/>
  <c r="J401" i="16"/>
  <c r="H401" i="16"/>
  <c r="R400" i="16"/>
  <c r="L400" i="16"/>
  <c r="J400" i="16"/>
  <c r="H400" i="16"/>
  <c r="P389" i="16"/>
  <c r="L389" i="16"/>
  <c r="J389" i="16"/>
  <c r="H389" i="16"/>
  <c r="L387" i="16"/>
  <c r="J387" i="16"/>
  <c r="H387" i="16"/>
  <c r="R386" i="16"/>
  <c r="L386" i="16"/>
  <c r="J386" i="16"/>
  <c r="H386" i="16"/>
  <c r="P375" i="16"/>
  <c r="L375" i="16"/>
  <c r="J375" i="16"/>
  <c r="H375" i="16"/>
  <c r="L373" i="16"/>
  <c r="J373" i="16"/>
  <c r="H373" i="16"/>
  <c r="R372" i="16"/>
  <c r="L372" i="16"/>
  <c r="J372" i="16"/>
  <c r="H372" i="16"/>
  <c r="P361" i="16"/>
  <c r="L361" i="16"/>
  <c r="J361" i="16"/>
  <c r="H361" i="16"/>
  <c r="L359" i="16"/>
  <c r="J359" i="16"/>
  <c r="H359" i="16"/>
  <c r="R358" i="16"/>
  <c r="L358" i="16"/>
  <c r="J358" i="16"/>
  <c r="H358" i="16"/>
  <c r="P356" i="16"/>
  <c r="L356" i="16"/>
  <c r="J356" i="16"/>
  <c r="H356" i="16"/>
  <c r="L354" i="16"/>
  <c r="J354" i="16"/>
  <c r="H354" i="16"/>
  <c r="R353" i="16"/>
  <c r="L353" i="16"/>
  <c r="J353" i="16"/>
  <c r="H353" i="16"/>
  <c r="P342" i="16"/>
  <c r="L342" i="16"/>
  <c r="J342" i="16"/>
  <c r="H342" i="16"/>
  <c r="L340" i="16"/>
  <c r="J340" i="16"/>
  <c r="H340" i="16"/>
  <c r="R339" i="16"/>
  <c r="L339" i="16"/>
  <c r="J339" i="16"/>
  <c r="H339" i="16"/>
  <c r="P328" i="16"/>
  <c r="L328" i="16"/>
  <c r="J328" i="16"/>
  <c r="H328" i="16"/>
  <c r="L326" i="16"/>
  <c r="J326" i="16"/>
  <c r="H326" i="16"/>
  <c r="R325" i="16"/>
  <c r="L325" i="16"/>
  <c r="J325" i="16"/>
  <c r="H325" i="16"/>
  <c r="P314" i="16"/>
  <c r="L314" i="16"/>
  <c r="J314" i="16"/>
  <c r="H314" i="16"/>
  <c r="L312" i="16"/>
  <c r="J312" i="16"/>
  <c r="H312" i="16"/>
  <c r="R311" i="16"/>
  <c r="L311" i="16"/>
  <c r="J311" i="16"/>
  <c r="H311" i="16"/>
  <c r="P309" i="16"/>
  <c r="L309" i="16"/>
  <c r="J309" i="16"/>
  <c r="H309" i="16"/>
  <c r="L307" i="16"/>
  <c r="J307" i="16"/>
  <c r="H307" i="16"/>
  <c r="R306" i="16"/>
  <c r="L306" i="16"/>
  <c r="J306" i="16"/>
  <c r="H306" i="16"/>
  <c r="P303" i="16"/>
  <c r="L303" i="16"/>
  <c r="J303" i="16"/>
  <c r="H303" i="16"/>
  <c r="L301" i="16"/>
  <c r="J301" i="16"/>
  <c r="H301" i="16"/>
  <c r="R300" i="16"/>
  <c r="L300" i="16"/>
  <c r="J300" i="16"/>
  <c r="H300" i="16"/>
  <c r="P289" i="16"/>
  <c r="L289" i="16"/>
  <c r="J289" i="16"/>
  <c r="H289" i="16"/>
  <c r="L287" i="16"/>
  <c r="J287" i="16"/>
  <c r="H287" i="16"/>
  <c r="R286" i="16"/>
  <c r="L286" i="16"/>
  <c r="J286" i="16"/>
  <c r="H286" i="16"/>
  <c r="P275" i="16"/>
  <c r="L275" i="16"/>
  <c r="J275" i="16"/>
  <c r="H275" i="16"/>
  <c r="A292" i="1" l="1"/>
  <c r="A290" i="1"/>
  <c r="A144" i="1"/>
  <c r="A142" i="1" s="1"/>
  <c r="A153" i="1"/>
  <c r="A151" i="1" s="1"/>
  <c r="A162" i="1"/>
  <c r="A160" i="1" s="1"/>
  <c r="A171" i="1"/>
  <c r="A169" i="1" s="1"/>
  <c r="A184" i="1"/>
  <c r="A182" i="1" s="1"/>
  <c r="A193" i="1"/>
  <c r="A191" i="1" s="1"/>
  <c r="A202" i="1"/>
  <c r="A200" i="1" s="1"/>
  <c r="A211" i="1"/>
  <c r="A209" i="1" s="1"/>
  <c r="A220" i="1"/>
  <c r="A218" i="1" s="1"/>
  <c r="A231" i="1"/>
  <c r="A233" i="1"/>
  <c r="E227" i="16"/>
  <c r="L244" i="16"/>
  <c r="J244" i="16"/>
  <c r="T244" i="16" s="1"/>
  <c r="V244" i="16" s="1"/>
  <c r="H244" i="16"/>
  <c r="E246" i="16"/>
  <c r="L245" i="16"/>
  <c r="J245" i="16"/>
  <c r="T245" i="16" s="1"/>
  <c r="V245" i="16" s="1"/>
  <c r="H245" i="16"/>
  <c r="L232" i="16"/>
  <c r="J232" i="16"/>
  <c r="T232" i="16" s="1"/>
  <c r="V232" i="16" s="1"/>
  <c r="H232" i="16"/>
  <c r="L251" i="16"/>
  <c r="J251" i="16"/>
  <c r="T251" i="16" s="1"/>
  <c r="V251" i="16" s="1"/>
  <c r="H251" i="16"/>
  <c r="L525" i="16"/>
  <c r="J525" i="16"/>
  <c r="T525" i="16" s="1"/>
  <c r="V525" i="16" s="1"/>
  <c r="H525" i="16"/>
  <c r="L545" i="16"/>
  <c r="J545" i="16"/>
  <c r="T545" i="16" s="1"/>
  <c r="V545" i="16" s="1"/>
  <c r="H545" i="16"/>
  <c r="T919" i="16"/>
  <c r="V919" i="16" s="1"/>
  <c r="T920" i="16"/>
  <c r="V920" i="16" s="1"/>
  <c r="L537" i="16"/>
  <c r="J537" i="16"/>
  <c r="T537" i="16" s="1"/>
  <c r="V537" i="16" s="1"/>
  <c r="H537" i="16"/>
  <c r="L538" i="16"/>
  <c r="J538" i="16"/>
  <c r="T538" i="16" s="1"/>
  <c r="V538" i="16" s="1"/>
  <c r="H538" i="16"/>
  <c r="L541" i="16"/>
  <c r="J541" i="16"/>
  <c r="T541" i="16" s="1"/>
  <c r="V541" i="16" s="1"/>
  <c r="H541" i="16"/>
  <c r="L543" i="16"/>
  <c r="J543" i="16"/>
  <c r="T543" i="16" s="1"/>
  <c r="V543" i="16" s="1"/>
  <c r="H543" i="16"/>
  <c r="L547" i="16"/>
  <c r="J547" i="16"/>
  <c r="T547" i="16" s="1"/>
  <c r="V547" i="16" s="1"/>
  <c r="H547" i="16"/>
  <c r="L809" i="16"/>
  <c r="J809" i="16"/>
  <c r="H809" i="16"/>
  <c r="L1044" i="16"/>
  <c r="J1044" i="16"/>
  <c r="H1044" i="16"/>
  <c r="L1045" i="16"/>
  <c r="J1045" i="16"/>
  <c r="H1045" i="16"/>
  <c r="L1046" i="16"/>
  <c r="J1046" i="16"/>
  <c r="H1046" i="16"/>
  <c r="L1047" i="16"/>
  <c r="J1047" i="16"/>
  <c r="H1047" i="16"/>
  <c r="E976" i="16"/>
  <c r="L973" i="16"/>
  <c r="J973" i="16"/>
  <c r="H973" i="16"/>
  <c r="L975" i="16"/>
  <c r="J975" i="16"/>
  <c r="H975" i="16"/>
  <c r="L977" i="16"/>
  <c r="J977" i="16"/>
  <c r="H977" i="16"/>
  <c r="E988" i="16"/>
  <c r="L985" i="16"/>
  <c r="J985" i="16"/>
  <c r="H985" i="16"/>
  <c r="L987" i="16"/>
  <c r="J987" i="16"/>
  <c r="H987" i="16"/>
  <c r="L906" i="16"/>
  <c r="J906" i="16"/>
  <c r="T906" i="16" s="1"/>
  <c r="V906" i="16" s="1"/>
  <c r="H906" i="16"/>
  <c r="L915" i="16"/>
  <c r="J915" i="16"/>
  <c r="T915" i="16" s="1"/>
  <c r="V915" i="16" s="1"/>
  <c r="H915" i="16"/>
  <c r="L926" i="16"/>
  <c r="J926" i="16"/>
  <c r="T926" i="16" s="1"/>
  <c r="V926" i="16" s="1"/>
  <c r="H926" i="16"/>
  <c r="L246" i="16" l="1"/>
  <c r="J246" i="16"/>
  <c r="T246" i="16" s="1"/>
  <c r="V246" i="16" s="1"/>
  <c r="H246" i="16"/>
  <c r="L539" i="16"/>
  <c r="J539" i="16"/>
  <c r="T539" i="16" s="1"/>
  <c r="V539" i="16" s="1"/>
  <c r="H539" i="16"/>
  <c r="L540" i="16"/>
  <c r="J540" i="16"/>
  <c r="T540" i="16" s="1"/>
  <c r="V540" i="16" s="1"/>
  <c r="H540" i="16"/>
  <c r="L1049" i="16"/>
  <c r="J1049" i="16"/>
  <c r="H1049" i="16"/>
  <c r="L1050" i="16"/>
  <c r="J1050" i="16"/>
  <c r="H1050" i="16"/>
  <c r="L988" i="16"/>
  <c r="L982" i="16" s="1"/>
  <c r="J988" i="16"/>
  <c r="H988" i="16"/>
  <c r="H982" i="16" s="1"/>
  <c r="L976" i="16"/>
  <c r="L971" i="16" s="1"/>
  <c r="J976" i="16"/>
  <c r="H976" i="16"/>
  <c r="H971" i="16" s="1"/>
  <c r="H917" i="16"/>
  <c r="J917" i="16"/>
  <c r="T917" i="16" s="1"/>
  <c r="V917" i="16" s="1"/>
  <c r="L917" i="16"/>
  <c r="L931" i="16"/>
  <c r="J931" i="16"/>
  <c r="H931" i="16"/>
  <c r="L933" i="16"/>
  <c r="J933" i="16"/>
  <c r="T933" i="16" s="1"/>
  <c r="V933" i="16" s="1"/>
  <c r="H933" i="16"/>
  <c r="L935" i="16"/>
  <c r="J935" i="16"/>
  <c r="T935" i="16" s="1"/>
  <c r="V935" i="16" s="1"/>
  <c r="H935" i="16"/>
  <c r="L925" i="16"/>
  <c r="J925" i="16"/>
  <c r="T925" i="16" s="1"/>
  <c r="V925" i="16" s="1"/>
  <c r="H925" i="16"/>
  <c r="J971" i="16" l="1"/>
  <c r="J982" i="16"/>
  <c r="H921" i="16"/>
  <c r="J921" i="16"/>
  <c r="L921" i="16"/>
  <c r="H929" i="16"/>
  <c r="J929" i="16"/>
  <c r="L929" i="16"/>
  <c r="P1758" i="16" l="1"/>
  <c r="L1443" i="16"/>
  <c r="P540" i="1"/>
  <c r="P577" i="1"/>
  <c r="R1381" i="16"/>
  <c r="S1381" i="16" s="1"/>
  <c r="R1382" i="16"/>
  <c r="R1383" i="16"/>
  <c r="R1384" i="16"/>
  <c r="R1390" i="16"/>
  <c r="S1390" i="16" s="1"/>
  <c r="R1391" i="16"/>
  <c r="R1392" i="16"/>
  <c r="R1393" i="16"/>
  <c r="R1399" i="16"/>
  <c r="S1399" i="16" s="1"/>
  <c r="R1400" i="16"/>
  <c r="R1401" i="16"/>
  <c r="R1402" i="16"/>
  <c r="R1433" i="16"/>
  <c r="S1433" i="16" s="1"/>
  <c r="R1434" i="16"/>
  <c r="R1435" i="16"/>
  <c r="R1436" i="16"/>
  <c r="R1442" i="16"/>
  <c r="S1442" i="16" s="1"/>
  <c r="R1443" i="16"/>
  <c r="R1444" i="16"/>
  <c r="R1445" i="16"/>
  <c r="R1451" i="16"/>
  <c r="S1451" i="16" s="1"/>
  <c r="R1452" i="16"/>
  <c r="R1453" i="16"/>
  <c r="R1454" i="16"/>
  <c r="R1465" i="16"/>
  <c r="S1465" i="16" s="1"/>
  <c r="R1466" i="16"/>
  <c r="R1467" i="16"/>
  <c r="R1468" i="16"/>
  <c r="R1474" i="16"/>
  <c r="S1474" i="16" s="1"/>
  <c r="R1475" i="16"/>
  <c r="R1476" i="16"/>
  <c r="R1477" i="16"/>
  <c r="R1483" i="16"/>
  <c r="S1483" i="16" s="1"/>
  <c r="R1484" i="16"/>
  <c r="R1485" i="16"/>
  <c r="R1486" i="16"/>
  <c r="R1497" i="16"/>
  <c r="S1497" i="16" s="1"/>
  <c r="R1498" i="16"/>
  <c r="R1499" i="16"/>
  <c r="R1500" i="16"/>
  <c r="R1506" i="16"/>
  <c r="S1506" i="16" s="1"/>
  <c r="R1507" i="16"/>
  <c r="R1508" i="16"/>
  <c r="R1509" i="16"/>
  <c r="R1515" i="16"/>
  <c r="S1515" i="16" s="1"/>
  <c r="R1516" i="16"/>
  <c r="R1517" i="16"/>
  <c r="R1518" i="16"/>
  <c r="R1529" i="16"/>
  <c r="S1529" i="16" s="1"/>
  <c r="R1530" i="16"/>
  <c r="R1531" i="16"/>
  <c r="R1532" i="16"/>
  <c r="R1533" i="16"/>
  <c r="R1539" i="16"/>
  <c r="S1539" i="16" s="1"/>
  <c r="R1540" i="16"/>
  <c r="R1541" i="16"/>
  <c r="R1542" i="16"/>
  <c r="R1543" i="16"/>
  <c r="R1549" i="16"/>
  <c r="S1549" i="16" s="1"/>
  <c r="R1550" i="16"/>
  <c r="R1551" i="16"/>
  <c r="R1552" i="16"/>
  <c r="R1553" i="16"/>
  <c r="R1564" i="16"/>
  <c r="R1565" i="16"/>
  <c r="R1566" i="16"/>
  <c r="R1567" i="16"/>
  <c r="R1568" i="16"/>
  <c r="R1569" i="16"/>
  <c r="R1570" i="16"/>
  <c r="R1571" i="16"/>
  <c r="R1572" i="16"/>
  <c r="R1573" i="16"/>
  <c r="R1574" i="16"/>
  <c r="R1563" i="16"/>
  <c r="R1558" i="16"/>
  <c r="R1548" i="16"/>
  <c r="R1538" i="16"/>
  <c r="R1528" i="16"/>
  <c r="R1523" i="16"/>
  <c r="R1514" i="16"/>
  <c r="R1505" i="16"/>
  <c r="R1496" i="16"/>
  <c r="R1491" i="16"/>
  <c r="R1482" i="16"/>
  <c r="R1473" i="16"/>
  <c r="R1464" i="16"/>
  <c r="R1459" i="16"/>
  <c r="R1450" i="16"/>
  <c r="R1441" i="16"/>
  <c r="R1432" i="16"/>
  <c r="R1427" i="16"/>
  <c r="R1421" i="16"/>
  <c r="R1416" i="16"/>
  <c r="R1411" i="16"/>
  <c r="R1406" i="16"/>
  <c r="R1398" i="16"/>
  <c r="R1389" i="16"/>
  <c r="R1380" i="16"/>
  <c r="R1375" i="16"/>
  <c r="R1365" i="16"/>
  <c r="S1365" i="16" s="1"/>
  <c r="R1366" i="16"/>
  <c r="R1367" i="16"/>
  <c r="R1368" i="16"/>
  <c r="R1369" i="16"/>
  <c r="R1364" i="16"/>
  <c r="R1355" i="16"/>
  <c r="S1355" i="16" s="1"/>
  <c r="R1356" i="16"/>
  <c r="R1357" i="16"/>
  <c r="R1358" i="16"/>
  <c r="R1359" i="16"/>
  <c r="R1354" i="16"/>
  <c r="R1345" i="16"/>
  <c r="S1345" i="16" s="1"/>
  <c r="R1346" i="16"/>
  <c r="R1347" i="16"/>
  <c r="R1348" i="16"/>
  <c r="R1349" i="16"/>
  <c r="R1344" i="16"/>
  <c r="R1228" i="16"/>
  <c r="R1230" i="16"/>
  <c r="R1232" i="16"/>
  <c r="R1234" i="16"/>
  <c r="R1236" i="16"/>
  <c r="R1238" i="16"/>
  <c r="R1240" i="16"/>
  <c r="R1242" i="16"/>
  <c r="R1244" i="16"/>
  <c r="R1225" i="16"/>
  <c r="R1220" i="16"/>
  <c r="R1215" i="16"/>
  <c r="R1200" i="16"/>
  <c r="R1190" i="16"/>
  <c r="R1170" i="16"/>
  <c r="R1164" i="16"/>
  <c r="R1158" i="16"/>
  <c r="R1152" i="16"/>
  <c r="R114" i="16"/>
  <c r="R115" i="16"/>
  <c r="R116" i="16"/>
  <c r="R117" i="16"/>
  <c r="R118" i="16"/>
  <c r="R119" i="16"/>
  <c r="R120" i="16"/>
  <c r="R121" i="16"/>
  <c r="R113" i="16"/>
  <c r="R108" i="16"/>
  <c r="R98" i="16"/>
  <c r="R89" i="16"/>
  <c r="R80" i="16"/>
  <c r="R71" i="16"/>
  <c r="R66" i="16"/>
  <c r="R57" i="16"/>
  <c r="R48" i="16"/>
  <c r="R39" i="16"/>
  <c r="R34" i="16"/>
  <c r="R25" i="16"/>
  <c r="R16" i="16"/>
  <c r="M501" i="1"/>
  <c r="Q38" i="12"/>
  <c r="Q37" i="12"/>
  <c r="Q36" i="12"/>
  <c r="Q35" i="12"/>
  <c r="Q34" i="12"/>
  <c r="Q33" i="12"/>
  <c r="Q32" i="12"/>
  <c r="Q31" i="12"/>
  <c r="L1574" i="16"/>
  <c r="L1573" i="16"/>
  <c r="L1572" i="16"/>
  <c r="L1571" i="16"/>
  <c r="L1570" i="16"/>
  <c r="L1569" i="16"/>
  <c r="L1568" i="16"/>
  <c r="L1567" i="16"/>
  <c r="L1566" i="16"/>
  <c r="L1565" i="16"/>
  <c r="L1564" i="16"/>
  <c r="L1563" i="16"/>
  <c r="J1575" i="16"/>
  <c r="J1574" i="16"/>
  <c r="J1573" i="16"/>
  <c r="J1572" i="16"/>
  <c r="J1571" i="16"/>
  <c r="J1570" i="16"/>
  <c r="J1569" i="16"/>
  <c r="J1568" i="16"/>
  <c r="J1567" i="16"/>
  <c r="J1566" i="16"/>
  <c r="J1565" i="16"/>
  <c r="J1564" i="16"/>
  <c r="J1563" i="16"/>
  <c r="H1575" i="16"/>
  <c r="H1574" i="16"/>
  <c r="H1573" i="16"/>
  <c r="H1572" i="16"/>
  <c r="H1571" i="16"/>
  <c r="H1570" i="16"/>
  <c r="H1569" i="16"/>
  <c r="H1568" i="16"/>
  <c r="H1567" i="16"/>
  <c r="H1566" i="16"/>
  <c r="H1565" i="16"/>
  <c r="H1564" i="16"/>
  <c r="H1563" i="16"/>
  <c r="M532" i="1"/>
  <c r="F532" i="1"/>
  <c r="E532" i="1"/>
  <c r="A532" i="1"/>
  <c r="L1552" i="16"/>
  <c r="J1552" i="16"/>
  <c r="H1552" i="16"/>
  <c r="L1542" i="16"/>
  <c r="J1542" i="16"/>
  <c r="H1542" i="16"/>
  <c r="L1532" i="16"/>
  <c r="J1532" i="16"/>
  <c r="H1532" i="16"/>
  <c r="L1553" i="16"/>
  <c r="J1553" i="16"/>
  <c r="H1553" i="16"/>
  <c r="L1551" i="16"/>
  <c r="J1551" i="16"/>
  <c r="H1551" i="16"/>
  <c r="L1550" i="16"/>
  <c r="J1550" i="16"/>
  <c r="H1550" i="16"/>
  <c r="L1543" i="16"/>
  <c r="J1543" i="16"/>
  <c r="H1543" i="16"/>
  <c r="L1541" i="16"/>
  <c r="J1541" i="16"/>
  <c r="H1541" i="16"/>
  <c r="L1540" i="16"/>
  <c r="J1540" i="16"/>
  <c r="H1540" i="16"/>
  <c r="L1531" i="16"/>
  <c r="J1531" i="16"/>
  <c r="H1531" i="16"/>
  <c r="L1533" i="16"/>
  <c r="J1533" i="16"/>
  <c r="H1533" i="16"/>
  <c r="L1530" i="16"/>
  <c r="J1530" i="16"/>
  <c r="H1530" i="16"/>
  <c r="L1518" i="16"/>
  <c r="J1518" i="16"/>
  <c r="H1518" i="16"/>
  <c r="L1517" i="16"/>
  <c r="J1517" i="16"/>
  <c r="H1517" i="16"/>
  <c r="L1516" i="16"/>
  <c r="J1516" i="16"/>
  <c r="H1516" i="16"/>
  <c r="L1509" i="16"/>
  <c r="J1509" i="16"/>
  <c r="H1509" i="16"/>
  <c r="L1508" i="16"/>
  <c r="J1508" i="16"/>
  <c r="H1508" i="16"/>
  <c r="L1507" i="16"/>
  <c r="J1507" i="16"/>
  <c r="H1507" i="16"/>
  <c r="L1500" i="16"/>
  <c r="J1500" i="16"/>
  <c r="H1500" i="16"/>
  <c r="L1499" i="16"/>
  <c r="J1499" i="16"/>
  <c r="H1499" i="16"/>
  <c r="L1498" i="16"/>
  <c r="J1498" i="16"/>
  <c r="H1498" i="16"/>
  <c r="L1486" i="16"/>
  <c r="J1486" i="16"/>
  <c r="H1486" i="16"/>
  <c r="L1485" i="16"/>
  <c r="J1485" i="16"/>
  <c r="H1485" i="16"/>
  <c r="L1484" i="16"/>
  <c r="J1484" i="16"/>
  <c r="H1484" i="16"/>
  <c r="L1477" i="16"/>
  <c r="J1477" i="16"/>
  <c r="H1477" i="16"/>
  <c r="L1476" i="16"/>
  <c r="J1476" i="16"/>
  <c r="H1476" i="16"/>
  <c r="L1475" i="16"/>
  <c r="J1475" i="16"/>
  <c r="H1475" i="16"/>
  <c r="L1468" i="16"/>
  <c r="J1468" i="16"/>
  <c r="H1468" i="16"/>
  <c r="L1467" i="16"/>
  <c r="J1467" i="16"/>
  <c r="H1467" i="16"/>
  <c r="L1466" i="16"/>
  <c r="J1466" i="16"/>
  <c r="H1466" i="16"/>
  <c r="L1454" i="16"/>
  <c r="J1454" i="16"/>
  <c r="H1454" i="16"/>
  <c r="L1453" i="16"/>
  <c r="J1453" i="16"/>
  <c r="H1453" i="16"/>
  <c r="L1452" i="16"/>
  <c r="J1452" i="16"/>
  <c r="H1452" i="16"/>
  <c r="L1445" i="16"/>
  <c r="J1445" i="16"/>
  <c r="H1445" i="16"/>
  <c r="L1444" i="16"/>
  <c r="J1444" i="16"/>
  <c r="H1444" i="16"/>
  <c r="J1443" i="16"/>
  <c r="H1443" i="16"/>
  <c r="L1436" i="16"/>
  <c r="J1436" i="16"/>
  <c r="H1436" i="16"/>
  <c r="L1435" i="16"/>
  <c r="J1435" i="16"/>
  <c r="H1435" i="16"/>
  <c r="L1434" i="16"/>
  <c r="J1434" i="16"/>
  <c r="H1434" i="16"/>
  <c r="H1437" i="16"/>
  <c r="J1437" i="16"/>
  <c r="L1437" i="16"/>
  <c r="P1439" i="16"/>
  <c r="L1402" i="16"/>
  <c r="J1402" i="16"/>
  <c r="H1402" i="16"/>
  <c r="L1401" i="16"/>
  <c r="J1401" i="16"/>
  <c r="H1401" i="16"/>
  <c r="L1400" i="16"/>
  <c r="J1400" i="16"/>
  <c r="H1400" i="16"/>
  <c r="L1393" i="16"/>
  <c r="J1393" i="16"/>
  <c r="H1393" i="16"/>
  <c r="L1392" i="16"/>
  <c r="J1392" i="16"/>
  <c r="H1392" i="16"/>
  <c r="L1391" i="16"/>
  <c r="J1391" i="16"/>
  <c r="H1391" i="16"/>
  <c r="L1384" i="16"/>
  <c r="J1384" i="16"/>
  <c r="H1384" i="16"/>
  <c r="L1383" i="16"/>
  <c r="J1383" i="16"/>
  <c r="H1383" i="16"/>
  <c r="L1382" i="16"/>
  <c r="J1382" i="16"/>
  <c r="H1382" i="16"/>
  <c r="L1368" i="16"/>
  <c r="J1368" i="16"/>
  <c r="H1368" i="16"/>
  <c r="L1367" i="16"/>
  <c r="J1367" i="16"/>
  <c r="H1367" i="16"/>
  <c r="L1369" i="16"/>
  <c r="J1369" i="16"/>
  <c r="H1369" i="16"/>
  <c r="L1366" i="16"/>
  <c r="J1366" i="16"/>
  <c r="H1366" i="16"/>
  <c r="L1358" i="16"/>
  <c r="J1358" i="16"/>
  <c r="H1358" i="16"/>
  <c r="L1357" i="16"/>
  <c r="J1357" i="16"/>
  <c r="H1357" i="16"/>
  <c r="L1359" i="16"/>
  <c r="J1359" i="16"/>
  <c r="H1359" i="16"/>
  <c r="L1356" i="16"/>
  <c r="J1356" i="16"/>
  <c r="H1356" i="16"/>
  <c r="H1348" i="16"/>
  <c r="L1348" i="16"/>
  <c r="J1348" i="16"/>
  <c r="L1347" i="16"/>
  <c r="J1347" i="16"/>
  <c r="H1347" i="16"/>
  <c r="L1349" i="16"/>
  <c r="J1349" i="16"/>
  <c r="H1349" i="16"/>
  <c r="L1346" i="16"/>
  <c r="J1346" i="16"/>
  <c r="H1346" i="16"/>
  <c r="T1381" i="16" l="1"/>
  <c r="V1381" i="16" s="1"/>
  <c r="U1381" i="16"/>
  <c r="W1381" i="16" s="1"/>
  <c r="X1381" i="16" s="1"/>
  <c r="T1390" i="16"/>
  <c r="V1390" i="16" s="1"/>
  <c r="U1390" i="16"/>
  <c r="W1390" i="16" s="1"/>
  <c r="X1390" i="16" s="1"/>
  <c r="T1399" i="16"/>
  <c r="V1399" i="16" s="1"/>
  <c r="U1399" i="16"/>
  <c r="W1399" i="16" s="1"/>
  <c r="X1399" i="16" s="1"/>
  <c r="T1433" i="16"/>
  <c r="V1433" i="16" s="1"/>
  <c r="U1433" i="16"/>
  <c r="W1433" i="16" s="1"/>
  <c r="X1433" i="16" s="1"/>
  <c r="T1442" i="16"/>
  <c r="V1442" i="16" s="1"/>
  <c r="U1442" i="16"/>
  <c r="W1442" i="16" s="1"/>
  <c r="X1442" i="16" s="1"/>
  <c r="T1451" i="16"/>
  <c r="V1451" i="16" s="1"/>
  <c r="U1451" i="16"/>
  <c r="W1451" i="16" s="1"/>
  <c r="X1451" i="16" s="1"/>
  <c r="T1465" i="16"/>
  <c r="V1465" i="16" s="1"/>
  <c r="U1465" i="16"/>
  <c r="W1465" i="16" s="1"/>
  <c r="X1465" i="16" s="1"/>
  <c r="T1474" i="16"/>
  <c r="V1474" i="16" s="1"/>
  <c r="U1474" i="16"/>
  <c r="T1483" i="16"/>
  <c r="V1483" i="16" s="1"/>
  <c r="U1483" i="16"/>
  <c r="W1483" i="16" s="1"/>
  <c r="X1483" i="16" s="1"/>
  <c r="T1497" i="16"/>
  <c r="V1497" i="16" s="1"/>
  <c r="U1497" i="16"/>
  <c r="W1497" i="16" s="1"/>
  <c r="X1497" i="16" s="1"/>
  <c r="T1506" i="16"/>
  <c r="V1506" i="16" s="1"/>
  <c r="U1506" i="16"/>
  <c r="W1506" i="16" s="1"/>
  <c r="X1506" i="16" s="1"/>
  <c r="T1515" i="16"/>
  <c r="V1515" i="16" s="1"/>
  <c r="U1515" i="16"/>
  <c r="W1515" i="16" s="1"/>
  <c r="X1515" i="16" s="1"/>
  <c r="T1529" i="16"/>
  <c r="V1529" i="16" s="1"/>
  <c r="U1529" i="16"/>
  <c r="W1529" i="16" s="1"/>
  <c r="X1529" i="16" s="1"/>
  <c r="T1539" i="16"/>
  <c r="V1539" i="16" s="1"/>
  <c r="U1539" i="16"/>
  <c r="W1539" i="16" s="1"/>
  <c r="X1539" i="16" s="1"/>
  <c r="T1549" i="16"/>
  <c r="V1549" i="16" s="1"/>
  <c r="U1549" i="16"/>
  <c r="W1549" i="16" s="1"/>
  <c r="X1549" i="16" s="1"/>
  <c r="T1365" i="16"/>
  <c r="V1365" i="16" s="1"/>
  <c r="U1365" i="16"/>
  <c r="T1355" i="16"/>
  <c r="V1355" i="16" s="1"/>
  <c r="U1355" i="16"/>
  <c r="W1355" i="16" s="1"/>
  <c r="X1355" i="16" s="1"/>
  <c r="T1345" i="16"/>
  <c r="V1345" i="16" s="1"/>
  <c r="U1345" i="16"/>
  <c r="F414" i="1"/>
  <c r="BN31" i="2"/>
  <c r="BM31" i="2"/>
  <c r="BN30" i="2"/>
  <c r="BM30" i="2"/>
  <c r="N540" i="1"/>
  <c r="T540" i="1" s="1"/>
  <c r="I1336" i="16"/>
  <c r="L1336" i="16"/>
  <c r="J1336" i="16"/>
  <c r="H1336" i="16"/>
  <c r="M448" i="1"/>
  <c r="M449" i="1"/>
  <c r="F449" i="1"/>
  <c r="F448" i="1"/>
  <c r="E449" i="1"/>
  <c r="E448" i="1"/>
  <c r="A449" i="1"/>
  <c r="A448" i="1"/>
  <c r="L1307" i="16"/>
  <c r="J1307" i="16"/>
  <c r="H1307" i="16"/>
  <c r="L1306" i="16"/>
  <c r="L1304" i="16" s="1"/>
  <c r="J1306" i="16"/>
  <c r="H1306" i="16"/>
  <c r="D1306" i="16"/>
  <c r="P1304" i="16"/>
  <c r="J1304" i="16"/>
  <c r="L1302" i="16"/>
  <c r="J1302" i="16"/>
  <c r="H1302" i="16"/>
  <c r="L1301" i="16"/>
  <c r="J1301" i="16"/>
  <c r="H1301" i="16"/>
  <c r="H1299" i="16" s="1"/>
  <c r="D1301" i="16"/>
  <c r="P1299" i="16"/>
  <c r="A450" i="1" l="1"/>
  <c r="A447" i="1"/>
  <c r="W1474" i="16"/>
  <c r="X1474" i="16" s="1"/>
  <c r="W1365" i="16"/>
  <c r="X1365" i="16" s="1"/>
  <c r="W1345" i="16"/>
  <c r="X1345" i="16" s="1"/>
  <c r="L1299" i="16"/>
  <c r="H1304" i="16"/>
  <c r="J1299" i="16"/>
  <c r="A533" i="1"/>
  <c r="A540" i="1"/>
  <c r="A539" i="1"/>
  <c r="A538" i="1"/>
  <c r="A537" i="1"/>
  <c r="A536" i="1"/>
  <c r="A535" i="1"/>
  <c r="A534" i="1"/>
  <c r="A531" i="1"/>
  <c r="A88" i="1"/>
  <c r="A87" i="1"/>
  <c r="A89" i="1"/>
  <c r="A413" i="1"/>
  <c r="A412" i="1"/>
  <c r="A411" i="1"/>
  <c r="M413" i="1"/>
  <c r="F413" i="1"/>
  <c r="E413" i="1"/>
  <c r="M412" i="1"/>
  <c r="F412" i="1"/>
  <c r="E412" i="1"/>
  <c r="M411" i="1"/>
  <c r="F411" i="1"/>
  <c r="E411" i="1"/>
  <c r="L1230" i="16"/>
  <c r="J1230" i="16"/>
  <c r="H1230" i="16"/>
  <c r="L1228" i="16"/>
  <c r="J1228" i="16"/>
  <c r="H1228" i="16"/>
  <c r="L1225" i="16"/>
  <c r="J1225" i="16"/>
  <c r="H1225" i="16"/>
  <c r="M89" i="1"/>
  <c r="F89" i="1"/>
  <c r="E89" i="1"/>
  <c r="M88" i="1"/>
  <c r="F88" i="1"/>
  <c r="E88" i="1"/>
  <c r="M87" i="1"/>
  <c r="F87" i="1"/>
  <c r="E87" i="1"/>
  <c r="L115" i="16"/>
  <c r="J115" i="16"/>
  <c r="H115" i="16"/>
  <c r="L114" i="16"/>
  <c r="J114" i="16"/>
  <c r="H114" i="16"/>
  <c r="L113" i="16"/>
  <c r="J113" i="16"/>
  <c r="H113" i="16"/>
  <c r="M540" i="1"/>
  <c r="F540" i="1"/>
  <c r="E540" i="1"/>
  <c r="M539" i="1"/>
  <c r="F539" i="1"/>
  <c r="E539" i="1"/>
  <c r="M538" i="1"/>
  <c r="F538" i="1"/>
  <c r="E538" i="1"/>
  <c r="M537" i="1"/>
  <c r="F537" i="1"/>
  <c r="E537" i="1"/>
  <c r="M536" i="1"/>
  <c r="F536" i="1"/>
  <c r="E536" i="1"/>
  <c r="M535" i="1"/>
  <c r="F535" i="1"/>
  <c r="E535" i="1"/>
  <c r="M534" i="1"/>
  <c r="F534" i="1"/>
  <c r="E534" i="1"/>
  <c r="M533" i="1"/>
  <c r="F533" i="1"/>
  <c r="E533" i="1"/>
  <c r="M531" i="1"/>
  <c r="F531" i="1"/>
  <c r="E531" i="1"/>
  <c r="B1220" i="16"/>
  <c r="B1215" i="16"/>
  <c r="L1211" i="16"/>
  <c r="J1211" i="16"/>
  <c r="H1211" i="16"/>
  <c r="B1210" i="16"/>
  <c r="B1211" i="16" s="1"/>
  <c r="B1205" i="16"/>
  <c r="B1206" i="16" s="1"/>
  <c r="B1200" i="16"/>
  <c r="B1190" i="16"/>
  <c r="B1170" i="16"/>
  <c r="B1164" i="16"/>
  <c r="B1158" i="16"/>
  <c r="B1152" i="16"/>
  <c r="B98" i="16"/>
  <c r="B89" i="16"/>
  <c r="B80" i="16"/>
  <c r="B71" i="16"/>
  <c r="B66" i="16"/>
  <c r="B57" i="16"/>
  <c r="B48" i="16"/>
  <c r="B39" i="16"/>
  <c r="B34" i="16"/>
  <c r="B25" i="16"/>
  <c r="B16" i="16"/>
  <c r="M421" i="1"/>
  <c r="F421" i="1"/>
  <c r="E421" i="1"/>
  <c r="M416" i="1"/>
  <c r="F416" i="1"/>
  <c r="E416" i="1"/>
  <c r="A416" i="1"/>
  <c r="M415" i="1"/>
  <c r="F415" i="1"/>
  <c r="E415" i="1"/>
  <c r="A415" i="1"/>
  <c r="L1236" i="16"/>
  <c r="J1236" i="16"/>
  <c r="H1236" i="16"/>
  <c r="L1234" i="16"/>
  <c r="J1234" i="16"/>
  <c r="H1234" i="16"/>
  <c r="E95" i="1"/>
  <c r="F94" i="1"/>
  <c r="M94" i="1"/>
  <c r="E94" i="1"/>
  <c r="A94" i="1"/>
  <c r="L120" i="16"/>
  <c r="J120" i="16"/>
  <c r="H120" i="16"/>
  <c r="M408" i="1"/>
  <c r="F408" i="1"/>
  <c r="E408" i="1"/>
  <c r="A408" i="1"/>
  <c r="L1221" i="16"/>
  <c r="J1221" i="16"/>
  <c r="H1221" i="16"/>
  <c r="L1220" i="16"/>
  <c r="J1220" i="16"/>
  <c r="H1220" i="16"/>
  <c r="F1220" i="16"/>
  <c r="D1220" i="16"/>
  <c r="P1218" i="16"/>
  <c r="F489" i="1"/>
  <c r="F399" i="1"/>
  <c r="D16" i="16"/>
  <c r="D25" i="16"/>
  <c r="D34" i="16"/>
  <c r="L1218" i="16" l="1"/>
  <c r="J1218" i="16"/>
  <c r="H1218" i="16"/>
  <c r="A577" i="1"/>
  <c r="A576" i="1" s="1"/>
  <c r="L1666" i="16"/>
  <c r="J1666" i="16"/>
  <c r="T1666" i="16" s="1"/>
  <c r="V1666" i="16" s="1"/>
  <c r="H1666" i="16"/>
  <c r="A568" i="1"/>
  <c r="A569" i="1"/>
  <c r="A570" i="1" s="1"/>
  <c r="A572" i="1"/>
  <c r="M573" i="1"/>
  <c r="M572" i="1"/>
  <c r="M569" i="1"/>
  <c r="F573" i="1"/>
  <c r="F572" i="1"/>
  <c r="E573" i="1"/>
  <c r="E572" i="1"/>
  <c r="E569" i="1"/>
  <c r="F569" i="1"/>
  <c r="L1668" i="16"/>
  <c r="J1668" i="16"/>
  <c r="T1668" i="16" s="1"/>
  <c r="V1668" i="16" s="1"/>
  <c r="H1668" i="16"/>
  <c r="L1667" i="16"/>
  <c r="J1667" i="16"/>
  <c r="T1667" i="16" s="1"/>
  <c r="V1667" i="16" s="1"/>
  <c r="H1667" i="16"/>
  <c r="F1665" i="16"/>
  <c r="E1665" i="16"/>
  <c r="D1665" i="16"/>
  <c r="P1663" i="16"/>
  <c r="L1651" i="16"/>
  <c r="J1651" i="16"/>
  <c r="T1651" i="16" s="1"/>
  <c r="V1651" i="16" s="1"/>
  <c r="H1651" i="16"/>
  <c r="L1650" i="16"/>
  <c r="J1650" i="16"/>
  <c r="T1650" i="16" s="1"/>
  <c r="V1650" i="16" s="1"/>
  <c r="H1650" i="16"/>
  <c r="F1649" i="16"/>
  <c r="E1649" i="16"/>
  <c r="D1649" i="16"/>
  <c r="P1647" i="16"/>
  <c r="A470" i="1"/>
  <c r="A467" i="1"/>
  <c r="A453" i="1"/>
  <c r="A452" i="1"/>
  <c r="A445" i="1"/>
  <c r="A444" i="1"/>
  <c r="A441" i="1"/>
  <c r="A440" i="1"/>
  <c r="A437" i="1"/>
  <c r="A436" i="1"/>
  <c r="A433" i="1"/>
  <c r="A432" i="1"/>
  <c r="A431" i="1" s="1"/>
  <c r="A429" i="1"/>
  <c r="A428" i="1"/>
  <c r="A460" i="1"/>
  <c r="A459" i="1"/>
  <c r="A458" i="1"/>
  <c r="A457" i="1"/>
  <c r="A456" i="1"/>
  <c r="M470" i="1"/>
  <c r="M467" i="1"/>
  <c r="M453" i="1"/>
  <c r="M452" i="1"/>
  <c r="M445" i="1"/>
  <c r="M444" i="1"/>
  <c r="M441" i="1"/>
  <c r="M440" i="1"/>
  <c r="M437" i="1"/>
  <c r="M436" i="1"/>
  <c r="M433" i="1"/>
  <c r="M432" i="1"/>
  <c r="M429" i="1"/>
  <c r="M428" i="1"/>
  <c r="F428" i="1"/>
  <c r="F429" i="1"/>
  <c r="E429" i="1"/>
  <c r="E428" i="1"/>
  <c r="F432" i="1"/>
  <c r="F433" i="1"/>
  <c r="F436" i="1"/>
  <c r="F437" i="1"/>
  <c r="F440" i="1"/>
  <c r="F441" i="1"/>
  <c r="F444" i="1"/>
  <c r="F445" i="1"/>
  <c r="F452" i="1"/>
  <c r="F453" i="1"/>
  <c r="F467" i="1"/>
  <c r="E453" i="1"/>
  <c r="E452" i="1"/>
  <c r="E445" i="1"/>
  <c r="E444" i="1"/>
  <c r="E441" i="1"/>
  <c r="E440" i="1"/>
  <c r="E437" i="1"/>
  <c r="E436" i="1"/>
  <c r="E433" i="1"/>
  <c r="E432" i="1"/>
  <c r="L1317" i="16"/>
  <c r="J1317" i="16"/>
  <c r="H1317" i="16"/>
  <c r="L1316" i="16"/>
  <c r="J1316" i="16"/>
  <c r="H1316" i="16"/>
  <c r="D1316" i="16"/>
  <c r="P1314" i="16"/>
  <c r="L1312" i="16"/>
  <c r="J1312" i="16"/>
  <c r="H1312" i="16"/>
  <c r="L1311" i="16"/>
  <c r="J1311" i="16"/>
  <c r="H1311" i="16"/>
  <c r="D1311" i="16"/>
  <c r="P1309" i="16"/>
  <c r="L1297" i="16"/>
  <c r="J1297" i="16"/>
  <c r="H1297" i="16"/>
  <c r="L1296" i="16"/>
  <c r="J1296" i="16"/>
  <c r="H1296" i="16"/>
  <c r="D1296" i="16"/>
  <c r="P1294" i="16"/>
  <c r="L1292" i="16"/>
  <c r="J1292" i="16"/>
  <c r="H1292" i="16"/>
  <c r="L1291" i="16"/>
  <c r="J1291" i="16"/>
  <c r="H1291" i="16"/>
  <c r="D1291" i="16"/>
  <c r="P1289" i="16"/>
  <c r="L1287" i="16"/>
  <c r="J1287" i="16"/>
  <c r="H1287" i="16"/>
  <c r="L1286" i="16"/>
  <c r="J1286" i="16"/>
  <c r="H1286" i="16"/>
  <c r="D1286" i="16"/>
  <c r="P1284" i="16"/>
  <c r="L1282" i="16"/>
  <c r="J1282" i="16"/>
  <c r="H1282" i="16"/>
  <c r="L1281" i="16"/>
  <c r="J1281" i="16"/>
  <c r="H1281" i="16"/>
  <c r="D1281" i="16"/>
  <c r="P1279" i="16"/>
  <c r="L1277" i="16"/>
  <c r="J1277" i="16"/>
  <c r="H1277" i="16"/>
  <c r="L1276" i="16"/>
  <c r="J1276" i="16"/>
  <c r="H1276" i="16"/>
  <c r="D1276" i="16"/>
  <c r="P1274" i="16"/>
  <c r="L1272" i="16"/>
  <c r="J1272" i="16"/>
  <c r="H1272" i="16"/>
  <c r="L1271" i="16"/>
  <c r="J1271" i="16"/>
  <c r="H1271" i="16"/>
  <c r="D1271" i="16"/>
  <c r="P1269" i="16"/>
  <c r="L1267" i="16"/>
  <c r="J1267" i="16"/>
  <c r="H1267" i="16"/>
  <c r="L1266" i="16"/>
  <c r="J1266" i="16"/>
  <c r="H1266" i="16"/>
  <c r="D1266" i="16"/>
  <c r="P1264" i="16"/>
  <c r="L1262" i="16"/>
  <c r="J1262" i="16"/>
  <c r="H1262" i="16"/>
  <c r="L1261" i="16"/>
  <c r="J1261" i="16"/>
  <c r="H1261" i="16"/>
  <c r="D1261" i="16"/>
  <c r="P1259" i="16"/>
  <c r="L1257" i="16"/>
  <c r="J1257" i="16"/>
  <c r="H1257" i="16"/>
  <c r="L1256" i="16"/>
  <c r="J1256" i="16"/>
  <c r="H1256" i="16"/>
  <c r="D1256" i="16"/>
  <c r="P1254" i="16"/>
  <c r="L1252" i="16"/>
  <c r="J1252" i="16"/>
  <c r="H1252" i="16"/>
  <c r="L1251" i="16"/>
  <c r="J1251" i="16"/>
  <c r="H1251" i="16"/>
  <c r="D1251" i="16"/>
  <c r="P1249" i="16"/>
  <c r="M456" i="1"/>
  <c r="F456" i="1"/>
  <c r="E456" i="1"/>
  <c r="L1321" i="16"/>
  <c r="J1321" i="16"/>
  <c r="H1321" i="16"/>
  <c r="M500" i="1"/>
  <c r="F500" i="1"/>
  <c r="M525" i="1"/>
  <c r="E525" i="1"/>
  <c r="F525" i="1"/>
  <c r="M519" i="1"/>
  <c r="E519" i="1"/>
  <c r="F519" i="1"/>
  <c r="M513" i="1"/>
  <c r="F513" i="1"/>
  <c r="E513" i="1"/>
  <c r="M507" i="1"/>
  <c r="E507" i="1"/>
  <c r="F507" i="1"/>
  <c r="E501" i="1"/>
  <c r="F501" i="1"/>
  <c r="M495" i="1"/>
  <c r="F495" i="1"/>
  <c r="E495" i="1"/>
  <c r="M489" i="1"/>
  <c r="E489" i="1"/>
  <c r="M404" i="1"/>
  <c r="E404" i="1"/>
  <c r="F404" i="1"/>
  <c r="M395" i="1"/>
  <c r="F395" i="1"/>
  <c r="E395" i="1"/>
  <c r="L1210" i="16"/>
  <c r="L1208" i="16" s="1"/>
  <c r="D1210" i="16"/>
  <c r="P1208" i="16"/>
  <c r="J1208" i="16"/>
  <c r="H1208" i="16"/>
  <c r="L1170" i="16"/>
  <c r="L1167" i="16" s="1"/>
  <c r="J1170" i="16"/>
  <c r="H1170" i="16"/>
  <c r="H1167" i="16" s="1"/>
  <c r="D1170" i="16"/>
  <c r="P1167" i="16"/>
  <c r="L1559" i="16"/>
  <c r="J1559" i="16"/>
  <c r="H1559" i="16"/>
  <c r="L1558" i="16"/>
  <c r="J1558" i="16"/>
  <c r="H1558" i="16"/>
  <c r="D1558" i="16"/>
  <c r="P1556" i="16"/>
  <c r="L1524" i="16"/>
  <c r="J1524" i="16"/>
  <c r="H1524" i="16"/>
  <c r="L1523" i="16"/>
  <c r="J1523" i="16"/>
  <c r="H1523" i="16"/>
  <c r="D1523" i="16"/>
  <c r="P1521" i="16"/>
  <c r="L1492" i="16"/>
  <c r="J1492" i="16"/>
  <c r="H1492" i="16"/>
  <c r="L1491" i="16"/>
  <c r="J1491" i="16"/>
  <c r="H1491" i="16"/>
  <c r="D1491" i="16"/>
  <c r="P1489" i="16"/>
  <c r="L1460" i="16"/>
  <c r="J1460" i="16"/>
  <c r="H1460" i="16"/>
  <c r="L1459" i="16"/>
  <c r="J1459" i="16"/>
  <c r="H1459" i="16"/>
  <c r="D1459" i="16"/>
  <c r="P1457" i="16"/>
  <c r="L1422" i="16"/>
  <c r="J1422" i="16"/>
  <c r="H1422" i="16"/>
  <c r="L1421" i="16"/>
  <c r="J1421" i="16"/>
  <c r="H1421" i="16"/>
  <c r="D1421" i="16"/>
  <c r="P1419" i="16"/>
  <c r="L1407" i="16"/>
  <c r="J1407" i="16"/>
  <c r="H1407" i="16"/>
  <c r="L1406" i="16"/>
  <c r="J1406" i="16"/>
  <c r="H1406" i="16"/>
  <c r="D1406" i="16"/>
  <c r="P1404" i="16"/>
  <c r="L1376" i="16"/>
  <c r="J1376" i="16"/>
  <c r="H1376" i="16"/>
  <c r="L1375" i="16"/>
  <c r="J1375" i="16"/>
  <c r="H1375" i="16"/>
  <c r="D1375" i="16"/>
  <c r="P1372" i="16"/>
  <c r="A525" i="1"/>
  <c r="A519" i="1"/>
  <c r="A513" i="1"/>
  <c r="A507" i="1"/>
  <c r="A501" i="1"/>
  <c r="A495" i="1"/>
  <c r="A489" i="1"/>
  <c r="A395" i="1"/>
  <c r="A404" i="1"/>
  <c r="M84" i="1"/>
  <c r="F84" i="1"/>
  <c r="E84" i="1"/>
  <c r="M72" i="1"/>
  <c r="M78" i="1"/>
  <c r="F78" i="1"/>
  <c r="E78" i="1"/>
  <c r="E72" i="1"/>
  <c r="F72" i="1"/>
  <c r="P101" i="16"/>
  <c r="L72" i="16"/>
  <c r="J72" i="16"/>
  <c r="H72" i="16"/>
  <c r="L71" i="16"/>
  <c r="J71" i="16"/>
  <c r="H71" i="16"/>
  <c r="D71" i="16"/>
  <c r="P69" i="16"/>
  <c r="D39" i="16"/>
  <c r="L40" i="16"/>
  <c r="J40" i="16"/>
  <c r="H40" i="16"/>
  <c r="L39" i="16"/>
  <c r="J39" i="16"/>
  <c r="H39" i="16"/>
  <c r="P37" i="16"/>
  <c r="M458" i="1"/>
  <c r="E458" i="1"/>
  <c r="F458" i="1"/>
  <c r="E459" i="1"/>
  <c r="F459" i="1"/>
  <c r="E460" i="1"/>
  <c r="F460" i="1"/>
  <c r="M457" i="1"/>
  <c r="F457" i="1"/>
  <c r="E457" i="1"/>
  <c r="M459" i="1"/>
  <c r="M460" i="1"/>
  <c r="L1323" i="16"/>
  <c r="L1324" i="16"/>
  <c r="L1325" i="16"/>
  <c r="H1323" i="16"/>
  <c r="J1323" i="16"/>
  <c r="H1324" i="16"/>
  <c r="J1324" i="16"/>
  <c r="H1325" i="16"/>
  <c r="J1325" i="16"/>
  <c r="L1322" i="16"/>
  <c r="J1322" i="16"/>
  <c r="H1322" i="16"/>
  <c r="F530" i="1"/>
  <c r="E528" i="1"/>
  <c r="F528" i="1"/>
  <c r="L1576" i="16"/>
  <c r="L1577" i="16"/>
  <c r="H1576" i="16"/>
  <c r="J1576" i="16"/>
  <c r="H1577" i="16"/>
  <c r="J1577" i="16"/>
  <c r="A567" i="1" l="1"/>
  <c r="A571" i="1"/>
  <c r="A468" i="1"/>
  <c r="A466" i="1"/>
  <c r="A471" i="1"/>
  <c r="A469" i="1" s="1"/>
  <c r="A427" i="1"/>
  <c r="A430" i="1" s="1"/>
  <c r="A454" i="1"/>
  <c r="A451" i="1"/>
  <c r="A446" i="1"/>
  <c r="A443" i="1"/>
  <c r="A442" i="1"/>
  <c r="A439" i="1"/>
  <c r="A438" i="1"/>
  <c r="A435" i="1"/>
  <c r="A434" i="1"/>
  <c r="J1167" i="16"/>
  <c r="A455" i="1"/>
  <c r="A461" i="1" s="1"/>
  <c r="J1259" i="16"/>
  <c r="J1489" i="16"/>
  <c r="H1259" i="16"/>
  <c r="L1556" i="16"/>
  <c r="H1489" i="16"/>
  <c r="L1521" i="16"/>
  <c r="H1457" i="16"/>
  <c r="J1556" i="16"/>
  <c r="H1309" i="16"/>
  <c r="L1314" i="16"/>
  <c r="J1274" i="16"/>
  <c r="H1556" i="16"/>
  <c r="H1294" i="16"/>
  <c r="H101" i="16"/>
  <c r="J1457" i="16"/>
  <c r="J1372" i="16"/>
  <c r="L1259" i="16"/>
  <c r="H1279" i="16"/>
  <c r="J1254" i="16"/>
  <c r="H1289" i="16"/>
  <c r="J1264" i="16"/>
  <c r="J1521" i="16"/>
  <c r="L1372" i="16"/>
  <c r="H1249" i="16"/>
  <c r="L1254" i="16"/>
  <c r="H1274" i="16"/>
  <c r="J1279" i="16"/>
  <c r="L1289" i="16"/>
  <c r="H1372" i="16"/>
  <c r="H69" i="16"/>
  <c r="L101" i="16"/>
  <c r="H1419" i="16"/>
  <c r="H1269" i="16"/>
  <c r="J1309" i="16"/>
  <c r="H37" i="16"/>
  <c r="J69" i="16"/>
  <c r="J37" i="16"/>
  <c r="L69" i="16"/>
  <c r="L1419" i="16"/>
  <c r="H1264" i="16"/>
  <c r="L1269" i="16"/>
  <c r="J1294" i="16"/>
  <c r="L37" i="16"/>
  <c r="H1404" i="16"/>
  <c r="J1419" i="16"/>
  <c r="L1457" i="16"/>
  <c r="H1254" i="16"/>
  <c r="L1279" i="16"/>
  <c r="J1404" i="16"/>
  <c r="J1269" i="16"/>
  <c r="L1274" i="16"/>
  <c r="L1404" i="16"/>
  <c r="L1489" i="16"/>
  <c r="J1249" i="16"/>
  <c r="L1264" i="16"/>
  <c r="H1314" i="16"/>
  <c r="J101" i="16"/>
  <c r="H1521" i="16"/>
  <c r="L1249" i="16"/>
  <c r="H1284" i="16"/>
  <c r="J1289" i="16"/>
  <c r="L1294" i="16"/>
  <c r="J1314" i="16"/>
  <c r="J1284" i="16"/>
  <c r="L1284" i="16"/>
  <c r="L1309" i="16"/>
  <c r="L1561" i="16"/>
  <c r="L1665" i="16"/>
  <c r="L1663" i="16" s="1"/>
  <c r="J1665" i="16"/>
  <c r="T1665" i="16" s="1"/>
  <c r="V1665" i="16" s="1"/>
  <c r="H1665" i="16"/>
  <c r="L1649" i="16"/>
  <c r="L1647" i="16" s="1"/>
  <c r="J1649" i="16"/>
  <c r="T1649" i="16" s="1"/>
  <c r="V1649" i="16" s="1"/>
  <c r="H1649" i="16"/>
  <c r="AF2" i="16"/>
  <c r="Y2" i="16"/>
  <c r="F470" i="1"/>
  <c r="E470" i="1"/>
  <c r="I1335" i="16"/>
  <c r="J1335" i="16" s="1"/>
  <c r="L1334" i="16"/>
  <c r="I1334" i="16"/>
  <c r="J1334" i="16" s="1"/>
  <c r="H1334" i="16"/>
  <c r="D1334" i="16"/>
  <c r="E1339" i="16"/>
  <c r="L1338" i="16"/>
  <c r="J1338" i="16"/>
  <c r="H1338" i="16"/>
  <c r="L1337" i="16"/>
  <c r="J1337" i="16"/>
  <c r="H1337" i="16"/>
  <c r="L1335" i="16"/>
  <c r="H1335" i="16"/>
  <c r="P1332" i="16"/>
  <c r="R1660" i="16" l="1"/>
  <c r="U1660" i="16" s="1"/>
  <c r="W1660" i="16" s="1"/>
  <c r="X1660" i="16" s="1"/>
  <c r="R1652" i="16"/>
  <c r="U1652" i="16" s="1"/>
  <c r="W1652" i="16" s="1"/>
  <c r="X1652" i="16" s="1"/>
  <c r="R1644" i="16"/>
  <c r="U1644" i="16" s="1"/>
  <c r="W1644" i="16" s="1"/>
  <c r="X1644" i="16" s="1"/>
  <c r="R1650" i="16"/>
  <c r="U1650" i="16" s="1"/>
  <c r="W1650" i="16" s="1"/>
  <c r="R1651" i="16"/>
  <c r="U1651" i="16" s="1"/>
  <c r="W1651" i="16" s="1"/>
  <c r="R1667" i="16"/>
  <c r="U1667" i="16" s="1"/>
  <c r="W1667" i="16" s="1"/>
  <c r="R1668" i="16"/>
  <c r="U1668" i="16" s="1"/>
  <c r="W1668" i="16" s="1"/>
  <c r="R1666" i="16"/>
  <c r="U1666" i="16" s="1"/>
  <c r="W1666" i="16" s="1"/>
  <c r="H1647" i="16"/>
  <c r="R1649" i="16"/>
  <c r="U1649" i="16" s="1"/>
  <c r="W1649" i="16" s="1"/>
  <c r="H1663" i="16"/>
  <c r="R1665" i="16"/>
  <c r="U1665" i="16" s="1"/>
  <c r="W1665" i="16" s="1"/>
  <c r="M1750" i="16"/>
  <c r="M1751" i="16"/>
  <c r="M1752" i="16"/>
  <c r="M1687" i="16"/>
  <c r="M1688" i="16"/>
  <c r="M1689" i="16"/>
  <c r="M1690" i="16"/>
  <c r="M1691" i="16"/>
  <c r="M1692" i="16"/>
  <c r="M1693" i="16"/>
  <c r="M1694" i="16"/>
  <c r="M1695" i="16"/>
  <c r="M1696" i="16"/>
  <c r="M1697" i="16"/>
  <c r="M1698" i="16"/>
  <c r="M1699" i="16"/>
  <c r="M1700" i="16"/>
  <c r="M1701" i="16"/>
  <c r="M1702" i="16"/>
  <c r="M1703" i="16"/>
  <c r="M1704" i="16"/>
  <c r="M1705" i="16"/>
  <c r="M1706" i="16"/>
  <c r="M1707" i="16"/>
  <c r="M1708" i="16"/>
  <c r="M1709" i="16"/>
  <c r="M1710" i="16"/>
  <c r="M1711" i="16"/>
  <c r="M1739" i="16"/>
  <c r="M1740" i="16"/>
  <c r="M1741" i="16"/>
  <c r="M1742" i="16"/>
  <c r="M1743" i="16"/>
  <c r="M1738" i="16"/>
  <c r="M1734" i="16"/>
  <c r="M1735" i="16"/>
  <c r="M1736" i="16"/>
  <c r="M1737" i="16"/>
  <c r="M1725" i="16"/>
  <c r="M1726" i="16"/>
  <c r="M1727" i="16"/>
  <c r="M1728" i="16"/>
  <c r="M1729" i="16"/>
  <c r="M1730" i="16"/>
  <c r="M1731" i="16"/>
  <c r="M1732" i="16"/>
  <c r="M1733" i="16"/>
  <c r="M1620" i="16"/>
  <c r="M1621" i="16"/>
  <c r="M1622" i="16"/>
  <c r="M1623" i="16"/>
  <c r="M1624" i="16"/>
  <c r="M1625" i="16"/>
  <c r="M1626" i="16"/>
  <c r="M1627" i="16"/>
  <c r="M1628" i="16"/>
  <c r="M1629" i="16"/>
  <c r="R891" i="16"/>
  <c r="U891" i="16" s="1"/>
  <c r="W891" i="16" s="1"/>
  <c r="X891" i="16" s="1"/>
  <c r="R888" i="16"/>
  <c r="U888" i="16" s="1"/>
  <c r="W888" i="16" s="1"/>
  <c r="M888" i="16"/>
  <c r="X888" i="16" s="1"/>
  <c r="R884" i="16"/>
  <c r="U884" i="16" s="1"/>
  <c r="W884" i="16" s="1"/>
  <c r="X884" i="16" s="1"/>
  <c r="R885" i="16"/>
  <c r="U885" i="16" s="1"/>
  <c r="W885" i="16" s="1"/>
  <c r="M885" i="16"/>
  <c r="R886" i="16"/>
  <c r="U886" i="16" s="1"/>
  <c r="W886" i="16" s="1"/>
  <c r="M886" i="16"/>
  <c r="X886" i="16" s="1"/>
  <c r="R887" i="16"/>
  <c r="U887" i="16" s="1"/>
  <c r="W887" i="16" s="1"/>
  <c r="M887" i="16"/>
  <c r="X887" i="16" s="1"/>
  <c r="R889" i="16"/>
  <c r="U889" i="16" s="1"/>
  <c r="W889" i="16" s="1"/>
  <c r="M889" i="16"/>
  <c r="X889" i="16" s="1"/>
  <c r="R890" i="16"/>
  <c r="U890" i="16" s="1"/>
  <c r="W890" i="16" s="1"/>
  <c r="M890" i="16"/>
  <c r="X890" i="16" s="1"/>
  <c r="M822" i="16"/>
  <c r="M823" i="16"/>
  <c r="M1787" i="16"/>
  <c r="M1788" i="16"/>
  <c r="M1789" i="16"/>
  <c r="M1794" i="16"/>
  <c r="M1795" i="16"/>
  <c r="M1796" i="16"/>
  <c r="M1797" i="16"/>
  <c r="M1798" i="16"/>
  <c r="M1776" i="16"/>
  <c r="M1777" i="16"/>
  <c r="M1778" i="16"/>
  <c r="M1779" i="16"/>
  <c r="M1780" i="16"/>
  <c r="M1781" i="16"/>
  <c r="M1783" i="16"/>
  <c r="M1782" i="16"/>
  <c r="M1180" i="16"/>
  <c r="M1763" i="16"/>
  <c r="M1764" i="16"/>
  <c r="M1765" i="16"/>
  <c r="M1766" i="16"/>
  <c r="M1767" i="16"/>
  <c r="M1768" i="16"/>
  <c r="S1180" i="16"/>
  <c r="U1180" i="16" s="1"/>
  <c r="T1180" i="16"/>
  <c r="V1180" i="16" s="1"/>
  <c r="M1195" i="16"/>
  <c r="M1196" i="16"/>
  <c r="M1197" i="16"/>
  <c r="M1198" i="16"/>
  <c r="M1199" i="16"/>
  <c r="M1185" i="16"/>
  <c r="M1186" i="16"/>
  <c r="M1187" i="16"/>
  <c r="M1188" i="16"/>
  <c r="M1189" i="16"/>
  <c r="M1175" i="16"/>
  <c r="M1176" i="16"/>
  <c r="M1177" i="16"/>
  <c r="M1178" i="16"/>
  <c r="M1179" i="16"/>
  <c r="M1163" i="16"/>
  <c r="M1157" i="16"/>
  <c r="M1151" i="16"/>
  <c r="M811" i="16"/>
  <c r="M812" i="16"/>
  <c r="M813" i="16"/>
  <c r="M814" i="16"/>
  <c r="M815" i="16"/>
  <c r="R870" i="16"/>
  <c r="U870" i="16" s="1"/>
  <c r="W870" i="16" s="1"/>
  <c r="R866" i="16"/>
  <c r="U866" i="16" s="1"/>
  <c r="W866" i="16" s="1"/>
  <c r="R862" i="16"/>
  <c r="U862" i="16" s="1"/>
  <c r="W862" i="16" s="1"/>
  <c r="X862" i="16" s="1"/>
  <c r="R861" i="16"/>
  <c r="U861" i="16" s="1"/>
  <c r="W861" i="16" s="1"/>
  <c r="X861" i="16" s="1"/>
  <c r="R881" i="16"/>
  <c r="U881" i="16" s="1"/>
  <c r="W881" i="16" s="1"/>
  <c r="X881" i="16" s="1"/>
  <c r="R878" i="16"/>
  <c r="U878" i="16" s="1"/>
  <c r="W878" i="16" s="1"/>
  <c r="R874" i="16"/>
  <c r="U874" i="16" s="1"/>
  <c r="W874" i="16" s="1"/>
  <c r="X874" i="16" s="1"/>
  <c r="R894" i="16"/>
  <c r="U894" i="16" s="1"/>
  <c r="W894" i="16" s="1"/>
  <c r="X894" i="16" s="1"/>
  <c r="R857" i="16"/>
  <c r="U857" i="16" s="1"/>
  <c r="W857" i="16" s="1"/>
  <c r="R853" i="16"/>
  <c r="U853" i="16" s="1"/>
  <c r="W853" i="16" s="1"/>
  <c r="R205" i="16"/>
  <c r="U205" i="16" s="1"/>
  <c r="W205" i="16" s="1"/>
  <c r="R204" i="16"/>
  <c r="U204" i="16" s="1"/>
  <c r="W204" i="16" s="1"/>
  <c r="X204" i="16" s="1"/>
  <c r="R215" i="16"/>
  <c r="U215" i="16" s="1"/>
  <c r="W215" i="16" s="1"/>
  <c r="X215" i="16" s="1"/>
  <c r="R243" i="16"/>
  <c r="U243" i="16" s="1"/>
  <c r="W243" i="16" s="1"/>
  <c r="X243" i="16" s="1"/>
  <c r="R240" i="16"/>
  <c r="U240" i="16" s="1"/>
  <c r="W240" i="16" s="1"/>
  <c r="X240" i="16" s="1"/>
  <c r="R224" i="16"/>
  <c r="U224" i="16" s="1"/>
  <c r="W224" i="16" s="1"/>
  <c r="X224" i="16" s="1"/>
  <c r="R185" i="16"/>
  <c r="U185" i="16" s="1"/>
  <c r="W185" i="16" s="1"/>
  <c r="R184" i="16"/>
  <c r="U184" i="16" s="1"/>
  <c r="W184" i="16" s="1"/>
  <c r="X184" i="16" s="1"/>
  <c r="R180" i="16"/>
  <c r="U180" i="16" s="1"/>
  <c r="R165" i="16"/>
  <c r="U165" i="16" s="1"/>
  <c r="W165" i="16" s="1"/>
  <c r="R164" i="16"/>
  <c r="U164" i="16" s="1"/>
  <c r="W164" i="16" s="1"/>
  <c r="X164" i="16" s="1"/>
  <c r="R160" i="16"/>
  <c r="U160" i="16" s="1"/>
  <c r="R145" i="16"/>
  <c r="U145" i="16" s="1"/>
  <c r="W145" i="16" s="1"/>
  <c r="R144" i="16"/>
  <c r="U144" i="16" s="1"/>
  <c r="W144" i="16" s="1"/>
  <c r="X144" i="16" s="1"/>
  <c r="R142" i="16"/>
  <c r="U142" i="16" s="1"/>
  <c r="W142" i="16" s="1"/>
  <c r="X142" i="16" s="1"/>
  <c r="R140" i="16"/>
  <c r="U140" i="16" s="1"/>
  <c r="R126" i="16"/>
  <c r="U126" i="16" s="1"/>
  <c r="W126" i="16" s="1"/>
  <c r="R536" i="16"/>
  <c r="U536" i="16" s="1"/>
  <c r="W536" i="16" s="1"/>
  <c r="X536" i="16" s="1"/>
  <c r="R247" i="16"/>
  <c r="U247" i="16" s="1"/>
  <c r="W247" i="16" s="1"/>
  <c r="R248" i="16"/>
  <c r="U248" i="16" s="1"/>
  <c r="W248" i="16" s="1"/>
  <c r="R249" i="16"/>
  <c r="U249" i="16" s="1"/>
  <c r="W249" i="16" s="1"/>
  <c r="R250" i="16"/>
  <c r="U250" i="16" s="1"/>
  <c r="W250" i="16" s="1"/>
  <c r="R253" i="16"/>
  <c r="U253" i="16" s="1"/>
  <c r="W253" i="16" s="1"/>
  <c r="R254" i="16"/>
  <c r="U254" i="16" s="1"/>
  <c r="W254" i="16" s="1"/>
  <c r="R255" i="16"/>
  <c r="U255" i="16" s="1"/>
  <c r="W255" i="16" s="1"/>
  <c r="R256" i="16"/>
  <c r="U256" i="16" s="1"/>
  <c r="W256" i="16" s="1"/>
  <c r="R257" i="16"/>
  <c r="U257" i="16" s="1"/>
  <c r="W257" i="16" s="1"/>
  <c r="R258" i="16"/>
  <c r="U258" i="16" s="1"/>
  <c r="W258" i="16" s="1"/>
  <c r="R542" i="16"/>
  <c r="U542" i="16" s="1"/>
  <c r="W542" i="16" s="1"/>
  <c r="R544" i="16"/>
  <c r="U544" i="16" s="1"/>
  <c r="W544" i="16" s="1"/>
  <c r="R548" i="16"/>
  <c r="U548" i="16" s="1"/>
  <c r="W548" i="16" s="1"/>
  <c r="R549" i="16"/>
  <c r="U549" i="16" s="1"/>
  <c r="W549" i="16" s="1"/>
  <c r="R550" i="16"/>
  <c r="U550" i="16" s="1"/>
  <c r="W550" i="16" s="1"/>
  <c r="R551" i="16"/>
  <c r="U551" i="16" s="1"/>
  <c r="W551" i="16" s="1"/>
  <c r="R552" i="16"/>
  <c r="U552" i="16" s="1"/>
  <c r="W552" i="16" s="1"/>
  <c r="R546" i="16"/>
  <c r="U546" i="16" s="1"/>
  <c r="W546" i="16" s="1"/>
  <c r="R252" i="16"/>
  <c r="U252" i="16" s="1"/>
  <c r="W252" i="16" s="1"/>
  <c r="R233" i="16"/>
  <c r="U233" i="16" s="1"/>
  <c r="W233" i="16" s="1"/>
  <c r="R226" i="16"/>
  <c r="U226" i="16" s="1"/>
  <c r="W226" i="16" s="1"/>
  <c r="R827" i="16"/>
  <c r="U827" i="16" s="1"/>
  <c r="W827" i="16" s="1"/>
  <c r="R829" i="16"/>
  <c r="U829" i="16" s="1"/>
  <c r="W829" i="16" s="1"/>
  <c r="R831" i="16"/>
  <c r="U831" i="16" s="1"/>
  <c r="W831" i="16" s="1"/>
  <c r="R833" i="16"/>
  <c r="U833" i="16" s="1"/>
  <c r="W833" i="16" s="1"/>
  <c r="R835" i="16"/>
  <c r="U835" i="16" s="1"/>
  <c r="W835" i="16" s="1"/>
  <c r="R837" i="16"/>
  <c r="U837" i="16" s="1"/>
  <c r="W837" i="16" s="1"/>
  <c r="R839" i="16"/>
  <c r="U839" i="16" s="1"/>
  <c r="W839" i="16" s="1"/>
  <c r="R841" i="16"/>
  <c r="U841" i="16" s="1"/>
  <c r="W841" i="16" s="1"/>
  <c r="M805" i="16"/>
  <c r="R547" i="16"/>
  <c r="U547" i="16" s="1"/>
  <c r="W547" i="16" s="1"/>
  <c r="R543" i="16"/>
  <c r="U543" i="16" s="1"/>
  <c r="W543" i="16" s="1"/>
  <c r="R541" i="16"/>
  <c r="U541" i="16" s="1"/>
  <c r="W541" i="16" s="1"/>
  <c r="R538" i="16"/>
  <c r="U538" i="16" s="1"/>
  <c r="W538" i="16" s="1"/>
  <c r="R537" i="16"/>
  <c r="U537" i="16" s="1"/>
  <c r="W537" i="16" s="1"/>
  <c r="R545" i="16"/>
  <c r="U545" i="16" s="1"/>
  <c r="W545" i="16" s="1"/>
  <c r="R525" i="16"/>
  <c r="U525" i="16" s="1"/>
  <c r="W525" i="16" s="1"/>
  <c r="R251" i="16"/>
  <c r="U251" i="16" s="1"/>
  <c r="W251" i="16" s="1"/>
  <c r="R232" i="16"/>
  <c r="U232" i="16" s="1"/>
  <c r="W232" i="16" s="1"/>
  <c r="R245" i="16"/>
  <c r="U245" i="16" s="1"/>
  <c r="W245" i="16" s="1"/>
  <c r="R244" i="16"/>
  <c r="U244" i="16" s="1"/>
  <c r="W244" i="16" s="1"/>
  <c r="R540" i="16"/>
  <c r="U540" i="16" s="1"/>
  <c r="W540" i="16" s="1"/>
  <c r="R539" i="16"/>
  <c r="U539" i="16" s="1"/>
  <c r="W539" i="16" s="1"/>
  <c r="R246" i="16"/>
  <c r="U246" i="16" s="1"/>
  <c r="W246" i="16" s="1"/>
  <c r="M827" i="16"/>
  <c r="M829" i="16"/>
  <c r="M831" i="16"/>
  <c r="M833" i="16"/>
  <c r="M835" i="16"/>
  <c r="M837" i="16"/>
  <c r="M839" i="16"/>
  <c r="M841" i="16"/>
  <c r="M226" i="16"/>
  <c r="M245" i="16"/>
  <c r="M244" i="16"/>
  <c r="M246" i="16"/>
  <c r="M233" i="16"/>
  <c r="M232" i="16"/>
  <c r="M790" i="16"/>
  <c r="M791" i="16"/>
  <c r="M792" i="16"/>
  <c r="M793" i="16"/>
  <c r="M794" i="16"/>
  <c r="M795" i="16"/>
  <c r="M796" i="16"/>
  <c r="M797" i="16"/>
  <c r="M777" i="16"/>
  <c r="M778" i="16"/>
  <c r="M779" i="16"/>
  <c r="M780" i="16"/>
  <c r="M781" i="16"/>
  <c r="M782" i="16"/>
  <c r="M783" i="16"/>
  <c r="M784" i="16"/>
  <c r="M759" i="16"/>
  <c r="M760" i="16"/>
  <c r="M761" i="16"/>
  <c r="M762" i="16"/>
  <c r="M763" i="16"/>
  <c r="M764" i="16"/>
  <c r="M765" i="16"/>
  <c r="M766" i="16"/>
  <c r="M746" i="16"/>
  <c r="M747" i="16"/>
  <c r="M748" i="16"/>
  <c r="M749" i="16"/>
  <c r="M750" i="16"/>
  <c r="M751" i="16"/>
  <c r="M752" i="16"/>
  <c r="M753" i="16"/>
  <c r="M733" i="16"/>
  <c r="M734" i="16"/>
  <c r="M735" i="16"/>
  <c r="M736" i="16"/>
  <c r="M737" i="16"/>
  <c r="M738" i="16"/>
  <c r="M739" i="16"/>
  <c r="M740" i="16"/>
  <c r="M715" i="16"/>
  <c r="M716" i="16"/>
  <c r="M717" i="16"/>
  <c r="M718" i="16"/>
  <c r="M719" i="16"/>
  <c r="M720" i="16"/>
  <c r="M721" i="16"/>
  <c r="M722" i="16"/>
  <c r="M702" i="16"/>
  <c r="M703" i="16"/>
  <c r="M704" i="16"/>
  <c r="T120" i="1" s="1"/>
  <c r="M705" i="16"/>
  <c r="M706" i="16"/>
  <c r="T121" i="1" s="1"/>
  <c r="M707" i="16"/>
  <c r="M708" i="16"/>
  <c r="T122" i="1" s="1"/>
  <c r="M709" i="16"/>
  <c r="M689" i="16"/>
  <c r="M690" i="16"/>
  <c r="M691" i="16"/>
  <c r="M692" i="16"/>
  <c r="M693" i="16"/>
  <c r="M694" i="16"/>
  <c r="M695" i="16"/>
  <c r="M696" i="16"/>
  <c r="M671" i="16"/>
  <c r="M672" i="16"/>
  <c r="M673" i="16"/>
  <c r="M674" i="16"/>
  <c r="M675" i="16"/>
  <c r="M676" i="16"/>
  <c r="M677" i="16"/>
  <c r="M678" i="16"/>
  <c r="M658" i="16"/>
  <c r="M659" i="16"/>
  <c r="M660" i="16"/>
  <c r="M661" i="16"/>
  <c r="M662" i="16"/>
  <c r="M663" i="16"/>
  <c r="M664" i="16"/>
  <c r="M665" i="16"/>
  <c r="M645" i="16"/>
  <c r="M646" i="16"/>
  <c r="M647" i="16"/>
  <c r="M648" i="16"/>
  <c r="M649" i="16"/>
  <c r="M650" i="16"/>
  <c r="M651" i="16"/>
  <c r="M652" i="16"/>
  <c r="M627" i="16"/>
  <c r="M628" i="16"/>
  <c r="M629" i="16"/>
  <c r="M630" i="16"/>
  <c r="M631" i="16"/>
  <c r="M632" i="16"/>
  <c r="M633" i="16"/>
  <c r="M634" i="16"/>
  <c r="M614" i="16"/>
  <c r="M615" i="16"/>
  <c r="M616" i="16"/>
  <c r="M617" i="16"/>
  <c r="M618" i="16"/>
  <c r="M619" i="16"/>
  <c r="M620" i="16"/>
  <c r="M621" i="16"/>
  <c r="M601" i="16"/>
  <c r="M602" i="16"/>
  <c r="M603" i="16"/>
  <c r="M604" i="16"/>
  <c r="M605" i="16"/>
  <c r="M606" i="16"/>
  <c r="M607" i="16"/>
  <c r="M608" i="16"/>
  <c r="M583" i="16"/>
  <c r="M584" i="16"/>
  <c r="M585" i="16"/>
  <c r="M586" i="16"/>
  <c r="M587" i="16"/>
  <c r="M588" i="16"/>
  <c r="M589" i="16"/>
  <c r="M590" i="16"/>
  <c r="M570" i="16"/>
  <c r="M571" i="16"/>
  <c r="M572" i="16"/>
  <c r="M573" i="16"/>
  <c r="M574" i="16"/>
  <c r="M575" i="16"/>
  <c r="M576" i="16"/>
  <c r="M577" i="16"/>
  <c r="M557" i="16"/>
  <c r="M558" i="16"/>
  <c r="M559" i="16"/>
  <c r="M560" i="16"/>
  <c r="M561" i="16"/>
  <c r="M562" i="16"/>
  <c r="M563" i="16"/>
  <c r="M564" i="16"/>
  <c r="M510" i="16"/>
  <c r="M511" i="16"/>
  <c r="M512" i="16"/>
  <c r="M513" i="16"/>
  <c r="M514" i="16"/>
  <c r="M515" i="16"/>
  <c r="M516" i="16"/>
  <c r="M517" i="16"/>
  <c r="M518" i="16"/>
  <c r="M496" i="16"/>
  <c r="M497" i="16"/>
  <c r="M498" i="16"/>
  <c r="M499" i="16"/>
  <c r="M500" i="16"/>
  <c r="M501" i="16"/>
  <c r="M502" i="16"/>
  <c r="M503" i="16"/>
  <c r="M504" i="16"/>
  <c r="M477" i="16"/>
  <c r="M478" i="16"/>
  <c r="M479" i="16"/>
  <c r="M480" i="16"/>
  <c r="M481" i="16"/>
  <c r="M482" i="16"/>
  <c r="M483" i="16"/>
  <c r="M484" i="16"/>
  <c r="M485" i="16"/>
  <c r="M458" i="16"/>
  <c r="M459" i="16"/>
  <c r="M460" i="16"/>
  <c r="M461" i="16"/>
  <c r="M462" i="16"/>
  <c r="M463" i="16"/>
  <c r="M464" i="16"/>
  <c r="M465" i="16"/>
  <c r="M466" i="16"/>
  <c r="M439" i="16"/>
  <c r="M440" i="16"/>
  <c r="M441" i="16"/>
  <c r="M442" i="16"/>
  <c r="M443" i="16"/>
  <c r="M444" i="16"/>
  <c r="M445" i="16"/>
  <c r="M446" i="16"/>
  <c r="M447" i="16"/>
  <c r="M425" i="16"/>
  <c r="M426" i="16"/>
  <c r="M427" i="16"/>
  <c r="M428" i="16"/>
  <c r="M429" i="16"/>
  <c r="M430" i="16"/>
  <c r="M431" i="16"/>
  <c r="M432" i="16"/>
  <c r="M433" i="16"/>
  <c r="M411" i="16"/>
  <c r="M412" i="16"/>
  <c r="M413" i="16"/>
  <c r="M414" i="16"/>
  <c r="M415" i="16"/>
  <c r="M416" i="16"/>
  <c r="M417" i="16"/>
  <c r="M418" i="16"/>
  <c r="M419" i="16"/>
  <c r="M405" i="16"/>
  <c r="M391" i="16"/>
  <c r="M392" i="16"/>
  <c r="M393" i="16"/>
  <c r="M394" i="16"/>
  <c r="M395" i="16"/>
  <c r="M396" i="16"/>
  <c r="M397" i="16"/>
  <c r="M398" i="16"/>
  <c r="M399" i="16"/>
  <c r="M377" i="16"/>
  <c r="M378" i="16"/>
  <c r="M379" i="16"/>
  <c r="M380" i="16"/>
  <c r="M381" i="16"/>
  <c r="M382" i="16"/>
  <c r="M383" i="16"/>
  <c r="M384" i="16"/>
  <c r="M385" i="16"/>
  <c r="M363" i="16"/>
  <c r="M364" i="16"/>
  <c r="M365" i="16"/>
  <c r="M366" i="16"/>
  <c r="M367" i="16"/>
  <c r="M368" i="16"/>
  <c r="M369" i="16"/>
  <c r="M370" i="16"/>
  <c r="M371" i="16"/>
  <c r="M344" i="16"/>
  <c r="M345" i="16"/>
  <c r="M346" i="16"/>
  <c r="M347" i="16"/>
  <c r="M348" i="16"/>
  <c r="M349" i="16"/>
  <c r="M350" i="16"/>
  <c r="M351" i="16"/>
  <c r="M352" i="16"/>
  <c r="M330" i="16"/>
  <c r="M331" i="16"/>
  <c r="M332" i="16"/>
  <c r="M333" i="16"/>
  <c r="M334" i="16"/>
  <c r="M335" i="16"/>
  <c r="M336" i="16"/>
  <c r="M337" i="16"/>
  <c r="M338" i="16"/>
  <c r="M316" i="16"/>
  <c r="M317" i="16"/>
  <c r="M318" i="16"/>
  <c r="M319" i="16"/>
  <c r="M320" i="16"/>
  <c r="M321" i="16"/>
  <c r="M322" i="16"/>
  <c r="M323" i="16"/>
  <c r="M324" i="16"/>
  <c r="M305" i="16"/>
  <c r="M291" i="16"/>
  <c r="M292" i="16"/>
  <c r="M293" i="16"/>
  <c r="M294" i="16"/>
  <c r="M295" i="16"/>
  <c r="M296" i="16"/>
  <c r="M297" i="16"/>
  <c r="M298" i="16"/>
  <c r="M299" i="16"/>
  <c r="M277" i="16"/>
  <c r="M278" i="16"/>
  <c r="M279" i="16"/>
  <c r="M280" i="16"/>
  <c r="M282" i="16"/>
  <c r="M283" i="16"/>
  <c r="M284" i="16"/>
  <c r="M285" i="16"/>
  <c r="M281" i="16"/>
  <c r="M525" i="16"/>
  <c r="M252" i="16"/>
  <c r="M251" i="16"/>
  <c r="M546" i="16"/>
  <c r="X546" i="16" s="1"/>
  <c r="M545" i="16"/>
  <c r="X545" i="16" s="1"/>
  <c r="M264" i="16"/>
  <c r="M265" i="16"/>
  <c r="M267" i="16"/>
  <c r="M268" i="16"/>
  <c r="M269" i="16"/>
  <c r="M270" i="16"/>
  <c r="M266" i="16"/>
  <c r="M263" i="16"/>
  <c r="S263" i="16" s="1"/>
  <c r="U263" i="16" s="1"/>
  <c r="M271" i="16"/>
  <c r="M94" i="16"/>
  <c r="M95" i="16"/>
  <c r="M96" i="16"/>
  <c r="M97" i="16"/>
  <c r="M103" i="16"/>
  <c r="M104" i="16"/>
  <c r="M85" i="16"/>
  <c r="M86" i="16"/>
  <c r="M87" i="16"/>
  <c r="M88" i="16"/>
  <c r="M76" i="16"/>
  <c r="M77" i="16"/>
  <c r="M78" i="16"/>
  <c r="M79" i="16"/>
  <c r="M62" i="16"/>
  <c r="M63" i="16"/>
  <c r="M64" i="16"/>
  <c r="M65" i="16"/>
  <c r="M53" i="16"/>
  <c r="M54" i="16"/>
  <c r="M55" i="16"/>
  <c r="M56" i="16"/>
  <c r="M21" i="16"/>
  <c r="M22" i="16"/>
  <c r="M23" i="16"/>
  <c r="M24" i="16"/>
  <c r="M44" i="16"/>
  <c r="M45" i="16"/>
  <c r="M46" i="16"/>
  <c r="M47" i="16"/>
  <c r="M30" i="16"/>
  <c r="M31" i="16"/>
  <c r="M32" i="16"/>
  <c r="M33" i="16"/>
  <c r="M14" i="16"/>
  <c r="M15" i="16"/>
  <c r="M12" i="16"/>
  <c r="M13" i="16"/>
  <c r="S12" i="16"/>
  <c r="R919" i="16"/>
  <c r="U919" i="16" s="1"/>
  <c r="W919" i="16" s="1"/>
  <c r="X919" i="16"/>
  <c r="R920" i="16"/>
  <c r="U920" i="16" s="1"/>
  <c r="W920" i="16" s="1"/>
  <c r="X920" i="16"/>
  <c r="M540" i="16"/>
  <c r="M539" i="16"/>
  <c r="M538" i="16"/>
  <c r="M537" i="16"/>
  <c r="M542" i="16"/>
  <c r="X542" i="16" s="1"/>
  <c r="M544" i="16"/>
  <c r="X544" i="16" s="1"/>
  <c r="M548" i="16"/>
  <c r="X548" i="16" s="1"/>
  <c r="M549" i="16"/>
  <c r="X549" i="16" s="1"/>
  <c r="M550" i="16"/>
  <c r="X550" i="16" s="1"/>
  <c r="M551" i="16"/>
  <c r="X551" i="16" s="1"/>
  <c r="M552" i="16"/>
  <c r="X552" i="16" s="1"/>
  <c r="M547" i="16"/>
  <c r="X547" i="16" s="1"/>
  <c r="M543" i="16"/>
  <c r="X543" i="16" s="1"/>
  <c r="M541" i="16"/>
  <c r="X541" i="16" s="1"/>
  <c r="M247" i="16"/>
  <c r="M248" i="16"/>
  <c r="M249" i="16"/>
  <c r="M250" i="16"/>
  <c r="M253" i="16"/>
  <c r="M254" i="16"/>
  <c r="M255" i="16"/>
  <c r="M256" i="16"/>
  <c r="M257" i="16"/>
  <c r="M258" i="16"/>
  <c r="M807" i="16"/>
  <c r="M816" i="16"/>
  <c r="M804" i="16"/>
  <c r="M806" i="16"/>
  <c r="M817" i="16"/>
  <c r="M1005" i="16"/>
  <c r="M1052" i="16"/>
  <c r="M1048" i="16"/>
  <c r="M1051" i="16"/>
  <c r="M1047" i="16"/>
  <c r="M1046" i="16"/>
  <c r="M1045" i="16"/>
  <c r="M1044" i="16"/>
  <c r="M1050" i="16"/>
  <c r="M1049" i="16"/>
  <c r="S1005" i="16"/>
  <c r="U1005" i="16" s="1"/>
  <c r="T1005" i="16"/>
  <c r="V1005" i="16" s="1"/>
  <c r="M997" i="16"/>
  <c r="M1011" i="16"/>
  <c r="M1013" i="16"/>
  <c r="M1015" i="16"/>
  <c r="M999" i="16"/>
  <c r="M1001" i="16"/>
  <c r="M1003" i="16"/>
  <c r="M1007" i="16"/>
  <c r="M1009" i="16"/>
  <c r="M974" i="16"/>
  <c r="M978" i="16"/>
  <c r="M979" i="16"/>
  <c r="M980" i="16"/>
  <c r="M984" i="16"/>
  <c r="M986" i="16"/>
  <c r="M989" i="16"/>
  <c r="M990" i="16"/>
  <c r="M991" i="16"/>
  <c r="M992" i="16"/>
  <c r="M987" i="16"/>
  <c r="M985" i="16"/>
  <c r="M977" i="16"/>
  <c r="M975" i="16"/>
  <c r="M973" i="16"/>
  <c r="M976" i="16"/>
  <c r="M988" i="16"/>
  <c r="M924" i="16"/>
  <c r="R935" i="16"/>
  <c r="U935" i="16" s="1"/>
  <c r="W935" i="16" s="1"/>
  <c r="R934" i="16"/>
  <c r="U934" i="16" s="1"/>
  <c r="W934" i="16" s="1"/>
  <c r="R933" i="16"/>
  <c r="U933" i="16" s="1"/>
  <c r="W933" i="16" s="1"/>
  <c r="R932" i="16"/>
  <c r="U932" i="16" s="1"/>
  <c r="W932" i="16" s="1"/>
  <c r="R927" i="16"/>
  <c r="U927" i="16" s="1"/>
  <c r="W927" i="16" s="1"/>
  <c r="R926" i="16"/>
  <c r="U926" i="16" s="1"/>
  <c r="W926" i="16" s="1"/>
  <c r="R925" i="16"/>
  <c r="U925" i="16" s="1"/>
  <c r="W925" i="16" s="1"/>
  <c r="R924" i="16"/>
  <c r="U924" i="16" s="1"/>
  <c r="W924" i="16" s="1"/>
  <c r="X924" i="16" s="1"/>
  <c r="R918" i="16"/>
  <c r="U918" i="16" s="1"/>
  <c r="W918" i="16" s="1"/>
  <c r="R917" i="16"/>
  <c r="U917" i="16" s="1"/>
  <c r="W917" i="16" s="1"/>
  <c r="R916" i="16"/>
  <c r="U916" i="16" s="1"/>
  <c r="W916" i="16" s="1"/>
  <c r="R915" i="16"/>
  <c r="U915" i="16" s="1"/>
  <c r="W915" i="16" s="1"/>
  <c r="M1029" i="16"/>
  <c r="M1028" i="16"/>
  <c r="M918" i="16"/>
  <c r="X918" i="16" s="1"/>
  <c r="M917" i="16"/>
  <c r="X917" i="16" s="1"/>
  <c r="M915" i="16"/>
  <c r="R906" i="16"/>
  <c r="U906" i="16" s="1"/>
  <c r="W906" i="16" s="1"/>
  <c r="M906" i="16"/>
  <c r="X906" i="16" s="1"/>
  <c r="M932" i="16"/>
  <c r="M916" i="16"/>
  <c r="X916" i="16" s="1"/>
  <c r="M934" i="16"/>
  <c r="M927" i="16"/>
  <c r="M926" i="16"/>
  <c r="M925" i="16"/>
  <c r="M921" i="16"/>
  <c r="O921" i="16" s="1"/>
  <c r="M935" i="16"/>
  <c r="M933" i="16"/>
  <c r="M931" i="16"/>
  <c r="M785" i="16"/>
  <c r="M786" i="16"/>
  <c r="M798" i="16"/>
  <c r="M799" i="16"/>
  <c r="M818" i="16"/>
  <c r="M272" i="16"/>
  <c r="M273" i="16"/>
  <c r="M565" i="16"/>
  <c r="M566" i="16"/>
  <c r="M578" i="16"/>
  <c r="M579" i="16"/>
  <c r="M591" i="16"/>
  <c r="M592" i="16"/>
  <c r="M596" i="16"/>
  <c r="M597" i="16"/>
  <c r="M609" i="16"/>
  <c r="M610" i="16"/>
  <c r="M622" i="16"/>
  <c r="M623" i="16"/>
  <c r="M635" i="16"/>
  <c r="M636" i="16"/>
  <c r="M640" i="16"/>
  <c r="M641" i="16"/>
  <c r="M653" i="16"/>
  <c r="M654" i="16"/>
  <c r="M666" i="16"/>
  <c r="M667" i="16"/>
  <c r="M679" i="16"/>
  <c r="M680" i="16"/>
  <c r="M684" i="16"/>
  <c r="M685" i="16"/>
  <c r="M697" i="16"/>
  <c r="M698" i="16"/>
  <c r="M710" i="16"/>
  <c r="T123" i="1" s="1"/>
  <c r="M711" i="16"/>
  <c r="M723" i="16"/>
  <c r="M724" i="16"/>
  <c r="M728" i="16"/>
  <c r="M729" i="16"/>
  <c r="M741" i="16"/>
  <c r="M742" i="16"/>
  <c r="M754" i="16"/>
  <c r="M755" i="16"/>
  <c r="M767" i="16"/>
  <c r="M768" i="16"/>
  <c r="M772" i="16"/>
  <c r="M773" i="16"/>
  <c r="M400" i="16"/>
  <c r="M401" i="16"/>
  <c r="M406" i="16"/>
  <c r="M407" i="16"/>
  <c r="M420" i="16"/>
  <c r="M421" i="16"/>
  <c r="M434" i="16"/>
  <c r="M435" i="16"/>
  <c r="M448" i="16"/>
  <c r="M449" i="16"/>
  <c r="M453" i="16"/>
  <c r="M454" i="16"/>
  <c r="M467" i="16"/>
  <c r="M468" i="16"/>
  <c r="M472" i="16"/>
  <c r="M473" i="16"/>
  <c r="M486" i="16"/>
  <c r="M487" i="16"/>
  <c r="M491" i="16"/>
  <c r="M492" i="16"/>
  <c r="M505" i="16"/>
  <c r="M506" i="16"/>
  <c r="M519" i="16"/>
  <c r="M520" i="16"/>
  <c r="M286" i="16"/>
  <c r="M287" i="16"/>
  <c r="M300" i="16"/>
  <c r="M301" i="16"/>
  <c r="M306" i="16"/>
  <c r="M307" i="16"/>
  <c r="M311" i="16"/>
  <c r="M312" i="16"/>
  <c r="M325" i="16"/>
  <c r="M326" i="16"/>
  <c r="M339" i="16"/>
  <c r="M340" i="16"/>
  <c r="M353" i="16"/>
  <c r="M354" i="16"/>
  <c r="M358" i="16"/>
  <c r="M359" i="16"/>
  <c r="M372" i="16"/>
  <c r="M373" i="16"/>
  <c r="M386" i="16"/>
  <c r="M387" i="16"/>
  <c r="M1349" i="16"/>
  <c r="M1348" i="16"/>
  <c r="M1347" i="16"/>
  <c r="M1346" i="16"/>
  <c r="M1325" i="16"/>
  <c r="M1324" i="16"/>
  <c r="M1323" i="16"/>
  <c r="M1322" i="16"/>
  <c r="M1321" i="16"/>
  <c r="M1338" i="16"/>
  <c r="M1337" i="16"/>
  <c r="M1336" i="16"/>
  <c r="M1335" i="16"/>
  <c r="M1334" i="16"/>
  <c r="M1316" i="16"/>
  <c r="M1311" i="16"/>
  <c r="M1306" i="16"/>
  <c r="M1301" i="16"/>
  <c r="M1296" i="16"/>
  <c r="M1261" i="16"/>
  <c r="M1256" i="16"/>
  <c r="M1236" i="16"/>
  <c r="M1234" i="16"/>
  <c r="M1230" i="16"/>
  <c r="M1228" i="16"/>
  <c r="M1225" i="16"/>
  <c r="M1220" i="16"/>
  <c r="M1212" i="16"/>
  <c r="M1211" i="16"/>
  <c r="M1210" i="16"/>
  <c r="M1356" i="16"/>
  <c r="M1359" i="16"/>
  <c r="M1357" i="16"/>
  <c r="M1358" i="16"/>
  <c r="M1366" i="16"/>
  <c r="M1369" i="16"/>
  <c r="M1367" i="16"/>
  <c r="M1368" i="16"/>
  <c r="M1382" i="16"/>
  <c r="M1383" i="16"/>
  <c r="M1384" i="16"/>
  <c r="M1391" i="16"/>
  <c r="M1392" i="16"/>
  <c r="M1393" i="16"/>
  <c r="M1400" i="16"/>
  <c r="M1401" i="16"/>
  <c r="M1402" i="16"/>
  <c r="M1434" i="16"/>
  <c r="M1435" i="16"/>
  <c r="M1436" i="16"/>
  <c r="M1443" i="16"/>
  <c r="M1444" i="16"/>
  <c r="M1445" i="16"/>
  <c r="M1452" i="16"/>
  <c r="M1453" i="16"/>
  <c r="M1454" i="16"/>
  <c r="M1466" i="16"/>
  <c r="M1467" i="16"/>
  <c r="M1468" i="16"/>
  <c r="M1475" i="16"/>
  <c r="M1476" i="16"/>
  <c r="M1477" i="16"/>
  <c r="M1485" i="16"/>
  <c r="M1540" i="16"/>
  <c r="M1551" i="16"/>
  <c r="M1532" i="16"/>
  <c r="M1563" i="16"/>
  <c r="M1565" i="16"/>
  <c r="M113" i="16"/>
  <c r="M114" i="16"/>
  <c r="M1375" i="16"/>
  <c r="M1406" i="16"/>
  <c r="M1421" i="16"/>
  <c r="M1459" i="16"/>
  <c r="M1523" i="16"/>
  <c r="M1170" i="16"/>
  <c r="M1552" i="16"/>
  <c r="S1552" i="16" s="1"/>
  <c r="S1532" i="16"/>
  <c r="M1542" i="16"/>
  <c r="M1550" i="16"/>
  <c r="M1553" i="16"/>
  <c r="S1553" i="16" s="1"/>
  <c r="M1541" i="16"/>
  <c r="M1543" i="16"/>
  <c r="S1543" i="16" s="1"/>
  <c r="M1533" i="16"/>
  <c r="M1531" i="16"/>
  <c r="M1530" i="16"/>
  <c r="M1516" i="16"/>
  <c r="M1517" i="16"/>
  <c r="M1518" i="16"/>
  <c r="S1518" i="16" s="1"/>
  <c r="M1507" i="16"/>
  <c r="M1508" i="16"/>
  <c r="M1509" i="16"/>
  <c r="M1498" i="16"/>
  <c r="M1499" i="16"/>
  <c r="S1499" i="16" s="1"/>
  <c r="M1500" i="16"/>
  <c r="M1484" i="16"/>
  <c r="M1486" i="16"/>
  <c r="S1486" i="16" s="1"/>
  <c r="S1477" i="16"/>
  <c r="S1467" i="16"/>
  <c r="S1468" i="16"/>
  <c r="S1454" i="16"/>
  <c r="S1445" i="16"/>
  <c r="M1437" i="16"/>
  <c r="S1435" i="16"/>
  <c r="S1436" i="16"/>
  <c r="S1392" i="16"/>
  <c r="S1393" i="16"/>
  <c r="S1368" i="16"/>
  <c r="S1359" i="16"/>
  <c r="S1348" i="16"/>
  <c r="M1567" i="16"/>
  <c r="M1302" i="16"/>
  <c r="M1307" i="16"/>
  <c r="M115" i="16"/>
  <c r="M1566" i="16"/>
  <c r="M1568" i="16"/>
  <c r="M1569" i="16"/>
  <c r="M1570" i="16"/>
  <c r="M1571" i="16"/>
  <c r="M1572" i="16"/>
  <c r="M1573" i="16"/>
  <c r="M1574" i="16"/>
  <c r="M120" i="16"/>
  <c r="M1666" i="16"/>
  <c r="M1221" i="16"/>
  <c r="M1667" i="16"/>
  <c r="M1668" i="16"/>
  <c r="M1665" i="16"/>
  <c r="J1663" i="16"/>
  <c r="M1650" i="16"/>
  <c r="M1651" i="16"/>
  <c r="M1649" i="16"/>
  <c r="J1647" i="16"/>
  <c r="M1251" i="16"/>
  <c r="M1252" i="16"/>
  <c r="M1257" i="16"/>
  <c r="M1262" i="16"/>
  <c r="M1266" i="16"/>
  <c r="M1267" i="16"/>
  <c r="M1271" i="16"/>
  <c r="M1272" i="16"/>
  <c r="M1276" i="16"/>
  <c r="M1277" i="16"/>
  <c r="M1281" i="16"/>
  <c r="M1282" i="16"/>
  <c r="M1286" i="16"/>
  <c r="M1287" i="16"/>
  <c r="M1291" i="16"/>
  <c r="M1292" i="16"/>
  <c r="M1297" i="16"/>
  <c r="M1312" i="16"/>
  <c r="M1317" i="16"/>
  <c r="M1558" i="16"/>
  <c r="M1559" i="16"/>
  <c r="M1524" i="16"/>
  <c r="M1491" i="16"/>
  <c r="M1492" i="16"/>
  <c r="M1460" i="16"/>
  <c r="M1422" i="16"/>
  <c r="M1407" i="16"/>
  <c r="M1376" i="16"/>
  <c r="M71" i="16"/>
  <c r="M72" i="16"/>
  <c r="M39" i="16"/>
  <c r="M40" i="16"/>
  <c r="M1576" i="16"/>
  <c r="M1577" i="16"/>
  <c r="L1339" i="16"/>
  <c r="L1332" i="16" s="1"/>
  <c r="J1339" i="16"/>
  <c r="H1339" i="16"/>
  <c r="H1332" i="16" s="1"/>
  <c r="M474" i="1"/>
  <c r="A71" i="1"/>
  <c r="A70" i="1"/>
  <c r="A69" i="1"/>
  <c r="A72" i="1"/>
  <c r="L1590" i="16"/>
  <c r="T288" i="1" l="1"/>
  <c r="T318" i="1"/>
  <c r="T317" i="1"/>
  <c r="T315" i="1"/>
  <c r="T314" i="1"/>
  <c r="T313" i="1"/>
  <c r="T321" i="1"/>
  <c r="T312" i="1"/>
  <c r="T316" i="1"/>
  <c r="X1665" i="16"/>
  <c r="X1649" i="16"/>
  <c r="X1666" i="16"/>
  <c r="X1668" i="16"/>
  <c r="X1667" i="16"/>
  <c r="X1651" i="16"/>
  <c r="X1650" i="16"/>
  <c r="O1748" i="16"/>
  <c r="M1748" i="16"/>
  <c r="S1733" i="16"/>
  <c r="U1733" i="16" s="1"/>
  <c r="T1733" i="16"/>
  <c r="V1733" i="16" s="1"/>
  <c r="S1732" i="16"/>
  <c r="U1732" i="16" s="1"/>
  <c r="T1732" i="16"/>
  <c r="V1732" i="16" s="1"/>
  <c r="S1731" i="16"/>
  <c r="U1731" i="16" s="1"/>
  <c r="T1731" i="16"/>
  <c r="V1731" i="16" s="1"/>
  <c r="S1730" i="16"/>
  <c r="U1730" i="16" s="1"/>
  <c r="T1730" i="16"/>
  <c r="V1730" i="16" s="1"/>
  <c r="S1729" i="16"/>
  <c r="U1729" i="16" s="1"/>
  <c r="T1729" i="16"/>
  <c r="V1729" i="16" s="1"/>
  <c r="S1728" i="16"/>
  <c r="U1728" i="16" s="1"/>
  <c r="T1728" i="16"/>
  <c r="V1728" i="16" s="1"/>
  <c r="S1727" i="16"/>
  <c r="U1727" i="16" s="1"/>
  <c r="T1727" i="16"/>
  <c r="V1727" i="16" s="1"/>
  <c r="S1726" i="16"/>
  <c r="U1726" i="16" s="1"/>
  <c r="T1726" i="16"/>
  <c r="V1726" i="16" s="1"/>
  <c r="S1725" i="16"/>
  <c r="U1725" i="16" s="1"/>
  <c r="T1725" i="16"/>
  <c r="V1725" i="16" s="1"/>
  <c r="S1737" i="16"/>
  <c r="U1737" i="16" s="1"/>
  <c r="T1737" i="16"/>
  <c r="V1737" i="16" s="1"/>
  <c r="S1736" i="16"/>
  <c r="U1736" i="16" s="1"/>
  <c r="T1736" i="16"/>
  <c r="V1736" i="16" s="1"/>
  <c r="S1735" i="16"/>
  <c r="U1735" i="16" s="1"/>
  <c r="T1735" i="16"/>
  <c r="V1735" i="16" s="1"/>
  <c r="S1734" i="16"/>
  <c r="U1734" i="16" s="1"/>
  <c r="T1734" i="16"/>
  <c r="V1734" i="16" s="1"/>
  <c r="S1738" i="16"/>
  <c r="U1738" i="16" s="1"/>
  <c r="T1738" i="16"/>
  <c r="V1738" i="16" s="1"/>
  <c r="S1743" i="16"/>
  <c r="U1743" i="16" s="1"/>
  <c r="T1743" i="16"/>
  <c r="V1743" i="16" s="1"/>
  <c r="S1742" i="16"/>
  <c r="U1742" i="16" s="1"/>
  <c r="T1742" i="16"/>
  <c r="V1742" i="16" s="1"/>
  <c r="S1741" i="16"/>
  <c r="U1741" i="16" s="1"/>
  <c r="T1741" i="16"/>
  <c r="V1741" i="16" s="1"/>
  <c r="S1740" i="16"/>
  <c r="U1740" i="16" s="1"/>
  <c r="T1740" i="16"/>
  <c r="V1740" i="16" s="1"/>
  <c r="S1739" i="16"/>
  <c r="U1739" i="16" s="1"/>
  <c r="T1739" i="16"/>
  <c r="V1739" i="16" s="1"/>
  <c r="S1711" i="16"/>
  <c r="U1711" i="16" s="1"/>
  <c r="T1711" i="16"/>
  <c r="V1711" i="16" s="1"/>
  <c r="T608" i="1"/>
  <c r="S1710" i="16"/>
  <c r="U1710" i="16" s="1"/>
  <c r="T1710" i="16"/>
  <c r="V1710" i="16" s="1"/>
  <c r="T607" i="1"/>
  <c r="S1709" i="16"/>
  <c r="U1709" i="16" s="1"/>
  <c r="T1709" i="16"/>
  <c r="V1709" i="16" s="1"/>
  <c r="T606" i="1"/>
  <c r="S1708" i="16"/>
  <c r="U1708" i="16" s="1"/>
  <c r="T1708" i="16"/>
  <c r="V1708" i="16" s="1"/>
  <c r="T605" i="1"/>
  <c r="S1707" i="16"/>
  <c r="U1707" i="16" s="1"/>
  <c r="T1707" i="16"/>
  <c r="V1707" i="16" s="1"/>
  <c r="T604" i="1"/>
  <c r="S1706" i="16"/>
  <c r="U1706" i="16" s="1"/>
  <c r="T1706" i="16"/>
  <c r="V1706" i="16" s="1"/>
  <c r="T603" i="1"/>
  <c r="S1705" i="16"/>
  <c r="U1705" i="16" s="1"/>
  <c r="T1705" i="16"/>
  <c r="V1705" i="16" s="1"/>
  <c r="S1704" i="16"/>
  <c r="U1704" i="16" s="1"/>
  <c r="T1704" i="16"/>
  <c r="V1704" i="16" s="1"/>
  <c r="S1703" i="16"/>
  <c r="U1703" i="16" s="1"/>
  <c r="T1703" i="16"/>
  <c r="V1703" i="16" s="1"/>
  <c r="S1702" i="16"/>
  <c r="U1702" i="16" s="1"/>
  <c r="T1702" i="16"/>
  <c r="V1702" i="16" s="1"/>
  <c r="S1701" i="16"/>
  <c r="U1701" i="16" s="1"/>
  <c r="T1701" i="16"/>
  <c r="V1701" i="16" s="1"/>
  <c r="S1700" i="16"/>
  <c r="U1700" i="16" s="1"/>
  <c r="T1700" i="16"/>
  <c r="V1700" i="16" s="1"/>
  <c r="S1699" i="16"/>
  <c r="U1699" i="16" s="1"/>
  <c r="T1699" i="16"/>
  <c r="V1699" i="16" s="1"/>
  <c r="S1698" i="16"/>
  <c r="U1698" i="16" s="1"/>
  <c r="T1698" i="16"/>
  <c r="V1698" i="16" s="1"/>
  <c r="S1697" i="16"/>
  <c r="U1697" i="16" s="1"/>
  <c r="T1697" i="16"/>
  <c r="V1697" i="16" s="1"/>
  <c r="S1696" i="16"/>
  <c r="U1696" i="16" s="1"/>
  <c r="T1696" i="16"/>
  <c r="V1696" i="16" s="1"/>
  <c r="S1695" i="16"/>
  <c r="U1695" i="16" s="1"/>
  <c r="T1695" i="16"/>
  <c r="V1695" i="16" s="1"/>
  <c r="S1694" i="16"/>
  <c r="U1694" i="16" s="1"/>
  <c r="T1694" i="16"/>
  <c r="V1694" i="16" s="1"/>
  <c r="S1693" i="16"/>
  <c r="U1693" i="16" s="1"/>
  <c r="T1693" i="16"/>
  <c r="V1693" i="16" s="1"/>
  <c r="S1692" i="16"/>
  <c r="U1692" i="16" s="1"/>
  <c r="T1692" i="16"/>
  <c r="V1692" i="16" s="1"/>
  <c r="S1691" i="16"/>
  <c r="U1691" i="16" s="1"/>
  <c r="T1691" i="16"/>
  <c r="V1691" i="16" s="1"/>
  <c r="S1690" i="16"/>
  <c r="U1690" i="16" s="1"/>
  <c r="T1690" i="16"/>
  <c r="V1690" i="16" s="1"/>
  <c r="S1689" i="16"/>
  <c r="U1689" i="16" s="1"/>
  <c r="T1689" i="16"/>
  <c r="V1689" i="16" s="1"/>
  <c r="S1688" i="16"/>
  <c r="U1688" i="16" s="1"/>
  <c r="T1688" i="16"/>
  <c r="V1688" i="16" s="1"/>
  <c r="S1687" i="16"/>
  <c r="U1687" i="16" s="1"/>
  <c r="T1687" i="16"/>
  <c r="V1687" i="16" s="1"/>
  <c r="T615" i="1"/>
  <c r="T614" i="1"/>
  <c r="T613" i="1"/>
  <c r="T612" i="1"/>
  <c r="T611" i="1"/>
  <c r="T629" i="1"/>
  <c r="T628" i="1"/>
  <c r="T627" i="1"/>
  <c r="T626" i="1"/>
  <c r="T625" i="1"/>
  <c r="T624" i="1"/>
  <c r="T623" i="1"/>
  <c r="T592" i="1"/>
  <c r="T591" i="1"/>
  <c r="T590" i="1"/>
  <c r="T589" i="1"/>
  <c r="T588" i="1"/>
  <c r="T587" i="1"/>
  <c r="T586" i="1"/>
  <c r="T585" i="1"/>
  <c r="T584" i="1"/>
  <c r="T596" i="1"/>
  <c r="T595" i="1"/>
  <c r="T594" i="1"/>
  <c r="T593" i="1"/>
  <c r="T597" i="1"/>
  <c r="T602" i="1"/>
  <c r="T601" i="1"/>
  <c r="T600" i="1"/>
  <c r="T599" i="1"/>
  <c r="T598" i="1"/>
  <c r="M1618" i="16"/>
  <c r="O1618" i="16" s="1"/>
  <c r="P556" i="1" s="1"/>
  <c r="X885" i="16"/>
  <c r="O883" i="16"/>
  <c r="P272" i="1" s="1"/>
  <c r="M883" i="16"/>
  <c r="M820" i="16"/>
  <c r="O820" i="16"/>
  <c r="S822" i="16"/>
  <c r="U822" i="16" s="1"/>
  <c r="T822" i="16"/>
  <c r="V822" i="16" s="1"/>
  <c r="M1208" i="16"/>
  <c r="S1210" i="16"/>
  <c r="U1210" i="16" s="1"/>
  <c r="T1210" i="16"/>
  <c r="V1210" i="16" s="1"/>
  <c r="S1211" i="16"/>
  <c r="U1211" i="16" s="1"/>
  <c r="T1211" i="16"/>
  <c r="V1211" i="16" s="1"/>
  <c r="A68" i="1"/>
  <c r="M1792" i="16"/>
  <c r="S1768" i="16"/>
  <c r="U1768" i="16" s="1"/>
  <c r="T1768" i="16"/>
  <c r="V1768" i="16" s="1"/>
  <c r="S1767" i="16"/>
  <c r="U1767" i="16" s="1"/>
  <c r="T1767" i="16"/>
  <c r="V1767" i="16" s="1"/>
  <c r="S1766" i="16"/>
  <c r="U1766" i="16" s="1"/>
  <c r="T1766" i="16"/>
  <c r="V1766" i="16" s="1"/>
  <c r="S1765" i="16"/>
  <c r="U1765" i="16" s="1"/>
  <c r="T1765" i="16"/>
  <c r="V1765" i="16" s="1"/>
  <c r="S1764" i="16"/>
  <c r="U1764" i="16" s="1"/>
  <c r="T1764" i="16"/>
  <c r="V1764" i="16" s="1"/>
  <c r="S1763" i="16"/>
  <c r="U1763" i="16" s="1"/>
  <c r="T1763" i="16"/>
  <c r="V1763" i="16" s="1"/>
  <c r="S1782" i="16"/>
  <c r="U1782" i="16" s="1"/>
  <c r="T1782" i="16"/>
  <c r="V1782" i="16" s="1"/>
  <c r="S1783" i="16"/>
  <c r="U1783" i="16" s="1"/>
  <c r="T1783" i="16"/>
  <c r="V1783" i="16" s="1"/>
  <c r="S1781" i="16"/>
  <c r="U1781" i="16" s="1"/>
  <c r="T1781" i="16"/>
  <c r="V1781" i="16" s="1"/>
  <c r="S1780" i="16"/>
  <c r="U1780" i="16" s="1"/>
  <c r="T1780" i="16"/>
  <c r="V1780" i="16" s="1"/>
  <c r="S1779" i="16"/>
  <c r="U1779" i="16" s="1"/>
  <c r="T1779" i="16"/>
  <c r="V1779" i="16" s="1"/>
  <c r="S1778" i="16"/>
  <c r="U1778" i="16" s="1"/>
  <c r="T1778" i="16"/>
  <c r="V1778" i="16" s="1"/>
  <c r="S1777" i="16"/>
  <c r="U1777" i="16" s="1"/>
  <c r="T1777" i="16"/>
  <c r="V1777" i="16" s="1"/>
  <c r="S1776" i="16"/>
  <c r="U1776" i="16" s="1"/>
  <c r="T1776" i="16"/>
  <c r="V1776" i="16" s="1"/>
  <c r="S1798" i="16"/>
  <c r="U1798" i="16" s="1"/>
  <c r="T1798" i="16"/>
  <c r="V1798" i="16" s="1"/>
  <c r="S1797" i="16"/>
  <c r="U1797" i="16" s="1"/>
  <c r="T1797" i="16"/>
  <c r="V1797" i="16" s="1"/>
  <c r="S1796" i="16"/>
  <c r="U1796" i="16" s="1"/>
  <c r="T1796" i="16"/>
  <c r="V1796" i="16" s="1"/>
  <c r="S1795" i="16"/>
  <c r="U1795" i="16" s="1"/>
  <c r="T1795" i="16"/>
  <c r="V1795" i="16" s="1"/>
  <c r="S1794" i="16"/>
  <c r="U1794" i="16" s="1"/>
  <c r="T1794" i="16"/>
  <c r="V1794" i="16" s="1"/>
  <c r="S1789" i="16"/>
  <c r="U1789" i="16" s="1"/>
  <c r="T1789" i="16"/>
  <c r="V1789" i="16" s="1"/>
  <c r="S1788" i="16"/>
  <c r="U1788" i="16" s="1"/>
  <c r="T1788" i="16"/>
  <c r="V1788" i="16" s="1"/>
  <c r="S1787" i="16"/>
  <c r="U1787" i="16" s="1"/>
  <c r="T1787" i="16"/>
  <c r="V1787" i="16" s="1"/>
  <c r="P457" i="1"/>
  <c r="T457" i="1"/>
  <c r="P460" i="1"/>
  <c r="T460" i="1"/>
  <c r="P459" i="1"/>
  <c r="T459" i="1"/>
  <c r="P458" i="1"/>
  <c r="T458" i="1"/>
  <c r="P456" i="1"/>
  <c r="T456" i="1"/>
  <c r="W1180" i="16"/>
  <c r="X1180" i="16" s="1"/>
  <c r="S1199" i="16"/>
  <c r="S1198" i="16"/>
  <c r="S1197" i="16"/>
  <c r="S1196" i="16"/>
  <c r="S1195" i="16"/>
  <c r="S1189" i="16"/>
  <c r="S1188" i="16"/>
  <c r="S1187" i="16"/>
  <c r="S1186" i="16"/>
  <c r="S1185" i="16"/>
  <c r="S1179" i="16"/>
  <c r="S1178" i="16"/>
  <c r="S1177" i="16"/>
  <c r="S1176" i="16"/>
  <c r="S1175" i="16"/>
  <c r="S1163" i="16"/>
  <c r="S1157" i="16"/>
  <c r="S1151" i="16"/>
  <c r="U1151" i="16" s="1"/>
  <c r="T1151" i="16"/>
  <c r="V1151" i="16" s="1"/>
  <c r="X841" i="16"/>
  <c r="T244" i="1"/>
  <c r="X839" i="16"/>
  <c r="T243" i="1"/>
  <c r="X837" i="16"/>
  <c r="T242" i="1"/>
  <c r="X835" i="16"/>
  <c r="T241" i="1"/>
  <c r="X833" i="16"/>
  <c r="T240" i="1"/>
  <c r="X831" i="16"/>
  <c r="T239" i="1"/>
  <c r="X827" i="16"/>
  <c r="T237" i="1"/>
  <c r="X246" i="16"/>
  <c r="X539" i="16"/>
  <c r="X540" i="16"/>
  <c r="X244" i="16"/>
  <c r="X245" i="16"/>
  <c r="X232" i="16"/>
  <c r="X251" i="16"/>
  <c r="X525" i="16"/>
  <c r="X537" i="16"/>
  <c r="X538" i="16"/>
  <c r="S805" i="16"/>
  <c r="X226" i="16"/>
  <c r="X233" i="16"/>
  <c r="X252" i="16"/>
  <c r="X258" i="16"/>
  <c r="X257" i="16"/>
  <c r="X256" i="16"/>
  <c r="X255" i="16"/>
  <c r="X254" i="16"/>
  <c r="X253" i="16"/>
  <c r="X250" i="16"/>
  <c r="X249" i="16"/>
  <c r="X248" i="16"/>
  <c r="X247" i="16"/>
  <c r="X829" i="16"/>
  <c r="T238" i="1"/>
  <c r="M929" i="16"/>
  <c r="S797" i="16"/>
  <c r="S796" i="16"/>
  <c r="S795" i="16"/>
  <c r="S794" i="16"/>
  <c r="S793" i="16"/>
  <c r="S792" i="16"/>
  <c r="S791" i="16"/>
  <c r="S790" i="16"/>
  <c r="S784" i="16"/>
  <c r="S783" i="16"/>
  <c r="S782" i="16"/>
  <c r="S781" i="16"/>
  <c r="S780" i="16"/>
  <c r="S779" i="16"/>
  <c r="S778" i="16"/>
  <c r="S777" i="16"/>
  <c r="S766" i="16"/>
  <c r="S765" i="16"/>
  <c r="S764" i="16"/>
  <c r="S763" i="16"/>
  <c r="S762" i="16"/>
  <c r="S761" i="16"/>
  <c r="S760" i="16"/>
  <c r="S759" i="16"/>
  <c r="S753" i="16"/>
  <c r="S752" i="16"/>
  <c r="S751" i="16"/>
  <c r="S750" i="16"/>
  <c r="S749" i="16"/>
  <c r="S748" i="16"/>
  <c r="S747" i="16"/>
  <c r="S746" i="16"/>
  <c r="S740" i="16"/>
  <c r="S739" i="16"/>
  <c r="S738" i="16"/>
  <c r="S737" i="16"/>
  <c r="S736" i="16"/>
  <c r="S735" i="16"/>
  <c r="S734" i="16"/>
  <c r="S733" i="16"/>
  <c r="S722" i="16"/>
  <c r="S721" i="16"/>
  <c r="S720" i="16"/>
  <c r="S719" i="16"/>
  <c r="S718" i="16"/>
  <c r="S717" i="16"/>
  <c r="S716" i="16"/>
  <c r="S715" i="16"/>
  <c r="S709" i="16"/>
  <c r="S708" i="16"/>
  <c r="S707" i="16"/>
  <c r="S706" i="16"/>
  <c r="S705" i="16"/>
  <c r="S704" i="16"/>
  <c r="S703" i="16"/>
  <c r="S702" i="16"/>
  <c r="S696" i="16"/>
  <c r="S695" i="16"/>
  <c r="S694" i="16"/>
  <c r="S693" i="16"/>
  <c r="S692" i="16"/>
  <c r="S691" i="16"/>
  <c r="S690" i="16"/>
  <c r="S689" i="16"/>
  <c r="S678" i="16"/>
  <c r="S677" i="16"/>
  <c r="S676" i="16"/>
  <c r="S675" i="16"/>
  <c r="S674" i="16"/>
  <c r="S673" i="16"/>
  <c r="S672" i="16"/>
  <c r="S671" i="16"/>
  <c r="S665" i="16"/>
  <c r="S664" i="16"/>
  <c r="S663" i="16"/>
  <c r="S662" i="16"/>
  <c r="S661" i="16"/>
  <c r="S660" i="16"/>
  <c r="S659" i="16"/>
  <c r="S658" i="16"/>
  <c r="S652" i="16"/>
  <c r="S651" i="16"/>
  <c r="S650" i="16"/>
  <c r="S649" i="16"/>
  <c r="S648" i="16"/>
  <c r="S647" i="16"/>
  <c r="S646" i="16"/>
  <c r="S645" i="16"/>
  <c r="S634" i="16"/>
  <c r="S633" i="16"/>
  <c r="S632" i="16"/>
  <c r="S631" i="16"/>
  <c r="S630" i="16"/>
  <c r="S629" i="16"/>
  <c r="S628" i="16"/>
  <c r="S627" i="16"/>
  <c r="S621" i="16"/>
  <c r="S620" i="16"/>
  <c r="S619" i="16"/>
  <c r="S618" i="16"/>
  <c r="S617" i="16"/>
  <c r="S616" i="16"/>
  <c r="S615" i="16"/>
  <c r="S614" i="16"/>
  <c r="S608" i="16"/>
  <c r="S607" i="16"/>
  <c r="S606" i="16"/>
  <c r="S605" i="16"/>
  <c r="S604" i="16"/>
  <c r="S603" i="16"/>
  <c r="S602" i="16"/>
  <c r="S601" i="16"/>
  <c r="S590" i="16"/>
  <c r="S589" i="16"/>
  <c r="S588" i="16"/>
  <c r="S587" i="16"/>
  <c r="S586" i="16"/>
  <c r="S585" i="16"/>
  <c r="S584" i="16"/>
  <c r="S583" i="16"/>
  <c r="S577" i="16"/>
  <c r="S576" i="16"/>
  <c r="S575" i="16"/>
  <c r="S574" i="16"/>
  <c r="S573" i="16"/>
  <c r="S572" i="16"/>
  <c r="S571" i="16"/>
  <c r="S570" i="16"/>
  <c r="S564" i="16"/>
  <c r="S563" i="16"/>
  <c r="S562" i="16"/>
  <c r="S561" i="16"/>
  <c r="S560" i="16"/>
  <c r="S559" i="16"/>
  <c r="S558" i="16"/>
  <c r="S557" i="16"/>
  <c r="S518" i="16"/>
  <c r="S517" i="16"/>
  <c r="S516" i="16"/>
  <c r="S515" i="16"/>
  <c r="S514" i="16"/>
  <c r="S513" i="16"/>
  <c r="S512" i="16"/>
  <c r="S511" i="16"/>
  <c r="S510" i="16"/>
  <c r="S504" i="16"/>
  <c r="S503" i="16"/>
  <c r="S502" i="16"/>
  <c r="S501" i="16"/>
  <c r="S500" i="16"/>
  <c r="S499" i="16"/>
  <c r="S498" i="16"/>
  <c r="S497" i="16"/>
  <c r="S496" i="16"/>
  <c r="S485" i="16"/>
  <c r="S484" i="16"/>
  <c r="S483" i="16"/>
  <c r="S482" i="16"/>
  <c r="S481" i="16"/>
  <c r="S480" i="16"/>
  <c r="S479" i="16"/>
  <c r="S478" i="16"/>
  <c r="S477" i="16"/>
  <c r="S466" i="16"/>
  <c r="S465" i="16"/>
  <c r="S464" i="16"/>
  <c r="S463" i="16"/>
  <c r="S462" i="16"/>
  <c r="S461" i="16"/>
  <c r="S460" i="16"/>
  <c r="S459" i="16"/>
  <c r="S458" i="16"/>
  <c r="S447" i="16"/>
  <c r="S446" i="16"/>
  <c r="S445" i="16"/>
  <c r="S444" i="16"/>
  <c r="S443" i="16"/>
  <c r="S442" i="16"/>
  <c r="S441" i="16"/>
  <c r="S440" i="16"/>
  <c r="S439" i="16"/>
  <c r="S433" i="16"/>
  <c r="S432" i="16"/>
  <c r="S431" i="16"/>
  <c r="S430" i="16"/>
  <c r="S429" i="16"/>
  <c r="S428" i="16"/>
  <c r="S427" i="16"/>
  <c r="S426" i="16"/>
  <c r="S425" i="16"/>
  <c r="S419" i="16"/>
  <c r="S418" i="16"/>
  <c r="S417" i="16"/>
  <c r="S416" i="16"/>
  <c r="S415" i="16"/>
  <c r="S414" i="16"/>
  <c r="S413" i="16"/>
  <c r="S412" i="16"/>
  <c r="S411" i="16"/>
  <c r="S405" i="16"/>
  <c r="S399" i="16"/>
  <c r="S398" i="16"/>
  <c r="S397" i="16"/>
  <c r="S396" i="16"/>
  <c r="S395" i="16"/>
  <c r="S394" i="16"/>
  <c r="S393" i="16"/>
  <c r="S392" i="16"/>
  <c r="S391" i="16"/>
  <c r="S385" i="16"/>
  <c r="S384" i="16"/>
  <c r="S383" i="16"/>
  <c r="S382" i="16"/>
  <c r="S381" i="16"/>
  <c r="S380" i="16"/>
  <c r="S379" i="16"/>
  <c r="S378" i="16"/>
  <c r="S377" i="16"/>
  <c r="S371" i="16"/>
  <c r="S370" i="16"/>
  <c r="S369" i="16"/>
  <c r="S368" i="16"/>
  <c r="S367" i="16"/>
  <c r="S366" i="16"/>
  <c r="S365" i="16"/>
  <c r="S364" i="16"/>
  <c r="S363" i="16"/>
  <c r="S352" i="16"/>
  <c r="S351" i="16"/>
  <c r="S350" i="16"/>
  <c r="S349" i="16"/>
  <c r="S348" i="16"/>
  <c r="S347" i="16"/>
  <c r="S346" i="16"/>
  <c r="S345" i="16"/>
  <c r="S344" i="16"/>
  <c r="S338" i="16"/>
  <c r="S337" i="16"/>
  <c r="S336" i="16"/>
  <c r="S335" i="16"/>
  <c r="S334" i="16"/>
  <c r="S333" i="16"/>
  <c r="S332" i="16"/>
  <c r="S331" i="16"/>
  <c r="S330" i="16"/>
  <c r="S324" i="16"/>
  <c r="S323" i="16"/>
  <c r="S322" i="16"/>
  <c r="S321" i="16"/>
  <c r="S320" i="16"/>
  <c r="S319" i="16"/>
  <c r="S318" i="16"/>
  <c r="S317" i="16"/>
  <c r="S316" i="16"/>
  <c r="S305" i="16"/>
  <c r="S299" i="16"/>
  <c r="S298" i="16"/>
  <c r="S297" i="16"/>
  <c r="S296" i="16"/>
  <c r="S295" i="16"/>
  <c r="S294" i="16"/>
  <c r="S293" i="16"/>
  <c r="S292" i="16"/>
  <c r="S291" i="16"/>
  <c r="S281" i="16"/>
  <c r="S285" i="16"/>
  <c r="S284" i="16"/>
  <c r="S283" i="16"/>
  <c r="S282" i="16"/>
  <c r="S280" i="16"/>
  <c r="S279" i="16"/>
  <c r="S278" i="16"/>
  <c r="S277" i="16"/>
  <c r="S268" i="16"/>
  <c r="S267" i="16"/>
  <c r="S265" i="16"/>
  <c r="S264" i="16"/>
  <c r="S266" i="16"/>
  <c r="S270" i="16"/>
  <c r="S269" i="16"/>
  <c r="S271" i="16"/>
  <c r="S97" i="16"/>
  <c r="S96" i="16"/>
  <c r="S95" i="16"/>
  <c r="S94" i="16"/>
  <c r="S103" i="16"/>
  <c r="U103" i="16" s="1"/>
  <c r="T103" i="16"/>
  <c r="V103" i="16" s="1"/>
  <c r="S88" i="16"/>
  <c r="S87" i="16"/>
  <c r="S86" i="16"/>
  <c r="S85" i="16"/>
  <c r="S79" i="16"/>
  <c r="S78" i="16"/>
  <c r="S77" i="16"/>
  <c r="S76" i="16"/>
  <c r="S65" i="16"/>
  <c r="S64" i="16"/>
  <c r="S63" i="16"/>
  <c r="S62" i="16"/>
  <c r="S56" i="16"/>
  <c r="S55" i="16"/>
  <c r="S54" i="16"/>
  <c r="S53" i="16"/>
  <c r="S24" i="16"/>
  <c r="S23" i="16"/>
  <c r="S22" i="16"/>
  <c r="S21" i="16"/>
  <c r="S47" i="16"/>
  <c r="S46" i="16"/>
  <c r="S45" i="16"/>
  <c r="S44" i="16"/>
  <c r="S33" i="16"/>
  <c r="S32" i="16"/>
  <c r="S31" i="16"/>
  <c r="S30" i="16"/>
  <c r="S15" i="16"/>
  <c r="S14" i="16"/>
  <c r="S13" i="16"/>
  <c r="U12" i="16"/>
  <c r="T12" i="16"/>
  <c r="V12" i="16" s="1"/>
  <c r="X915" i="16"/>
  <c r="M912" i="16"/>
  <c r="S816" i="16"/>
  <c r="U816" i="16" s="1"/>
  <c r="T816" i="16"/>
  <c r="V816" i="16" s="1"/>
  <c r="M809" i="16"/>
  <c r="O809" i="16"/>
  <c r="T320" i="1"/>
  <c r="T319" i="1"/>
  <c r="S1009" i="16"/>
  <c r="U1009" i="16" s="1"/>
  <c r="T1009" i="16"/>
  <c r="V1009" i="16" s="1"/>
  <c r="S1003" i="16"/>
  <c r="U1003" i="16" s="1"/>
  <c r="T1003" i="16"/>
  <c r="V1003" i="16" s="1"/>
  <c r="S1001" i="16"/>
  <c r="U1001" i="16" s="1"/>
  <c r="T1001" i="16"/>
  <c r="V1001" i="16" s="1"/>
  <c r="S999" i="16"/>
  <c r="U999" i="16" s="1"/>
  <c r="T999" i="16"/>
  <c r="V999" i="16" s="1"/>
  <c r="S1015" i="16"/>
  <c r="U1015" i="16" s="1"/>
  <c r="T1015" i="16"/>
  <c r="V1015" i="16" s="1"/>
  <c r="S1013" i="16"/>
  <c r="U1013" i="16" s="1"/>
  <c r="T1013" i="16"/>
  <c r="V1013" i="16" s="1"/>
  <c r="S1011" i="16"/>
  <c r="U1011" i="16" s="1"/>
  <c r="T1011" i="16"/>
  <c r="V1011" i="16" s="1"/>
  <c r="S997" i="16"/>
  <c r="U997" i="16" s="1"/>
  <c r="T997" i="16"/>
  <c r="V997" i="16" s="1"/>
  <c r="W1005" i="16"/>
  <c r="X1005" i="16" s="1"/>
  <c r="P316" i="1" s="1"/>
  <c r="S1007" i="16"/>
  <c r="U1007" i="16" s="1"/>
  <c r="T1007" i="16"/>
  <c r="V1007" i="16" s="1"/>
  <c r="M971" i="16"/>
  <c r="O971" i="16" s="1"/>
  <c r="M982" i="16"/>
  <c r="O982" i="16" s="1"/>
  <c r="X925" i="16"/>
  <c r="X926" i="16"/>
  <c r="X927" i="16"/>
  <c r="X932" i="16"/>
  <c r="X933" i="16"/>
  <c r="X934" i="16"/>
  <c r="X935" i="16"/>
  <c r="T232" i="1"/>
  <c r="O801" i="16"/>
  <c r="M801" i="16"/>
  <c r="S798" i="16"/>
  <c r="O788" i="16"/>
  <c r="T229" i="1" s="1"/>
  <c r="M788" i="16"/>
  <c r="S785" i="16"/>
  <c r="O775" i="16"/>
  <c r="T227" i="1" s="1"/>
  <c r="M775" i="16"/>
  <c r="S272" i="16"/>
  <c r="O261" i="16"/>
  <c r="T134" i="1" s="1"/>
  <c r="M261" i="16"/>
  <c r="S772" i="16"/>
  <c r="O770" i="16"/>
  <c r="T225" i="1" s="1"/>
  <c r="M770" i="16"/>
  <c r="S767" i="16"/>
  <c r="O757" i="16"/>
  <c r="T223" i="1" s="1"/>
  <c r="M757" i="16"/>
  <c r="S754" i="16"/>
  <c r="O744" i="16"/>
  <c r="T221" i="1" s="1"/>
  <c r="M744" i="16"/>
  <c r="S741" i="16"/>
  <c r="O731" i="16"/>
  <c r="T219" i="1" s="1"/>
  <c r="M731" i="16"/>
  <c r="S728" i="16"/>
  <c r="O726" i="16"/>
  <c r="T216" i="1" s="1"/>
  <c r="M726" i="16"/>
  <c r="S723" i="16"/>
  <c r="O713" i="16"/>
  <c r="T214" i="1" s="1"/>
  <c r="M713" i="16"/>
  <c r="S710" i="16"/>
  <c r="O700" i="16"/>
  <c r="T212" i="1" s="1"/>
  <c r="M700" i="16"/>
  <c r="S697" i="16"/>
  <c r="O687" i="16"/>
  <c r="T210" i="1" s="1"/>
  <c r="M687" i="16"/>
  <c r="S684" i="16"/>
  <c r="O682" i="16"/>
  <c r="T207" i="1" s="1"/>
  <c r="M682" i="16"/>
  <c r="S679" i="16"/>
  <c r="O669" i="16"/>
  <c r="T205" i="1" s="1"/>
  <c r="M669" i="16"/>
  <c r="S666" i="16"/>
  <c r="O656" i="16"/>
  <c r="T203" i="1" s="1"/>
  <c r="M656" i="16"/>
  <c r="S653" i="16"/>
  <c r="O643" i="16"/>
  <c r="T201" i="1" s="1"/>
  <c r="M643" i="16"/>
  <c r="S640" i="16"/>
  <c r="O638" i="16"/>
  <c r="T198" i="1" s="1"/>
  <c r="M638" i="16"/>
  <c r="S635" i="16"/>
  <c r="O625" i="16"/>
  <c r="T196" i="1" s="1"/>
  <c r="M625" i="16"/>
  <c r="S622" i="16"/>
  <c r="O612" i="16"/>
  <c r="T194" i="1" s="1"/>
  <c r="M612" i="16"/>
  <c r="S609" i="16"/>
  <c r="O599" i="16"/>
  <c r="T192" i="1" s="1"/>
  <c r="M599" i="16"/>
  <c r="S596" i="16"/>
  <c r="O594" i="16"/>
  <c r="T189" i="1" s="1"/>
  <c r="M594" i="16"/>
  <c r="S591" i="16"/>
  <c r="O581" i="16"/>
  <c r="T187" i="1" s="1"/>
  <c r="M581" i="16"/>
  <c r="S578" i="16"/>
  <c r="O568" i="16"/>
  <c r="T185" i="1" s="1"/>
  <c r="M568" i="16"/>
  <c r="S565" i="16"/>
  <c r="O555" i="16"/>
  <c r="T183" i="1" s="1"/>
  <c r="M555" i="16"/>
  <c r="S519" i="16"/>
  <c r="O508" i="16"/>
  <c r="T180" i="1" s="1"/>
  <c r="M508" i="16"/>
  <c r="S505" i="16"/>
  <c r="O494" i="16"/>
  <c r="T178" i="1" s="1"/>
  <c r="M494" i="16"/>
  <c r="S491" i="16"/>
  <c r="O489" i="16"/>
  <c r="T176" i="1" s="1"/>
  <c r="M489" i="16"/>
  <c r="S486" i="16"/>
  <c r="O475" i="16"/>
  <c r="T174" i="1" s="1"/>
  <c r="M475" i="16"/>
  <c r="S472" i="16"/>
  <c r="O470" i="16"/>
  <c r="T172" i="1" s="1"/>
  <c r="M470" i="16"/>
  <c r="S467" i="16"/>
  <c r="O456" i="16"/>
  <c r="T170" i="1" s="1"/>
  <c r="M456" i="16"/>
  <c r="S453" i="16"/>
  <c r="O451" i="16"/>
  <c r="T167" i="1" s="1"/>
  <c r="M451" i="16"/>
  <c r="S448" i="16"/>
  <c r="O437" i="16"/>
  <c r="T165" i="1" s="1"/>
  <c r="M437" i="16"/>
  <c r="S434" i="16"/>
  <c r="O423" i="16"/>
  <c r="T163" i="1" s="1"/>
  <c r="M423" i="16"/>
  <c r="S420" i="16"/>
  <c r="O409" i="16"/>
  <c r="T161" i="1" s="1"/>
  <c r="M409" i="16"/>
  <c r="S406" i="16"/>
  <c r="O403" i="16"/>
  <c r="T158" i="1" s="1"/>
  <c r="M403" i="16"/>
  <c r="S400" i="16"/>
  <c r="O389" i="16"/>
  <c r="T156" i="1" s="1"/>
  <c r="M389" i="16"/>
  <c r="S386" i="16"/>
  <c r="O375" i="16"/>
  <c r="T154" i="1" s="1"/>
  <c r="M375" i="16"/>
  <c r="S372" i="16"/>
  <c r="O361" i="16"/>
  <c r="T152" i="1" s="1"/>
  <c r="M361" i="16"/>
  <c r="S358" i="16"/>
  <c r="O356" i="16"/>
  <c r="T149" i="1" s="1"/>
  <c r="M356" i="16"/>
  <c r="S353" i="16"/>
  <c r="O342" i="16"/>
  <c r="T147" i="1" s="1"/>
  <c r="M342" i="16"/>
  <c r="S339" i="16"/>
  <c r="O328" i="16"/>
  <c r="T145" i="1" s="1"/>
  <c r="M328" i="16"/>
  <c r="S325" i="16"/>
  <c r="O314" i="16"/>
  <c r="T143" i="1" s="1"/>
  <c r="M314" i="16"/>
  <c r="S311" i="16"/>
  <c r="O309" i="16"/>
  <c r="M309" i="16"/>
  <c r="S306" i="16"/>
  <c r="O303" i="16"/>
  <c r="T140" i="1" s="1"/>
  <c r="M303" i="16"/>
  <c r="S300" i="16"/>
  <c r="O289" i="16"/>
  <c r="T138" i="1" s="1"/>
  <c r="M289" i="16"/>
  <c r="S286" i="16"/>
  <c r="O275" i="16"/>
  <c r="T136" i="1" s="1"/>
  <c r="M275" i="16"/>
  <c r="M1339" i="16"/>
  <c r="S1434" i="16"/>
  <c r="U1434" i="16" s="1"/>
  <c r="N538" i="1"/>
  <c r="T538" i="1" s="1"/>
  <c r="S1573" i="16"/>
  <c r="U1573" i="16" s="1"/>
  <c r="N413" i="1"/>
  <c r="T413" i="1" s="1"/>
  <c r="S1230" i="16"/>
  <c r="U1230" i="16" s="1"/>
  <c r="S1349" i="16"/>
  <c r="U1349" i="16" s="1"/>
  <c r="S1366" i="16"/>
  <c r="U1366" i="16" s="1"/>
  <c r="T1436" i="16"/>
  <c r="V1436" i="16" s="1"/>
  <c r="U1436" i="16"/>
  <c r="T1468" i="16"/>
  <c r="V1468" i="16" s="1"/>
  <c r="U1468" i="16"/>
  <c r="T1499" i="16"/>
  <c r="V1499" i="16" s="1"/>
  <c r="U1499" i="16"/>
  <c r="W1499" i="16" s="1"/>
  <c r="X1499" i="16" s="1"/>
  <c r="S1533" i="16"/>
  <c r="U1533" i="16" s="1"/>
  <c r="S1491" i="16"/>
  <c r="U1491" i="16" s="1"/>
  <c r="N412" i="1"/>
  <c r="T412" i="1" s="1"/>
  <c r="S1228" i="16"/>
  <c r="U1228" i="16" s="1"/>
  <c r="S1346" i="16"/>
  <c r="U1346" i="16" s="1"/>
  <c r="S1384" i="16"/>
  <c r="U1384" i="16" s="1"/>
  <c r="T1435" i="16"/>
  <c r="V1435" i="16" s="1"/>
  <c r="U1435" i="16"/>
  <c r="T1467" i="16"/>
  <c r="V1467" i="16" s="1"/>
  <c r="U1467" i="16"/>
  <c r="W1467" i="16" s="1"/>
  <c r="X1467" i="16" s="1"/>
  <c r="S1498" i="16"/>
  <c r="U1498" i="16" s="1"/>
  <c r="T1543" i="16"/>
  <c r="V1543" i="16" s="1"/>
  <c r="U1543" i="16"/>
  <c r="S1541" i="16"/>
  <c r="U1541" i="16" s="1"/>
  <c r="S1523" i="16"/>
  <c r="U1523" i="16" s="1"/>
  <c r="N411" i="1"/>
  <c r="T411" i="1" s="1"/>
  <c r="S1225" i="16"/>
  <c r="U1225" i="16" s="1"/>
  <c r="S1509" i="16"/>
  <c r="U1509" i="16" s="1"/>
  <c r="S1375" i="16"/>
  <c r="U1375" i="16" s="1"/>
  <c r="T1375" i="16"/>
  <c r="V1375" i="16" s="1"/>
  <c r="S1220" i="16"/>
  <c r="U1220" i="16" s="1"/>
  <c r="N535" i="1"/>
  <c r="T535" i="1" s="1"/>
  <c r="S1570" i="16"/>
  <c r="U1570" i="16" s="1"/>
  <c r="S1358" i="16"/>
  <c r="U1358" i="16" s="1"/>
  <c r="T1358" i="16"/>
  <c r="V1358" i="16" s="1"/>
  <c r="S1382" i="16"/>
  <c r="U1382" i="16" s="1"/>
  <c r="T1477" i="16"/>
  <c r="V1477" i="16" s="1"/>
  <c r="U1477" i="16"/>
  <c r="S1508" i="16"/>
  <c r="U1508" i="16" s="1"/>
  <c r="S1540" i="16"/>
  <c r="U1540" i="16" s="1"/>
  <c r="N534" i="1"/>
  <c r="T534" i="1" s="1"/>
  <c r="S1569" i="16"/>
  <c r="U1569" i="16" s="1"/>
  <c r="T1393" i="16"/>
  <c r="V1393" i="16" s="1"/>
  <c r="U1393" i="16"/>
  <c r="S1476" i="16"/>
  <c r="U1476" i="16" s="1"/>
  <c r="S1558" i="16"/>
  <c r="U1558" i="16" s="1"/>
  <c r="N416" i="1"/>
  <c r="T416" i="1" s="1"/>
  <c r="S1236" i="16"/>
  <c r="N533" i="1"/>
  <c r="T533" i="1" s="1"/>
  <c r="S1568" i="16"/>
  <c r="T1359" i="16"/>
  <c r="V1359" i="16" s="1"/>
  <c r="U1359" i="16"/>
  <c r="T1392" i="16"/>
  <c r="V1392" i="16" s="1"/>
  <c r="U1392" i="16"/>
  <c r="S1444" i="16"/>
  <c r="U1444" i="16" s="1"/>
  <c r="S1475" i="16"/>
  <c r="U1475" i="16" s="1"/>
  <c r="T1518" i="16"/>
  <c r="V1518" i="16" s="1"/>
  <c r="U1518" i="16"/>
  <c r="S1551" i="16"/>
  <c r="U1551" i="16" s="1"/>
  <c r="N537" i="1"/>
  <c r="T537" i="1" s="1"/>
  <c r="S1572" i="16"/>
  <c r="U1572" i="16" s="1"/>
  <c r="S1507" i="16"/>
  <c r="U1507" i="16" s="1"/>
  <c r="N415" i="1"/>
  <c r="T415" i="1" s="1"/>
  <c r="S1234" i="16"/>
  <c r="U1234" i="16" s="1"/>
  <c r="N531" i="1"/>
  <c r="T531" i="1" s="1"/>
  <c r="S1566" i="16"/>
  <c r="U1566" i="16" s="1"/>
  <c r="S1356" i="16"/>
  <c r="U1356" i="16" s="1"/>
  <c r="S1391" i="16"/>
  <c r="U1391" i="16" s="1"/>
  <c r="S1443" i="16"/>
  <c r="U1443" i="16" s="1"/>
  <c r="T1486" i="16"/>
  <c r="V1486" i="16" s="1"/>
  <c r="U1486" i="16"/>
  <c r="S1517" i="16"/>
  <c r="U1517" i="16" s="1"/>
  <c r="S1550" i="16"/>
  <c r="U1550" i="16" s="1"/>
  <c r="T1553" i="16"/>
  <c r="V1553" i="16" s="1"/>
  <c r="U1553" i="16"/>
  <c r="S39" i="16"/>
  <c r="U39" i="16" s="1"/>
  <c r="S1421" i="16"/>
  <c r="U1421" i="16" s="1"/>
  <c r="N94" i="1"/>
  <c r="T94" i="1" s="1"/>
  <c r="S120" i="16"/>
  <c r="U120" i="16" s="1"/>
  <c r="N89" i="1"/>
  <c r="T89" i="1" s="1"/>
  <c r="S115" i="16"/>
  <c r="U115" i="16" s="1"/>
  <c r="N532" i="1"/>
  <c r="T532" i="1" s="1"/>
  <c r="S1567" i="16"/>
  <c r="T1368" i="16"/>
  <c r="V1368" i="16" s="1"/>
  <c r="U1368" i="16"/>
  <c r="S1402" i="16"/>
  <c r="U1402" i="16" s="1"/>
  <c r="T1454" i="16"/>
  <c r="V1454" i="16" s="1"/>
  <c r="U1454" i="16"/>
  <c r="S1485" i="16"/>
  <c r="U1485" i="16" s="1"/>
  <c r="S1516" i="16"/>
  <c r="U1516" i="16" s="1"/>
  <c r="S1542" i="16"/>
  <c r="U1542" i="16" s="1"/>
  <c r="N536" i="1"/>
  <c r="T536" i="1" s="1"/>
  <c r="S1571" i="16"/>
  <c r="U1571" i="16" s="1"/>
  <c r="S1383" i="16"/>
  <c r="U1383" i="16" s="1"/>
  <c r="S1466" i="16"/>
  <c r="U1466" i="16" s="1"/>
  <c r="T1445" i="16"/>
  <c r="V1445" i="16" s="1"/>
  <c r="U1445" i="16"/>
  <c r="S1406" i="16"/>
  <c r="U1406" i="16" s="1"/>
  <c r="O1167" i="16"/>
  <c r="S1170" i="16"/>
  <c r="U1170" i="16" s="1"/>
  <c r="N88" i="1"/>
  <c r="T88" i="1" s="1"/>
  <c r="S114" i="16"/>
  <c r="U114" i="16" s="1"/>
  <c r="T1348" i="16"/>
  <c r="V1348" i="16" s="1"/>
  <c r="U1348" i="16"/>
  <c r="S1367" i="16"/>
  <c r="U1367" i="16" s="1"/>
  <c r="S1401" i="16"/>
  <c r="U1401" i="16" s="1"/>
  <c r="S1453" i="16"/>
  <c r="U1453" i="16" s="1"/>
  <c r="S1484" i="16"/>
  <c r="U1484" i="16" s="1"/>
  <c r="S1530" i="16"/>
  <c r="U1530" i="16" s="1"/>
  <c r="T1532" i="16"/>
  <c r="V1532" i="16" s="1"/>
  <c r="U1532" i="16"/>
  <c r="S1357" i="16"/>
  <c r="U1357" i="16" s="1"/>
  <c r="S71" i="16"/>
  <c r="U71" i="16" s="1"/>
  <c r="S1459" i="16"/>
  <c r="U1459" i="16" s="1"/>
  <c r="N539" i="1"/>
  <c r="T539" i="1" s="1"/>
  <c r="S1574" i="16"/>
  <c r="U1574" i="16" s="1"/>
  <c r="N87" i="1"/>
  <c r="T87" i="1" s="1"/>
  <c r="S113" i="16"/>
  <c r="U113" i="16" s="1"/>
  <c r="S1347" i="16"/>
  <c r="U1347" i="16" s="1"/>
  <c r="S1369" i="16"/>
  <c r="U1369" i="16" s="1"/>
  <c r="S1400" i="16"/>
  <c r="U1400" i="16" s="1"/>
  <c r="S1452" i="16"/>
  <c r="U1452" i="16" s="1"/>
  <c r="S1500" i="16"/>
  <c r="U1500" i="16" s="1"/>
  <c r="S1531" i="16"/>
  <c r="U1531" i="16" s="1"/>
  <c r="T1552" i="16"/>
  <c r="V1552" i="16" s="1"/>
  <c r="U1552" i="16"/>
  <c r="M1167" i="16"/>
  <c r="O1304" i="16"/>
  <c r="M1304" i="16"/>
  <c r="O1299" i="16"/>
  <c r="M1299" i="16"/>
  <c r="O1218" i="16"/>
  <c r="N408" i="1" s="1"/>
  <c r="T408" i="1" s="1"/>
  <c r="M1218" i="16"/>
  <c r="O1663" i="16"/>
  <c r="M1663" i="16"/>
  <c r="O1647" i="16"/>
  <c r="M1647" i="16"/>
  <c r="O1314" i="16"/>
  <c r="M1314" i="16"/>
  <c r="O1309" i="16"/>
  <c r="M1309" i="16"/>
  <c r="O1294" i="16"/>
  <c r="M1294" i="16"/>
  <c r="O1289" i="16"/>
  <c r="M1289" i="16"/>
  <c r="O1284" i="16"/>
  <c r="M1284" i="16"/>
  <c r="O1279" i="16"/>
  <c r="M1279" i="16"/>
  <c r="O1274" i="16"/>
  <c r="M1274" i="16"/>
  <c r="O1269" i="16"/>
  <c r="M1269" i="16"/>
  <c r="O1264" i="16"/>
  <c r="M1264" i="16"/>
  <c r="O1259" i="16"/>
  <c r="M1259" i="16"/>
  <c r="O1254" i="16"/>
  <c r="M1254" i="16"/>
  <c r="O1249" i="16"/>
  <c r="M1249" i="16"/>
  <c r="O1208" i="16"/>
  <c r="N404" i="1" s="1"/>
  <c r="T404" i="1" s="1"/>
  <c r="O1556" i="16"/>
  <c r="N525" i="1" s="1"/>
  <c r="T525" i="1" s="1"/>
  <c r="M1556" i="16"/>
  <c r="O1521" i="16"/>
  <c r="N519" i="1" s="1"/>
  <c r="T519" i="1" s="1"/>
  <c r="M1521" i="16"/>
  <c r="O1489" i="16"/>
  <c r="N513" i="1" s="1"/>
  <c r="T513" i="1" s="1"/>
  <c r="M1489" i="16"/>
  <c r="O1457" i="16"/>
  <c r="N507" i="1" s="1"/>
  <c r="T507" i="1" s="1"/>
  <c r="M1457" i="16"/>
  <c r="O1419" i="16"/>
  <c r="N500" i="1" s="1"/>
  <c r="T500" i="1" s="1"/>
  <c r="M1419" i="16"/>
  <c r="O1404" i="16"/>
  <c r="N495" i="1" s="1"/>
  <c r="T495" i="1" s="1"/>
  <c r="M1404" i="16"/>
  <c r="O1372" i="16"/>
  <c r="M1372" i="16"/>
  <c r="O37" i="16"/>
  <c r="O101" i="16"/>
  <c r="M101" i="16"/>
  <c r="O69" i="16"/>
  <c r="M69" i="16"/>
  <c r="M37" i="16"/>
  <c r="A67" i="1"/>
  <c r="J1332" i="16"/>
  <c r="M530" i="1"/>
  <c r="E530" i="1"/>
  <c r="M529" i="1"/>
  <c r="F529" i="1"/>
  <c r="E529" i="1"/>
  <c r="A530" i="1"/>
  <c r="A529" i="1"/>
  <c r="M528" i="1"/>
  <c r="F527" i="1"/>
  <c r="A528" i="1"/>
  <c r="A486" i="1"/>
  <c r="M524" i="1"/>
  <c r="F524" i="1"/>
  <c r="E524" i="1"/>
  <c r="A524" i="1"/>
  <c r="M523" i="1"/>
  <c r="F523" i="1"/>
  <c r="E523" i="1"/>
  <c r="A523" i="1"/>
  <c r="M522" i="1"/>
  <c r="F522" i="1"/>
  <c r="E522" i="1"/>
  <c r="A522" i="1"/>
  <c r="M518" i="1"/>
  <c r="F518" i="1"/>
  <c r="E518" i="1"/>
  <c r="M517" i="1"/>
  <c r="F517" i="1"/>
  <c r="E517" i="1"/>
  <c r="A518" i="1"/>
  <c r="A517" i="1"/>
  <c r="M516" i="1"/>
  <c r="F516" i="1"/>
  <c r="E516" i="1"/>
  <c r="M512" i="1"/>
  <c r="F512" i="1"/>
  <c r="E512" i="1"/>
  <c r="M511" i="1"/>
  <c r="F511" i="1"/>
  <c r="E511" i="1"/>
  <c r="M510" i="1"/>
  <c r="F510" i="1"/>
  <c r="E510" i="1"/>
  <c r="M506" i="1"/>
  <c r="F506" i="1"/>
  <c r="E506" i="1"/>
  <c r="M505" i="1"/>
  <c r="F505" i="1"/>
  <c r="E505" i="1"/>
  <c r="F504" i="1"/>
  <c r="M504" i="1"/>
  <c r="E504" i="1"/>
  <c r="E500" i="1"/>
  <c r="M499" i="1"/>
  <c r="F499" i="1"/>
  <c r="E499" i="1"/>
  <c r="M498" i="1"/>
  <c r="F498" i="1"/>
  <c r="E498" i="1"/>
  <c r="F493" i="1"/>
  <c r="E487" i="1"/>
  <c r="M494" i="1"/>
  <c r="F494" i="1"/>
  <c r="E494" i="1"/>
  <c r="M493" i="1"/>
  <c r="E493" i="1"/>
  <c r="M492" i="1"/>
  <c r="F492" i="1"/>
  <c r="E492" i="1"/>
  <c r="M488" i="1"/>
  <c r="F488" i="1"/>
  <c r="E488" i="1"/>
  <c r="M487" i="1"/>
  <c r="F487" i="1"/>
  <c r="A516" i="1"/>
  <c r="A515" i="1" s="1"/>
  <c r="A512" i="1"/>
  <c r="A511" i="1"/>
  <c r="A510" i="1"/>
  <c r="A509" i="1" s="1"/>
  <c r="A506" i="1"/>
  <c r="A505" i="1"/>
  <c r="A504" i="1"/>
  <c r="A503" i="1" s="1"/>
  <c r="A500" i="1"/>
  <c r="A499" i="1"/>
  <c r="A498" i="1"/>
  <c r="A497" i="1" s="1"/>
  <c r="A494" i="1"/>
  <c r="A493" i="1"/>
  <c r="A492" i="1"/>
  <c r="A491" i="1" s="1"/>
  <c r="A488" i="1"/>
  <c r="A487" i="1"/>
  <c r="M486" i="1"/>
  <c r="F486" i="1"/>
  <c r="E486" i="1"/>
  <c r="L1554" i="16"/>
  <c r="J1554" i="16"/>
  <c r="H1554" i="16"/>
  <c r="L1548" i="16"/>
  <c r="J1548" i="16"/>
  <c r="H1548" i="16"/>
  <c r="D1548" i="16"/>
  <c r="P1546" i="16"/>
  <c r="L1544" i="16"/>
  <c r="J1544" i="16"/>
  <c r="H1544" i="16"/>
  <c r="L1538" i="16"/>
  <c r="J1538" i="16"/>
  <c r="H1538" i="16"/>
  <c r="D1538" i="16"/>
  <c r="P1536" i="16"/>
  <c r="L1534" i="16"/>
  <c r="J1534" i="16"/>
  <c r="H1534" i="16"/>
  <c r="L1528" i="16"/>
  <c r="J1528" i="16"/>
  <c r="H1528" i="16"/>
  <c r="D1528" i="16"/>
  <c r="P1526" i="16"/>
  <c r="L1519" i="16"/>
  <c r="J1519" i="16"/>
  <c r="H1519" i="16"/>
  <c r="L1514" i="16"/>
  <c r="J1514" i="16"/>
  <c r="H1514" i="16"/>
  <c r="D1514" i="16"/>
  <c r="P1512" i="16"/>
  <c r="L1510" i="16"/>
  <c r="J1510" i="16"/>
  <c r="H1510" i="16"/>
  <c r="L1505" i="16"/>
  <c r="J1505" i="16"/>
  <c r="H1505" i="16"/>
  <c r="D1505" i="16"/>
  <c r="P1503" i="16"/>
  <c r="L1501" i="16"/>
  <c r="J1501" i="16"/>
  <c r="H1501" i="16"/>
  <c r="L1496" i="16"/>
  <c r="J1496" i="16"/>
  <c r="H1496" i="16"/>
  <c r="D1496" i="16"/>
  <c r="P1494" i="16"/>
  <c r="L1487" i="16"/>
  <c r="J1487" i="16"/>
  <c r="H1487" i="16"/>
  <c r="L1482" i="16"/>
  <c r="J1482" i="16"/>
  <c r="H1482" i="16"/>
  <c r="D1482" i="16"/>
  <c r="P1480" i="16"/>
  <c r="L1478" i="16"/>
  <c r="J1478" i="16"/>
  <c r="H1478" i="16"/>
  <c r="L1473" i="16"/>
  <c r="J1473" i="16"/>
  <c r="H1473" i="16"/>
  <c r="D1473" i="16"/>
  <c r="P1471" i="16"/>
  <c r="L1469" i="16"/>
  <c r="J1469" i="16"/>
  <c r="H1469" i="16"/>
  <c r="L1464" i="16"/>
  <c r="J1464" i="16"/>
  <c r="H1464" i="16"/>
  <c r="D1464" i="16"/>
  <c r="P1462" i="16"/>
  <c r="L1455" i="16"/>
  <c r="J1455" i="16"/>
  <c r="H1455" i="16"/>
  <c r="L1450" i="16"/>
  <c r="J1450" i="16"/>
  <c r="H1450" i="16"/>
  <c r="D1450" i="16"/>
  <c r="P1448" i="16"/>
  <c r="L1446" i="16"/>
  <c r="J1446" i="16"/>
  <c r="H1446" i="16"/>
  <c r="L1441" i="16"/>
  <c r="J1441" i="16"/>
  <c r="H1441" i="16"/>
  <c r="D1441" i="16"/>
  <c r="L1432" i="16"/>
  <c r="L1430" i="16" s="1"/>
  <c r="J1432" i="16"/>
  <c r="H1432" i="16"/>
  <c r="H1430" i="16" s="1"/>
  <c r="D1432" i="16"/>
  <c r="P1430" i="16"/>
  <c r="L1428" i="16"/>
  <c r="J1428" i="16"/>
  <c r="H1428" i="16"/>
  <c r="L1427" i="16"/>
  <c r="J1427" i="16"/>
  <c r="H1427" i="16"/>
  <c r="D1427" i="16"/>
  <c r="P1424" i="16"/>
  <c r="L1417" i="16"/>
  <c r="J1417" i="16"/>
  <c r="H1417" i="16"/>
  <c r="L1416" i="16"/>
  <c r="J1416" i="16"/>
  <c r="H1416" i="16"/>
  <c r="D1416" i="16"/>
  <c r="P1414" i="16"/>
  <c r="L1412" i="16"/>
  <c r="J1412" i="16"/>
  <c r="H1412" i="16"/>
  <c r="L1411" i="16"/>
  <c r="J1411" i="16"/>
  <c r="H1411" i="16"/>
  <c r="D1411" i="16"/>
  <c r="P1409" i="16"/>
  <c r="L1398" i="16"/>
  <c r="J1398" i="16"/>
  <c r="H1398" i="16"/>
  <c r="D1398" i="16"/>
  <c r="P1396" i="16"/>
  <c r="L1394" i="16"/>
  <c r="J1394" i="16"/>
  <c r="H1394" i="16"/>
  <c r="L1389" i="16"/>
  <c r="J1389" i="16"/>
  <c r="H1389" i="16"/>
  <c r="D1389" i="16"/>
  <c r="P1387" i="16"/>
  <c r="L1385" i="16"/>
  <c r="J1385" i="16"/>
  <c r="H1385" i="16"/>
  <c r="L1380" i="16"/>
  <c r="J1380" i="16"/>
  <c r="H1380" i="16"/>
  <c r="D1380" i="16"/>
  <c r="P1378" i="16"/>
  <c r="L1370" i="16"/>
  <c r="J1370" i="16"/>
  <c r="H1370" i="16"/>
  <c r="L1364" i="16"/>
  <c r="J1364" i="16"/>
  <c r="H1364" i="16"/>
  <c r="D1364" i="16"/>
  <c r="P1362" i="16"/>
  <c r="L1360" i="16"/>
  <c r="J1360" i="16"/>
  <c r="H1360" i="16"/>
  <c r="L1354" i="16"/>
  <c r="J1354" i="16"/>
  <c r="H1354" i="16"/>
  <c r="D1354" i="16"/>
  <c r="P1352" i="16"/>
  <c r="D1344" i="16"/>
  <c r="L1350" i="16"/>
  <c r="J1350" i="16"/>
  <c r="H1350" i="16"/>
  <c r="L1344" i="16"/>
  <c r="J1344" i="16"/>
  <c r="H1344" i="16"/>
  <c r="P1342" i="16"/>
  <c r="M420" i="1"/>
  <c r="F420" i="1"/>
  <c r="E420" i="1"/>
  <c r="M419" i="1"/>
  <c r="F419" i="1"/>
  <c r="E419" i="1"/>
  <c r="M418" i="1"/>
  <c r="F418" i="1"/>
  <c r="E418" i="1"/>
  <c r="M417" i="1"/>
  <c r="F417" i="1"/>
  <c r="E417" i="1"/>
  <c r="E414" i="1"/>
  <c r="M414" i="1"/>
  <c r="L1246" i="16"/>
  <c r="J1246" i="16"/>
  <c r="H1246" i="16"/>
  <c r="L1244" i="16"/>
  <c r="J1244" i="16"/>
  <c r="H1244" i="16"/>
  <c r="L1242" i="16"/>
  <c r="J1242" i="16"/>
  <c r="H1242" i="16"/>
  <c r="L1240" i="16"/>
  <c r="J1240" i="16"/>
  <c r="H1240" i="16"/>
  <c r="L1238" i="16"/>
  <c r="J1238" i="16"/>
  <c r="H1238" i="16"/>
  <c r="L1232" i="16"/>
  <c r="J1232" i="16"/>
  <c r="H1232" i="16"/>
  <c r="X1647" i="16" l="1"/>
  <c r="O569" i="1" s="1"/>
  <c r="P569" i="1" s="1"/>
  <c r="X1663" i="16"/>
  <c r="W1687" i="16"/>
  <c r="X1687" i="16" s="1"/>
  <c r="P584" i="1" s="1"/>
  <c r="W1688" i="16"/>
  <c r="X1688" i="16" s="1"/>
  <c r="P585" i="1" s="1"/>
  <c r="W1689" i="16"/>
  <c r="X1689" i="16" s="1"/>
  <c r="P586" i="1" s="1"/>
  <c r="W1690" i="16"/>
  <c r="X1690" i="16" s="1"/>
  <c r="P587" i="1" s="1"/>
  <c r="W1691" i="16"/>
  <c r="X1691" i="16" s="1"/>
  <c r="P588" i="1" s="1"/>
  <c r="W1692" i="16"/>
  <c r="X1692" i="16" s="1"/>
  <c r="P589" i="1" s="1"/>
  <c r="W1693" i="16"/>
  <c r="X1693" i="16" s="1"/>
  <c r="P590" i="1" s="1"/>
  <c r="W1694" i="16"/>
  <c r="X1694" i="16" s="1"/>
  <c r="P591" i="1" s="1"/>
  <c r="W1695" i="16"/>
  <c r="X1695" i="16" s="1"/>
  <c r="P592" i="1" s="1"/>
  <c r="W1696" i="16"/>
  <c r="X1696" i="16" s="1"/>
  <c r="P593" i="1" s="1"/>
  <c r="W1697" i="16"/>
  <c r="X1697" i="16" s="1"/>
  <c r="P594" i="1" s="1"/>
  <c r="W1698" i="16"/>
  <c r="X1698" i="16" s="1"/>
  <c r="P595" i="1" s="1"/>
  <c r="W1699" i="16"/>
  <c r="X1699" i="16" s="1"/>
  <c r="P596" i="1" s="1"/>
  <c r="W1700" i="16"/>
  <c r="X1700" i="16" s="1"/>
  <c r="P597" i="1" s="1"/>
  <c r="W1701" i="16"/>
  <c r="X1701" i="16" s="1"/>
  <c r="P598" i="1" s="1"/>
  <c r="W1702" i="16"/>
  <c r="X1702" i="16" s="1"/>
  <c r="P599" i="1" s="1"/>
  <c r="W1703" i="16"/>
  <c r="X1703" i="16" s="1"/>
  <c r="P600" i="1" s="1"/>
  <c r="W1704" i="16"/>
  <c r="X1704" i="16" s="1"/>
  <c r="P601" i="1" s="1"/>
  <c r="W1705" i="16"/>
  <c r="X1705" i="16" s="1"/>
  <c r="P602" i="1" s="1"/>
  <c r="W1706" i="16"/>
  <c r="X1706" i="16" s="1"/>
  <c r="P603" i="1" s="1"/>
  <c r="W1707" i="16"/>
  <c r="X1707" i="16" s="1"/>
  <c r="P604" i="1" s="1"/>
  <c r="W1708" i="16"/>
  <c r="X1708" i="16" s="1"/>
  <c r="P605" i="1" s="1"/>
  <c r="W1709" i="16"/>
  <c r="X1709" i="16" s="1"/>
  <c r="P606" i="1" s="1"/>
  <c r="W1710" i="16"/>
  <c r="X1710" i="16" s="1"/>
  <c r="P607" i="1" s="1"/>
  <c r="W1711" i="16"/>
  <c r="X1711" i="16" s="1"/>
  <c r="P608" i="1" s="1"/>
  <c r="W1739" i="16"/>
  <c r="X1739" i="16" s="1"/>
  <c r="P625" i="1" s="1"/>
  <c r="W1740" i="16"/>
  <c r="X1740" i="16" s="1"/>
  <c r="P626" i="1" s="1"/>
  <c r="W1741" i="16"/>
  <c r="X1741" i="16" s="1"/>
  <c r="P627" i="1" s="1"/>
  <c r="W1742" i="16"/>
  <c r="X1742" i="16" s="1"/>
  <c r="P628" i="1" s="1"/>
  <c r="W1743" i="16"/>
  <c r="X1743" i="16" s="1"/>
  <c r="P629" i="1" s="1"/>
  <c r="W1738" i="16"/>
  <c r="X1738" i="16" s="1"/>
  <c r="P624" i="1" s="1"/>
  <c r="W1734" i="16"/>
  <c r="X1734" i="16" s="1"/>
  <c r="P620" i="1" s="1"/>
  <c r="W1735" i="16"/>
  <c r="X1735" i="16" s="1"/>
  <c r="P621" i="1" s="1"/>
  <c r="W1736" i="16"/>
  <c r="X1736" i="16" s="1"/>
  <c r="P622" i="1" s="1"/>
  <c r="W1737" i="16"/>
  <c r="X1737" i="16" s="1"/>
  <c r="P623" i="1" s="1"/>
  <c r="W1725" i="16"/>
  <c r="X1725" i="16" s="1"/>
  <c r="P611" i="1" s="1"/>
  <c r="W1726" i="16"/>
  <c r="X1726" i="16" s="1"/>
  <c r="P612" i="1" s="1"/>
  <c r="W1727" i="16"/>
  <c r="X1727" i="16" s="1"/>
  <c r="P613" i="1" s="1"/>
  <c r="W1728" i="16"/>
  <c r="X1728" i="16" s="1"/>
  <c r="P614" i="1" s="1"/>
  <c r="W1729" i="16"/>
  <c r="X1729" i="16" s="1"/>
  <c r="P615" i="1" s="1"/>
  <c r="W1730" i="16"/>
  <c r="X1730" i="16" s="1"/>
  <c r="P616" i="1" s="1"/>
  <c r="W1731" i="16"/>
  <c r="X1731" i="16" s="1"/>
  <c r="P617" i="1" s="1"/>
  <c r="W1732" i="16"/>
  <c r="X1732" i="16" s="1"/>
  <c r="P618" i="1" s="1"/>
  <c r="W1733" i="16"/>
  <c r="X1733" i="16" s="1"/>
  <c r="P619" i="1" s="1"/>
  <c r="T620" i="1"/>
  <c r="T622" i="1"/>
  <c r="T619" i="1"/>
  <c r="T556" i="1"/>
  <c r="A520" i="1"/>
  <c r="A521" i="1"/>
  <c r="A485" i="1"/>
  <c r="A484" i="1"/>
  <c r="T272" i="1"/>
  <c r="W822" i="16"/>
  <c r="X822" i="16" s="1"/>
  <c r="X820" i="16" s="1"/>
  <c r="W1211" i="16"/>
  <c r="X1211" i="16" s="1"/>
  <c r="W1210" i="16"/>
  <c r="X1210" i="16" s="1"/>
  <c r="X1208" i="16" s="1"/>
  <c r="O404" i="1" s="1"/>
  <c r="P404" i="1" s="1"/>
  <c r="W1787" i="16"/>
  <c r="X1787" i="16" s="1"/>
  <c r="W1788" i="16"/>
  <c r="X1788" i="16" s="1"/>
  <c r="W1789" i="16"/>
  <c r="X1789" i="16" s="1"/>
  <c r="W1794" i="16"/>
  <c r="X1794" i="16" s="1"/>
  <c r="W1795" i="16"/>
  <c r="X1795" i="16" s="1"/>
  <c r="W1796" i="16"/>
  <c r="X1796" i="16" s="1"/>
  <c r="W1797" i="16"/>
  <c r="X1797" i="16" s="1"/>
  <c r="W1798" i="16"/>
  <c r="X1798" i="16" s="1"/>
  <c r="W1776" i="16"/>
  <c r="X1776" i="16" s="1"/>
  <c r="W1777" i="16"/>
  <c r="X1777" i="16" s="1"/>
  <c r="W1778" i="16"/>
  <c r="X1778" i="16" s="1"/>
  <c r="W1779" i="16"/>
  <c r="X1779" i="16" s="1"/>
  <c r="W1780" i="16"/>
  <c r="X1780" i="16" s="1"/>
  <c r="W1781" i="16"/>
  <c r="X1781" i="16" s="1"/>
  <c r="W1783" i="16"/>
  <c r="X1783" i="16" s="1"/>
  <c r="W1782" i="16"/>
  <c r="X1782" i="16" s="1"/>
  <c r="W1763" i="16"/>
  <c r="X1763" i="16" s="1"/>
  <c r="W1764" i="16"/>
  <c r="X1764" i="16" s="1"/>
  <c r="W1765" i="16"/>
  <c r="X1765" i="16" s="1"/>
  <c r="W1766" i="16"/>
  <c r="X1766" i="16" s="1"/>
  <c r="W1767" i="16"/>
  <c r="X1767" i="16" s="1"/>
  <c r="W1768" i="16"/>
  <c r="X1768" i="16" s="1"/>
  <c r="P428" i="1"/>
  <c r="T428" i="1"/>
  <c r="P429" i="1"/>
  <c r="T429" i="1"/>
  <c r="P432" i="1"/>
  <c r="T432" i="1"/>
  <c r="P433" i="1"/>
  <c r="T433" i="1"/>
  <c r="P436" i="1"/>
  <c r="T436" i="1"/>
  <c r="P437" i="1"/>
  <c r="T437" i="1"/>
  <c r="P440" i="1"/>
  <c r="T440" i="1"/>
  <c r="P441" i="1"/>
  <c r="T441" i="1"/>
  <c r="P444" i="1"/>
  <c r="T444" i="1"/>
  <c r="P445" i="1"/>
  <c r="T445" i="1"/>
  <c r="P452" i="1"/>
  <c r="T452" i="1"/>
  <c r="P453" i="1"/>
  <c r="T453" i="1"/>
  <c r="T573" i="1"/>
  <c r="P448" i="1"/>
  <c r="T448" i="1"/>
  <c r="P449" i="1"/>
  <c r="T449" i="1"/>
  <c r="U1195" i="16"/>
  <c r="T1195" i="16"/>
  <c r="V1195" i="16" s="1"/>
  <c r="U1196" i="16"/>
  <c r="T1196" i="16"/>
  <c r="V1196" i="16" s="1"/>
  <c r="U1197" i="16"/>
  <c r="T1197" i="16"/>
  <c r="V1197" i="16" s="1"/>
  <c r="U1198" i="16"/>
  <c r="T1198" i="16"/>
  <c r="V1198" i="16" s="1"/>
  <c r="U1199" i="16"/>
  <c r="T1199" i="16"/>
  <c r="V1199" i="16" s="1"/>
  <c r="U1185" i="16"/>
  <c r="T1185" i="16"/>
  <c r="V1185" i="16" s="1"/>
  <c r="U1186" i="16"/>
  <c r="T1186" i="16"/>
  <c r="V1186" i="16" s="1"/>
  <c r="U1187" i="16"/>
  <c r="T1187" i="16"/>
  <c r="V1187" i="16" s="1"/>
  <c r="U1188" i="16"/>
  <c r="T1188" i="16"/>
  <c r="V1188" i="16" s="1"/>
  <c r="U1189" i="16"/>
  <c r="T1189" i="16"/>
  <c r="V1189" i="16" s="1"/>
  <c r="U1175" i="16"/>
  <c r="T1175" i="16"/>
  <c r="V1175" i="16" s="1"/>
  <c r="U1176" i="16"/>
  <c r="T1176" i="16"/>
  <c r="V1176" i="16" s="1"/>
  <c r="U1177" i="16"/>
  <c r="T1177" i="16"/>
  <c r="V1177" i="16" s="1"/>
  <c r="U1178" i="16"/>
  <c r="T1178" i="16"/>
  <c r="V1178" i="16" s="1"/>
  <c r="U1179" i="16"/>
  <c r="T1179" i="16"/>
  <c r="V1179" i="16" s="1"/>
  <c r="U1163" i="16"/>
  <c r="T1163" i="16"/>
  <c r="V1163" i="16" s="1"/>
  <c r="U1157" i="16"/>
  <c r="T1157" i="16"/>
  <c r="V1157" i="16" s="1"/>
  <c r="W1151" i="16"/>
  <c r="X1151" i="16" s="1"/>
  <c r="U805" i="16"/>
  <c r="T805" i="16"/>
  <c r="V805" i="16" s="1"/>
  <c r="O929" i="16"/>
  <c r="U790" i="16"/>
  <c r="T790" i="16"/>
  <c r="V790" i="16" s="1"/>
  <c r="U791" i="16"/>
  <c r="T791" i="16"/>
  <c r="V791" i="16" s="1"/>
  <c r="U792" i="16"/>
  <c r="T792" i="16"/>
  <c r="V792" i="16" s="1"/>
  <c r="U793" i="16"/>
  <c r="T793" i="16"/>
  <c r="V793" i="16" s="1"/>
  <c r="U794" i="16"/>
  <c r="T794" i="16"/>
  <c r="V794" i="16" s="1"/>
  <c r="U795" i="16"/>
  <c r="T795" i="16"/>
  <c r="V795" i="16" s="1"/>
  <c r="U796" i="16"/>
  <c r="T796" i="16"/>
  <c r="V796" i="16" s="1"/>
  <c r="U797" i="16"/>
  <c r="T797" i="16"/>
  <c r="V797" i="16" s="1"/>
  <c r="U777" i="16"/>
  <c r="T777" i="16"/>
  <c r="V777" i="16" s="1"/>
  <c r="U778" i="16"/>
  <c r="T778" i="16"/>
  <c r="V778" i="16" s="1"/>
  <c r="U779" i="16"/>
  <c r="T779" i="16"/>
  <c r="V779" i="16" s="1"/>
  <c r="U780" i="16"/>
  <c r="T780" i="16"/>
  <c r="V780" i="16" s="1"/>
  <c r="U781" i="16"/>
  <c r="T781" i="16"/>
  <c r="V781" i="16" s="1"/>
  <c r="U782" i="16"/>
  <c r="T782" i="16"/>
  <c r="V782" i="16" s="1"/>
  <c r="U783" i="16"/>
  <c r="T783" i="16"/>
  <c r="V783" i="16" s="1"/>
  <c r="U784" i="16"/>
  <c r="T784" i="16"/>
  <c r="V784" i="16" s="1"/>
  <c r="U759" i="16"/>
  <c r="T759" i="16"/>
  <c r="V759" i="16" s="1"/>
  <c r="U760" i="16"/>
  <c r="T760" i="16"/>
  <c r="V760" i="16" s="1"/>
  <c r="U761" i="16"/>
  <c r="T761" i="16"/>
  <c r="V761" i="16" s="1"/>
  <c r="U762" i="16"/>
  <c r="T762" i="16"/>
  <c r="V762" i="16" s="1"/>
  <c r="U763" i="16"/>
  <c r="T763" i="16"/>
  <c r="V763" i="16" s="1"/>
  <c r="U764" i="16"/>
  <c r="T764" i="16"/>
  <c r="V764" i="16" s="1"/>
  <c r="U765" i="16"/>
  <c r="T765" i="16"/>
  <c r="V765" i="16" s="1"/>
  <c r="U766" i="16"/>
  <c r="T766" i="16"/>
  <c r="V766" i="16" s="1"/>
  <c r="U746" i="16"/>
  <c r="T746" i="16"/>
  <c r="V746" i="16" s="1"/>
  <c r="U747" i="16"/>
  <c r="T747" i="16"/>
  <c r="V747" i="16" s="1"/>
  <c r="U748" i="16"/>
  <c r="T748" i="16"/>
  <c r="V748" i="16" s="1"/>
  <c r="U749" i="16"/>
  <c r="T749" i="16"/>
  <c r="V749" i="16" s="1"/>
  <c r="U750" i="16"/>
  <c r="T750" i="16"/>
  <c r="V750" i="16" s="1"/>
  <c r="U751" i="16"/>
  <c r="T751" i="16"/>
  <c r="V751" i="16" s="1"/>
  <c r="U752" i="16"/>
  <c r="T752" i="16"/>
  <c r="V752" i="16" s="1"/>
  <c r="U753" i="16"/>
  <c r="T753" i="16"/>
  <c r="V753" i="16" s="1"/>
  <c r="U733" i="16"/>
  <c r="T733" i="16"/>
  <c r="V733" i="16" s="1"/>
  <c r="U734" i="16"/>
  <c r="T734" i="16"/>
  <c r="V734" i="16" s="1"/>
  <c r="U735" i="16"/>
  <c r="T735" i="16"/>
  <c r="V735" i="16" s="1"/>
  <c r="U736" i="16"/>
  <c r="T736" i="16"/>
  <c r="V736" i="16" s="1"/>
  <c r="U737" i="16"/>
  <c r="T737" i="16"/>
  <c r="V737" i="16" s="1"/>
  <c r="U738" i="16"/>
  <c r="T738" i="16"/>
  <c r="V738" i="16" s="1"/>
  <c r="U739" i="16"/>
  <c r="T739" i="16"/>
  <c r="V739" i="16" s="1"/>
  <c r="U740" i="16"/>
  <c r="T740" i="16"/>
  <c r="V740" i="16" s="1"/>
  <c r="U715" i="16"/>
  <c r="T715" i="16"/>
  <c r="V715" i="16" s="1"/>
  <c r="U716" i="16"/>
  <c r="T716" i="16"/>
  <c r="V716" i="16" s="1"/>
  <c r="U717" i="16"/>
  <c r="T717" i="16"/>
  <c r="V717" i="16" s="1"/>
  <c r="U718" i="16"/>
  <c r="T718" i="16"/>
  <c r="V718" i="16" s="1"/>
  <c r="U719" i="16"/>
  <c r="T719" i="16"/>
  <c r="V719" i="16" s="1"/>
  <c r="U720" i="16"/>
  <c r="T720" i="16"/>
  <c r="V720" i="16" s="1"/>
  <c r="U721" i="16"/>
  <c r="T721" i="16"/>
  <c r="V721" i="16" s="1"/>
  <c r="U722" i="16"/>
  <c r="T722" i="16"/>
  <c r="V722" i="16" s="1"/>
  <c r="U702" i="16"/>
  <c r="T702" i="16"/>
  <c r="V702" i="16" s="1"/>
  <c r="U703" i="16"/>
  <c r="T703" i="16"/>
  <c r="V703" i="16" s="1"/>
  <c r="U704" i="16"/>
  <c r="T704" i="16"/>
  <c r="V704" i="16" s="1"/>
  <c r="U705" i="16"/>
  <c r="T705" i="16"/>
  <c r="V705" i="16" s="1"/>
  <c r="U706" i="16"/>
  <c r="T706" i="16"/>
  <c r="V706" i="16" s="1"/>
  <c r="U707" i="16"/>
  <c r="T707" i="16"/>
  <c r="V707" i="16" s="1"/>
  <c r="U708" i="16"/>
  <c r="T708" i="16"/>
  <c r="V708" i="16" s="1"/>
  <c r="U709" i="16"/>
  <c r="T709" i="16"/>
  <c r="V709" i="16" s="1"/>
  <c r="U689" i="16"/>
  <c r="T689" i="16"/>
  <c r="V689" i="16" s="1"/>
  <c r="U690" i="16"/>
  <c r="T690" i="16"/>
  <c r="V690" i="16" s="1"/>
  <c r="U691" i="16"/>
  <c r="T691" i="16"/>
  <c r="V691" i="16" s="1"/>
  <c r="U692" i="16"/>
  <c r="T692" i="16"/>
  <c r="V692" i="16" s="1"/>
  <c r="U693" i="16"/>
  <c r="T693" i="16"/>
  <c r="V693" i="16" s="1"/>
  <c r="U694" i="16"/>
  <c r="T694" i="16"/>
  <c r="V694" i="16" s="1"/>
  <c r="U695" i="16"/>
  <c r="T695" i="16"/>
  <c r="V695" i="16" s="1"/>
  <c r="U696" i="16"/>
  <c r="T696" i="16"/>
  <c r="V696" i="16" s="1"/>
  <c r="U671" i="16"/>
  <c r="T671" i="16"/>
  <c r="V671" i="16" s="1"/>
  <c r="U672" i="16"/>
  <c r="T672" i="16"/>
  <c r="V672" i="16" s="1"/>
  <c r="U673" i="16"/>
  <c r="T673" i="16"/>
  <c r="V673" i="16" s="1"/>
  <c r="U674" i="16"/>
  <c r="T674" i="16"/>
  <c r="V674" i="16" s="1"/>
  <c r="U675" i="16"/>
  <c r="T675" i="16"/>
  <c r="V675" i="16" s="1"/>
  <c r="U676" i="16"/>
  <c r="T676" i="16"/>
  <c r="V676" i="16" s="1"/>
  <c r="U677" i="16"/>
  <c r="T677" i="16"/>
  <c r="V677" i="16" s="1"/>
  <c r="U678" i="16"/>
  <c r="T678" i="16"/>
  <c r="V678" i="16" s="1"/>
  <c r="U658" i="16"/>
  <c r="T658" i="16"/>
  <c r="V658" i="16" s="1"/>
  <c r="U659" i="16"/>
  <c r="T659" i="16"/>
  <c r="V659" i="16" s="1"/>
  <c r="U660" i="16"/>
  <c r="T660" i="16"/>
  <c r="V660" i="16" s="1"/>
  <c r="U661" i="16"/>
  <c r="T661" i="16"/>
  <c r="V661" i="16" s="1"/>
  <c r="U662" i="16"/>
  <c r="T662" i="16"/>
  <c r="V662" i="16" s="1"/>
  <c r="U663" i="16"/>
  <c r="T663" i="16"/>
  <c r="V663" i="16" s="1"/>
  <c r="U664" i="16"/>
  <c r="T664" i="16"/>
  <c r="V664" i="16" s="1"/>
  <c r="U665" i="16"/>
  <c r="T665" i="16"/>
  <c r="V665" i="16" s="1"/>
  <c r="U645" i="16"/>
  <c r="T645" i="16"/>
  <c r="V645" i="16" s="1"/>
  <c r="U646" i="16"/>
  <c r="T646" i="16"/>
  <c r="V646" i="16" s="1"/>
  <c r="U647" i="16"/>
  <c r="T647" i="16"/>
  <c r="V647" i="16" s="1"/>
  <c r="U648" i="16"/>
  <c r="T648" i="16"/>
  <c r="V648" i="16" s="1"/>
  <c r="U649" i="16"/>
  <c r="T649" i="16"/>
  <c r="V649" i="16" s="1"/>
  <c r="U650" i="16"/>
  <c r="T650" i="16"/>
  <c r="V650" i="16" s="1"/>
  <c r="U651" i="16"/>
  <c r="T651" i="16"/>
  <c r="V651" i="16" s="1"/>
  <c r="U652" i="16"/>
  <c r="T652" i="16"/>
  <c r="V652" i="16" s="1"/>
  <c r="U627" i="16"/>
  <c r="T627" i="16"/>
  <c r="V627" i="16" s="1"/>
  <c r="U628" i="16"/>
  <c r="T628" i="16"/>
  <c r="V628" i="16" s="1"/>
  <c r="U629" i="16"/>
  <c r="T629" i="16"/>
  <c r="V629" i="16" s="1"/>
  <c r="U630" i="16"/>
  <c r="T630" i="16"/>
  <c r="V630" i="16" s="1"/>
  <c r="U631" i="16"/>
  <c r="T631" i="16"/>
  <c r="V631" i="16" s="1"/>
  <c r="U632" i="16"/>
  <c r="T632" i="16"/>
  <c r="V632" i="16" s="1"/>
  <c r="U633" i="16"/>
  <c r="T633" i="16"/>
  <c r="V633" i="16" s="1"/>
  <c r="U634" i="16"/>
  <c r="T634" i="16"/>
  <c r="V634" i="16" s="1"/>
  <c r="U614" i="16"/>
  <c r="T614" i="16"/>
  <c r="V614" i="16" s="1"/>
  <c r="U615" i="16"/>
  <c r="T615" i="16"/>
  <c r="V615" i="16" s="1"/>
  <c r="U616" i="16"/>
  <c r="T616" i="16"/>
  <c r="V616" i="16" s="1"/>
  <c r="U617" i="16"/>
  <c r="T617" i="16"/>
  <c r="V617" i="16" s="1"/>
  <c r="U618" i="16"/>
  <c r="T618" i="16"/>
  <c r="V618" i="16" s="1"/>
  <c r="U619" i="16"/>
  <c r="T619" i="16"/>
  <c r="V619" i="16" s="1"/>
  <c r="U620" i="16"/>
  <c r="T620" i="16"/>
  <c r="V620" i="16" s="1"/>
  <c r="U621" i="16"/>
  <c r="T621" i="16"/>
  <c r="V621" i="16" s="1"/>
  <c r="U601" i="16"/>
  <c r="T601" i="16"/>
  <c r="V601" i="16" s="1"/>
  <c r="U602" i="16"/>
  <c r="T602" i="16"/>
  <c r="V602" i="16" s="1"/>
  <c r="U603" i="16"/>
  <c r="T603" i="16"/>
  <c r="V603" i="16" s="1"/>
  <c r="U604" i="16"/>
  <c r="T604" i="16"/>
  <c r="V604" i="16" s="1"/>
  <c r="U605" i="16"/>
  <c r="T605" i="16"/>
  <c r="V605" i="16" s="1"/>
  <c r="U606" i="16"/>
  <c r="T606" i="16"/>
  <c r="V606" i="16" s="1"/>
  <c r="U607" i="16"/>
  <c r="T607" i="16"/>
  <c r="V607" i="16" s="1"/>
  <c r="U608" i="16"/>
  <c r="T608" i="16"/>
  <c r="V608" i="16" s="1"/>
  <c r="U583" i="16"/>
  <c r="T583" i="16"/>
  <c r="V583" i="16" s="1"/>
  <c r="U584" i="16"/>
  <c r="T584" i="16"/>
  <c r="V584" i="16" s="1"/>
  <c r="U585" i="16"/>
  <c r="T585" i="16"/>
  <c r="V585" i="16" s="1"/>
  <c r="U586" i="16"/>
  <c r="T586" i="16"/>
  <c r="V586" i="16" s="1"/>
  <c r="U587" i="16"/>
  <c r="T587" i="16"/>
  <c r="V587" i="16" s="1"/>
  <c r="U588" i="16"/>
  <c r="T588" i="16"/>
  <c r="V588" i="16" s="1"/>
  <c r="U589" i="16"/>
  <c r="T589" i="16"/>
  <c r="V589" i="16" s="1"/>
  <c r="U590" i="16"/>
  <c r="T590" i="16"/>
  <c r="V590" i="16" s="1"/>
  <c r="U570" i="16"/>
  <c r="T570" i="16"/>
  <c r="V570" i="16" s="1"/>
  <c r="U571" i="16"/>
  <c r="T571" i="16"/>
  <c r="V571" i="16" s="1"/>
  <c r="U572" i="16"/>
  <c r="T572" i="16"/>
  <c r="V572" i="16" s="1"/>
  <c r="U573" i="16"/>
  <c r="T573" i="16"/>
  <c r="V573" i="16" s="1"/>
  <c r="U574" i="16"/>
  <c r="T574" i="16"/>
  <c r="V574" i="16" s="1"/>
  <c r="U575" i="16"/>
  <c r="T575" i="16"/>
  <c r="V575" i="16" s="1"/>
  <c r="U576" i="16"/>
  <c r="T576" i="16"/>
  <c r="V576" i="16" s="1"/>
  <c r="U577" i="16"/>
  <c r="T577" i="16"/>
  <c r="V577" i="16" s="1"/>
  <c r="U557" i="16"/>
  <c r="T557" i="16"/>
  <c r="V557" i="16" s="1"/>
  <c r="U558" i="16"/>
  <c r="T558" i="16"/>
  <c r="V558" i="16" s="1"/>
  <c r="U559" i="16"/>
  <c r="T559" i="16"/>
  <c r="V559" i="16" s="1"/>
  <c r="U560" i="16"/>
  <c r="T560" i="16"/>
  <c r="V560" i="16" s="1"/>
  <c r="U561" i="16"/>
  <c r="T561" i="16"/>
  <c r="V561" i="16" s="1"/>
  <c r="U562" i="16"/>
  <c r="T562" i="16"/>
  <c r="V562" i="16" s="1"/>
  <c r="U563" i="16"/>
  <c r="T563" i="16"/>
  <c r="V563" i="16" s="1"/>
  <c r="U564" i="16"/>
  <c r="T564" i="16"/>
  <c r="V564" i="16" s="1"/>
  <c r="U510" i="16"/>
  <c r="T510" i="16"/>
  <c r="V510" i="16" s="1"/>
  <c r="U511" i="16"/>
  <c r="T511" i="16"/>
  <c r="V511" i="16" s="1"/>
  <c r="U512" i="16"/>
  <c r="T512" i="16"/>
  <c r="V512" i="16" s="1"/>
  <c r="U513" i="16"/>
  <c r="T513" i="16"/>
  <c r="V513" i="16" s="1"/>
  <c r="U514" i="16"/>
  <c r="T514" i="16"/>
  <c r="V514" i="16" s="1"/>
  <c r="U515" i="16"/>
  <c r="T515" i="16"/>
  <c r="V515" i="16" s="1"/>
  <c r="U516" i="16"/>
  <c r="T516" i="16"/>
  <c r="V516" i="16" s="1"/>
  <c r="U517" i="16"/>
  <c r="T517" i="16"/>
  <c r="V517" i="16" s="1"/>
  <c r="U518" i="16"/>
  <c r="T518" i="16"/>
  <c r="V518" i="16" s="1"/>
  <c r="U496" i="16"/>
  <c r="T496" i="16"/>
  <c r="V496" i="16" s="1"/>
  <c r="U497" i="16"/>
  <c r="T497" i="16"/>
  <c r="V497" i="16" s="1"/>
  <c r="U498" i="16"/>
  <c r="T498" i="16"/>
  <c r="V498" i="16" s="1"/>
  <c r="U499" i="16"/>
  <c r="T499" i="16"/>
  <c r="V499" i="16" s="1"/>
  <c r="U500" i="16"/>
  <c r="T500" i="16"/>
  <c r="V500" i="16" s="1"/>
  <c r="U501" i="16"/>
  <c r="T501" i="16"/>
  <c r="V501" i="16" s="1"/>
  <c r="U502" i="16"/>
  <c r="T502" i="16"/>
  <c r="V502" i="16" s="1"/>
  <c r="U503" i="16"/>
  <c r="T503" i="16"/>
  <c r="V503" i="16" s="1"/>
  <c r="U504" i="16"/>
  <c r="T504" i="16"/>
  <c r="V504" i="16" s="1"/>
  <c r="U477" i="16"/>
  <c r="T477" i="16"/>
  <c r="V477" i="16" s="1"/>
  <c r="U478" i="16"/>
  <c r="T478" i="16"/>
  <c r="V478" i="16" s="1"/>
  <c r="U479" i="16"/>
  <c r="T479" i="16"/>
  <c r="V479" i="16" s="1"/>
  <c r="U480" i="16"/>
  <c r="T480" i="16"/>
  <c r="V480" i="16" s="1"/>
  <c r="U481" i="16"/>
  <c r="T481" i="16"/>
  <c r="V481" i="16" s="1"/>
  <c r="U482" i="16"/>
  <c r="T482" i="16"/>
  <c r="V482" i="16" s="1"/>
  <c r="U483" i="16"/>
  <c r="T483" i="16"/>
  <c r="V483" i="16" s="1"/>
  <c r="U484" i="16"/>
  <c r="T484" i="16"/>
  <c r="V484" i="16" s="1"/>
  <c r="U485" i="16"/>
  <c r="T485" i="16"/>
  <c r="V485" i="16" s="1"/>
  <c r="U458" i="16"/>
  <c r="T458" i="16"/>
  <c r="V458" i="16" s="1"/>
  <c r="U459" i="16"/>
  <c r="T459" i="16"/>
  <c r="V459" i="16" s="1"/>
  <c r="U460" i="16"/>
  <c r="T460" i="16"/>
  <c r="V460" i="16" s="1"/>
  <c r="U461" i="16"/>
  <c r="T461" i="16"/>
  <c r="V461" i="16" s="1"/>
  <c r="U462" i="16"/>
  <c r="T462" i="16"/>
  <c r="V462" i="16" s="1"/>
  <c r="U463" i="16"/>
  <c r="T463" i="16"/>
  <c r="V463" i="16" s="1"/>
  <c r="U464" i="16"/>
  <c r="T464" i="16"/>
  <c r="V464" i="16" s="1"/>
  <c r="U465" i="16"/>
  <c r="T465" i="16"/>
  <c r="V465" i="16" s="1"/>
  <c r="U466" i="16"/>
  <c r="T466" i="16"/>
  <c r="V466" i="16" s="1"/>
  <c r="U439" i="16"/>
  <c r="T439" i="16"/>
  <c r="V439" i="16" s="1"/>
  <c r="U440" i="16"/>
  <c r="T440" i="16"/>
  <c r="V440" i="16" s="1"/>
  <c r="U441" i="16"/>
  <c r="T441" i="16"/>
  <c r="V441" i="16" s="1"/>
  <c r="U442" i="16"/>
  <c r="T442" i="16"/>
  <c r="V442" i="16" s="1"/>
  <c r="U443" i="16"/>
  <c r="T443" i="16"/>
  <c r="V443" i="16" s="1"/>
  <c r="U444" i="16"/>
  <c r="T444" i="16"/>
  <c r="V444" i="16" s="1"/>
  <c r="U445" i="16"/>
  <c r="T445" i="16"/>
  <c r="V445" i="16" s="1"/>
  <c r="U446" i="16"/>
  <c r="T446" i="16"/>
  <c r="V446" i="16" s="1"/>
  <c r="U447" i="16"/>
  <c r="T447" i="16"/>
  <c r="V447" i="16" s="1"/>
  <c r="U425" i="16"/>
  <c r="T425" i="16"/>
  <c r="V425" i="16" s="1"/>
  <c r="U426" i="16"/>
  <c r="T426" i="16"/>
  <c r="V426" i="16" s="1"/>
  <c r="U427" i="16"/>
  <c r="T427" i="16"/>
  <c r="V427" i="16" s="1"/>
  <c r="U428" i="16"/>
  <c r="T428" i="16"/>
  <c r="V428" i="16" s="1"/>
  <c r="U429" i="16"/>
  <c r="T429" i="16"/>
  <c r="V429" i="16" s="1"/>
  <c r="U430" i="16"/>
  <c r="T430" i="16"/>
  <c r="V430" i="16" s="1"/>
  <c r="U431" i="16"/>
  <c r="T431" i="16"/>
  <c r="V431" i="16" s="1"/>
  <c r="U432" i="16"/>
  <c r="T432" i="16"/>
  <c r="V432" i="16" s="1"/>
  <c r="U433" i="16"/>
  <c r="T433" i="16"/>
  <c r="V433" i="16" s="1"/>
  <c r="U411" i="16"/>
  <c r="T411" i="16"/>
  <c r="V411" i="16" s="1"/>
  <c r="U412" i="16"/>
  <c r="T412" i="16"/>
  <c r="V412" i="16" s="1"/>
  <c r="U413" i="16"/>
  <c r="T413" i="16"/>
  <c r="V413" i="16" s="1"/>
  <c r="U414" i="16"/>
  <c r="T414" i="16"/>
  <c r="V414" i="16" s="1"/>
  <c r="U415" i="16"/>
  <c r="T415" i="16"/>
  <c r="V415" i="16" s="1"/>
  <c r="U416" i="16"/>
  <c r="T416" i="16"/>
  <c r="V416" i="16" s="1"/>
  <c r="U417" i="16"/>
  <c r="T417" i="16"/>
  <c r="V417" i="16" s="1"/>
  <c r="U418" i="16"/>
  <c r="T418" i="16"/>
  <c r="V418" i="16" s="1"/>
  <c r="U419" i="16"/>
  <c r="T419" i="16"/>
  <c r="V419" i="16" s="1"/>
  <c r="U405" i="16"/>
  <c r="T405" i="16"/>
  <c r="V405" i="16" s="1"/>
  <c r="U391" i="16"/>
  <c r="T391" i="16"/>
  <c r="V391" i="16" s="1"/>
  <c r="U392" i="16"/>
  <c r="T392" i="16"/>
  <c r="V392" i="16" s="1"/>
  <c r="U393" i="16"/>
  <c r="T393" i="16"/>
  <c r="V393" i="16" s="1"/>
  <c r="U394" i="16"/>
  <c r="T394" i="16"/>
  <c r="V394" i="16" s="1"/>
  <c r="U395" i="16"/>
  <c r="T395" i="16"/>
  <c r="V395" i="16" s="1"/>
  <c r="U396" i="16"/>
  <c r="T396" i="16"/>
  <c r="V396" i="16" s="1"/>
  <c r="U397" i="16"/>
  <c r="T397" i="16"/>
  <c r="V397" i="16" s="1"/>
  <c r="U398" i="16"/>
  <c r="T398" i="16"/>
  <c r="V398" i="16" s="1"/>
  <c r="U399" i="16"/>
  <c r="T399" i="16"/>
  <c r="V399" i="16" s="1"/>
  <c r="U377" i="16"/>
  <c r="T377" i="16"/>
  <c r="V377" i="16" s="1"/>
  <c r="U378" i="16"/>
  <c r="T378" i="16"/>
  <c r="V378" i="16" s="1"/>
  <c r="U379" i="16"/>
  <c r="T379" i="16"/>
  <c r="V379" i="16" s="1"/>
  <c r="U380" i="16"/>
  <c r="T380" i="16"/>
  <c r="V380" i="16" s="1"/>
  <c r="U381" i="16"/>
  <c r="T381" i="16"/>
  <c r="V381" i="16" s="1"/>
  <c r="U382" i="16"/>
  <c r="T382" i="16"/>
  <c r="V382" i="16" s="1"/>
  <c r="U383" i="16"/>
  <c r="T383" i="16"/>
  <c r="V383" i="16" s="1"/>
  <c r="U384" i="16"/>
  <c r="T384" i="16"/>
  <c r="V384" i="16" s="1"/>
  <c r="U385" i="16"/>
  <c r="T385" i="16"/>
  <c r="V385" i="16" s="1"/>
  <c r="U363" i="16"/>
  <c r="T363" i="16"/>
  <c r="V363" i="16" s="1"/>
  <c r="U364" i="16"/>
  <c r="T364" i="16"/>
  <c r="V364" i="16" s="1"/>
  <c r="U365" i="16"/>
  <c r="T365" i="16"/>
  <c r="V365" i="16" s="1"/>
  <c r="U366" i="16"/>
  <c r="T366" i="16"/>
  <c r="V366" i="16" s="1"/>
  <c r="U367" i="16"/>
  <c r="T367" i="16"/>
  <c r="V367" i="16" s="1"/>
  <c r="U368" i="16"/>
  <c r="T368" i="16"/>
  <c r="V368" i="16" s="1"/>
  <c r="U369" i="16"/>
  <c r="T369" i="16"/>
  <c r="V369" i="16" s="1"/>
  <c r="U370" i="16"/>
  <c r="T370" i="16"/>
  <c r="V370" i="16" s="1"/>
  <c r="U371" i="16"/>
  <c r="T371" i="16"/>
  <c r="V371" i="16" s="1"/>
  <c r="U344" i="16"/>
  <c r="T344" i="16"/>
  <c r="V344" i="16" s="1"/>
  <c r="U345" i="16"/>
  <c r="T345" i="16"/>
  <c r="V345" i="16" s="1"/>
  <c r="U346" i="16"/>
  <c r="T346" i="16"/>
  <c r="V346" i="16" s="1"/>
  <c r="U347" i="16"/>
  <c r="T347" i="16"/>
  <c r="V347" i="16" s="1"/>
  <c r="U348" i="16"/>
  <c r="T348" i="16"/>
  <c r="V348" i="16" s="1"/>
  <c r="U349" i="16"/>
  <c r="T349" i="16"/>
  <c r="V349" i="16" s="1"/>
  <c r="U350" i="16"/>
  <c r="T350" i="16"/>
  <c r="V350" i="16" s="1"/>
  <c r="U351" i="16"/>
  <c r="T351" i="16"/>
  <c r="V351" i="16" s="1"/>
  <c r="U352" i="16"/>
  <c r="T352" i="16"/>
  <c r="V352" i="16" s="1"/>
  <c r="U330" i="16"/>
  <c r="T330" i="16"/>
  <c r="V330" i="16" s="1"/>
  <c r="U331" i="16"/>
  <c r="T331" i="16"/>
  <c r="V331" i="16" s="1"/>
  <c r="U332" i="16"/>
  <c r="T332" i="16"/>
  <c r="V332" i="16" s="1"/>
  <c r="U333" i="16"/>
  <c r="T333" i="16"/>
  <c r="V333" i="16" s="1"/>
  <c r="U334" i="16"/>
  <c r="T334" i="16"/>
  <c r="V334" i="16" s="1"/>
  <c r="U335" i="16"/>
  <c r="T335" i="16"/>
  <c r="V335" i="16" s="1"/>
  <c r="U336" i="16"/>
  <c r="T336" i="16"/>
  <c r="V336" i="16" s="1"/>
  <c r="U337" i="16"/>
  <c r="T337" i="16"/>
  <c r="V337" i="16" s="1"/>
  <c r="U338" i="16"/>
  <c r="T338" i="16"/>
  <c r="V338" i="16" s="1"/>
  <c r="U316" i="16"/>
  <c r="T316" i="16"/>
  <c r="V316" i="16" s="1"/>
  <c r="U317" i="16"/>
  <c r="T317" i="16"/>
  <c r="V317" i="16" s="1"/>
  <c r="U318" i="16"/>
  <c r="T318" i="16"/>
  <c r="V318" i="16" s="1"/>
  <c r="U319" i="16"/>
  <c r="T319" i="16"/>
  <c r="V319" i="16" s="1"/>
  <c r="U320" i="16"/>
  <c r="T320" i="16"/>
  <c r="V320" i="16" s="1"/>
  <c r="U321" i="16"/>
  <c r="T321" i="16"/>
  <c r="V321" i="16" s="1"/>
  <c r="U322" i="16"/>
  <c r="T322" i="16"/>
  <c r="V322" i="16" s="1"/>
  <c r="U323" i="16"/>
  <c r="T323" i="16"/>
  <c r="V323" i="16" s="1"/>
  <c r="U324" i="16"/>
  <c r="T324" i="16"/>
  <c r="V324" i="16" s="1"/>
  <c r="U305" i="16"/>
  <c r="T305" i="16"/>
  <c r="V305" i="16" s="1"/>
  <c r="U291" i="16"/>
  <c r="T291" i="16"/>
  <c r="V291" i="16" s="1"/>
  <c r="U292" i="16"/>
  <c r="T292" i="16"/>
  <c r="V292" i="16" s="1"/>
  <c r="U293" i="16"/>
  <c r="T293" i="16"/>
  <c r="V293" i="16" s="1"/>
  <c r="U294" i="16"/>
  <c r="T294" i="16"/>
  <c r="V294" i="16" s="1"/>
  <c r="U295" i="16"/>
  <c r="T295" i="16"/>
  <c r="V295" i="16" s="1"/>
  <c r="U296" i="16"/>
  <c r="T296" i="16"/>
  <c r="V296" i="16" s="1"/>
  <c r="U297" i="16"/>
  <c r="T297" i="16"/>
  <c r="V297" i="16" s="1"/>
  <c r="U298" i="16"/>
  <c r="T298" i="16"/>
  <c r="V298" i="16" s="1"/>
  <c r="U299" i="16"/>
  <c r="T299" i="16"/>
  <c r="V299" i="16" s="1"/>
  <c r="U277" i="16"/>
  <c r="T277" i="16"/>
  <c r="V277" i="16" s="1"/>
  <c r="U278" i="16"/>
  <c r="T278" i="16"/>
  <c r="V278" i="16" s="1"/>
  <c r="U279" i="16"/>
  <c r="T279" i="16"/>
  <c r="V279" i="16" s="1"/>
  <c r="U280" i="16"/>
  <c r="T280" i="16"/>
  <c r="V280" i="16" s="1"/>
  <c r="U282" i="16"/>
  <c r="T282" i="16"/>
  <c r="V282" i="16" s="1"/>
  <c r="U283" i="16"/>
  <c r="T283" i="16"/>
  <c r="V283" i="16" s="1"/>
  <c r="U284" i="16"/>
  <c r="T284" i="16"/>
  <c r="V284" i="16" s="1"/>
  <c r="U285" i="16"/>
  <c r="T285" i="16"/>
  <c r="V285" i="16" s="1"/>
  <c r="U281" i="16"/>
  <c r="T281" i="16"/>
  <c r="V281" i="16" s="1"/>
  <c r="U264" i="16"/>
  <c r="T264" i="16"/>
  <c r="V264" i="16" s="1"/>
  <c r="U265" i="16"/>
  <c r="T265" i="16"/>
  <c r="V265" i="16" s="1"/>
  <c r="U267" i="16"/>
  <c r="T267" i="16"/>
  <c r="V267" i="16" s="1"/>
  <c r="U268" i="16"/>
  <c r="T268" i="16"/>
  <c r="V268" i="16" s="1"/>
  <c r="U269" i="16"/>
  <c r="T269" i="16"/>
  <c r="V269" i="16" s="1"/>
  <c r="U270" i="16"/>
  <c r="T270" i="16"/>
  <c r="V270" i="16" s="1"/>
  <c r="U266" i="16"/>
  <c r="T266" i="16"/>
  <c r="V266" i="16" s="1"/>
  <c r="T263" i="16"/>
  <c r="V263" i="16" s="1"/>
  <c r="U271" i="16"/>
  <c r="T271" i="16"/>
  <c r="V271" i="16" s="1"/>
  <c r="U94" i="16"/>
  <c r="T94" i="16"/>
  <c r="V94" i="16" s="1"/>
  <c r="U95" i="16"/>
  <c r="T95" i="16"/>
  <c r="V95" i="16" s="1"/>
  <c r="U96" i="16"/>
  <c r="T96" i="16"/>
  <c r="V96" i="16" s="1"/>
  <c r="U97" i="16"/>
  <c r="T97" i="16"/>
  <c r="V97" i="16" s="1"/>
  <c r="W103" i="16"/>
  <c r="X103" i="16" s="1"/>
  <c r="U85" i="16"/>
  <c r="T85" i="16"/>
  <c r="V85" i="16" s="1"/>
  <c r="U86" i="16"/>
  <c r="T86" i="16"/>
  <c r="V86" i="16" s="1"/>
  <c r="U87" i="16"/>
  <c r="T87" i="16"/>
  <c r="V87" i="16" s="1"/>
  <c r="U88" i="16"/>
  <c r="T88" i="16"/>
  <c r="V88" i="16" s="1"/>
  <c r="U76" i="16"/>
  <c r="T76" i="16"/>
  <c r="V76" i="16" s="1"/>
  <c r="U77" i="16"/>
  <c r="T77" i="16"/>
  <c r="V77" i="16" s="1"/>
  <c r="U78" i="16"/>
  <c r="T78" i="16"/>
  <c r="V78" i="16" s="1"/>
  <c r="U79" i="16"/>
  <c r="T79" i="16"/>
  <c r="V79" i="16" s="1"/>
  <c r="U62" i="16"/>
  <c r="T62" i="16"/>
  <c r="V62" i="16" s="1"/>
  <c r="U63" i="16"/>
  <c r="T63" i="16"/>
  <c r="V63" i="16" s="1"/>
  <c r="U64" i="16"/>
  <c r="T64" i="16"/>
  <c r="V64" i="16" s="1"/>
  <c r="U65" i="16"/>
  <c r="T65" i="16"/>
  <c r="V65" i="16" s="1"/>
  <c r="U53" i="16"/>
  <c r="T53" i="16"/>
  <c r="V53" i="16" s="1"/>
  <c r="U54" i="16"/>
  <c r="T54" i="16"/>
  <c r="V54" i="16" s="1"/>
  <c r="U55" i="16"/>
  <c r="T55" i="16"/>
  <c r="V55" i="16" s="1"/>
  <c r="U56" i="16"/>
  <c r="T56" i="16"/>
  <c r="V56" i="16" s="1"/>
  <c r="U21" i="16"/>
  <c r="T21" i="16"/>
  <c r="V21" i="16" s="1"/>
  <c r="U22" i="16"/>
  <c r="T22" i="16"/>
  <c r="V22" i="16" s="1"/>
  <c r="U23" i="16"/>
  <c r="T23" i="16"/>
  <c r="V23" i="16" s="1"/>
  <c r="U24" i="16"/>
  <c r="T24" i="16"/>
  <c r="V24" i="16" s="1"/>
  <c r="U44" i="16"/>
  <c r="T44" i="16"/>
  <c r="V44" i="16" s="1"/>
  <c r="U45" i="16"/>
  <c r="T45" i="16"/>
  <c r="V45" i="16" s="1"/>
  <c r="U46" i="16"/>
  <c r="T46" i="16"/>
  <c r="V46" i="16" s="1"/>
  <c r="U47" i="16"/>
  <c r="T47" i="16"/>
  <c r="V47" i="16" s="1"/>
  <c r="U30" i="16"/>
  <c r="T30" i="16"/>
  <c r="V30" i="16" s="1"/>
  <c r="U31" i="16"/>
  <c r="T31" i="16"/>
  <c r="V31" i="16" s="1"/>
  <c r="U32" i="16"/>
  <c r="T32" i="16"/>
  <c r="V32" i="16" s="1"/>
  <c r="U33" i="16"/>
  <c r="T33" i="16"/>
  <c r="V33" i="16" s="1"/>
  <c r="U14" i="16"/>
  <c r="T14" i="16"/>
  <c r="V14" i="16" s="1"/>
  <c r="U15" i="16"/>
  <c r="T15" i="16"/>
  <c r="V15" i="16" s="1"/>
  <c r="U13" i="16"/>
  <c r="T13" i="16"/>
  <c r="V13" i="16" s="1"/>
  <c r="W12" i="16"/>
  <c r="X12" i="16" s="1"/>
  <c r="W816" i="16"/>
  <c r="X816" i="16" s="1"/>
  <c r="X809" i="16" s="1"/>
  <c r="W997" i="16"/>
  <c r="X997" i="16" s="1"/>
  <c r="P312" i="1" s="1"/>
  <c r="W1011" i="16"/>
  <c r="X1011" i="16" s="1"/>
  <c r="W1013" i="16"/>
  <c r="X1013" i="16" s="1"/>
  <c r="W1015" i="16"/>
  <c r="X1015" i="16" s="1"/>
  <c r="P321" i="1" s="1"/>
  <c r="W999" i="16"/>
  <c r="X999" i="16" s="1"/>
  <c r="P313" i="1" s="1"/>
  <c r="W1001" i="16"/>
  <c r="X1001" i="16" s="1"/>
  <c r="P314" i="1" s="1"/>
  <c r="W1003" i="16"/>
  <c r="X1003" i="16" s="1"/>
  <c r="P315" i="1" s="1"/>
  <c r="W1009" i="16"/>
  <c r="X1009" i="16" s="1"/>
  <c r="P318" i="1" s="1"/>
  <c r="W1007" i="16"/>
  <c r="X1007" i="16" s="1"/>
  <c r="P317" i="1" s="1"/>
  <c r="X929" i="16"/>
  <c r="P291" i="1" s="1"/>
  <c r="X921" i="16"/>
  <c r="P288" i="1" s="1"/>
  <c r="U785" i="16"/>
  <c r="T785" i="16"/>
  <c r="V785" i="16" s="1"/>
  <c r="U798" i="16"/>
  <c r="T798" i="16"/>
  <c r="V798" i="16" s="1"/>
  <c r="U272" i="16"/>
  <c r="T272" i="16"/>
  <c r="V272" i="16" s="1"/>
  <c r="U565" i="16"/>
  <c r="T565" i="16"/>
  <c r="V565" i="16" s="1"/>
  <c r="U578" i="16"/>
  <c r="T578" i="16"/>
  <c r="V578" i="16" s="1"/>
  <c r="U591" i="16"/>
  <c r="T591" i="16"/>
  <c r="V591" i="16" s="1"/>
  <c r="U596" i="16"/>
  <c r="T596" i="16"/>
  <c r="V596" i="16" s="1"/>
  <c r="U609" i="16"/>
  <c r="T609" i="16"/>
  <c r="V609" i="16" s="1"/>
  <c r="U622" i="16"/>
  <c r="T622" i="16"/>
  <c r="V622" i="16" s="1"/>
  <c r="U635" i="16"/>
  <c r="T635" i="16"/>
  <c r="V635" i="16" s="1"/>
  <c r="U640" i="16"/>
  <c r="T640" i="16"/>
  <c r="V640" i="16" s="1"/>
  <c r="U653" i="16"/>
  <c r="T653" i="16"/>
  <c r="V653" i="16" s="1"/>
  <c r="U666" i="16"/>
  <c r="T666" i="16"/>
  <c r="V666" i="16" s="1"/>
  <c r="U679" i="16"/>
  <c r="T679" i="16"/>
  <c r="V679" i="16" s="1"/>
  <c r="U684" i="16"/>
  <c r="T684" i="16"/>
  <c r="V684" i="16" s="1"/>
  <c r="U697" i="16"/>
  <c r="T697" i="16"/>
  <c r="V697" i="16" s="1"/>
  <c r="U710" i="16"/>
  <c r="T710" i="16"/>
  <c r="V710" i="16" s="1"/>
  <c r="U723" i="16"/>
  <c r="T723" i="16"/>
  <c r="V723" i="16" s="1"/>
  <c r="U728" i="16"/>
  <c r="T728" i="16"/>
  <c r="V728" i="16" s="1"/>
  <c r="U741" i="16"/>
  <c r="T741" i="16"/>
  <c r="V741" i="16" s="1"/>
  <c r="U754" i="16"/>
  <c r="T754" i="16"/>
  <c r="V754" i="16" s="1"/>
  <c r="U767" i="16"/>
  <c r="T767" i="16"/>
  <c r="V767" i="16" s="1"/>
  <c r="U772" i="16"/>
  <c r="T772" i="16"/>
  <c r="V772" i="16" s="1"/>
  <c r="U400" i="16"/>
  <c r="T400" i="16"/>
  <c r="V400" i="16" s="1"/>
  <c r="U406" i="16"/>
  <c r="T406" i="16"/>
  <c r="V406" i="16" s="1"/>
  <c r="U420" i="16"/>
  <c r="T420" i="16"/>
  <c r="V420" i="16" s="1"/>
  <c r="U434" i="16"/>
  <c r="T434" i="16"/>
  <c r="V434" i="16" s="1"/>
  <c r="U448" i="16"/>
  <c r="T448" i="16"/>
  <c r="V448" i="16" s="1"/>
  <c r="U453" i="16"/>
  <c r="T453" i="16"/>
  <c r="V453" i="16" s="1"/>
  <c r="U467" i="16"/>
  <c r="T467" i="16"/>
  <c r="V467" i="16" s="1"/>
  <c r="U472" i="16"/>
  <c r="T472" i="16"/>
  <c r="V472" i="16" s="1"/>
  <c r="U486" i="16"/>
  <c r="T486" i="16"/>
  <c r="V486" i="16" s="1"/>
  <c r="U491" i="16"/>
  <c r="T491" i="16"/>
  <c r="V491" i="16" s="1"/>
  <c r="U505" i="16"/>
  <c r="T505" i="16"/>
  <c r="V505" i="16" s="1"/>
  <c r="U519" i="16"/>
  <c r="T519" i="16"/>
  <c r="V519" i="16" s="1"/>
  <c r="U286" i="16"/>
  <c r="T286" i="16"/>
  <c r="V286" i="16" s="1"/>
  <c r="U300" i="16"/>
  <c r="T300" i="16"/>
  <c r="V300" i="16" s="1"/>
  <c r="U306" i="16"/>
  <c r="T306" i="16"/>
  <c r="V306" i="16" s="1"/>
  <c r="U311" i="16"/>
  <c r="T311" i="16"/>
  <c r="V311" i="16" s="1"/>
  <c r="U325" i="16"/>
  <c r="T325" i="16"/>
  <c r="V325" i="16" s="1"/>
  <c r="U339" i="16"/>
  <c r="T339" i="16"/>
  <c r="V339" i="16" s="1"/>
  <c r="U353" i="16"/>
  <c r="T353" i="16"/>
  <c r="V353" i="16" s="1"/>
  <c r="U358" i="16"/>
  <c r="T358" i="16"/>
  <c r="V358" i="16" s="1"/>
  <c r="U372" i="16"/>
  <c r="T372" i="16"/>
  <c r="V372" i="16" s="1"/>
  <c r="U386" i="16"/>
  <c r="T386" i="16"/>
  <c r="V386" i="16" s="1"/>
  <c r="M1232" i="16"/>
  <c r="M1238" i="16"/>
  <c r="M1240" i="16"/>
  <c r="M1242" i="16"/>
  <c r="M1244" i="16"/>
  <c r="M1246" i="16"/>
  <c r="M1344" i="16"/>
  <c r="M1350" i="16"/>
  <c r="M1354" i="16"/>
  <c r="M1364" i="16"/>
  <c r="M1380" i="16"/>
  <c r="M1389" i="16"/>
  <c r="M1398" i="16"/>
  <c r="M1396" i="16" s="1"/>
  <c r="M1411" i="16"/>
  <c r="M1416" i="16"/>
  <c r="M1427" i="16"/>
  <c r="J1430" i="16"/>
  <c r="M1432" i="16"/>
  <c r="M1441" i="16"/>
  <c r="M1450" i="16"/>
  <c r="M1464" i="16"/>
  <c r="M1473" i="16"/>
  <c r="H1494" i="16"/>
  <c r="W1393" i="16"/>
  <c r="X1393" i="16" s="1"/>
  <c r="T1356" i="16"/>
  <c r="V1356" i="16" s="1"/>
  <c r="T1572" i="16"/>
  <c r="V1572" i="16" s="1"/>
  <c r="W1359" i="16"/>
  <c r="X1359" i="16" s="1"/>
  <c r="T1421" i="16"/>
  <c r="V1421" i="16" s="1"/>
  <c r="T1540" i="16"/>
  <c r="V1540" i="16" s="1"/>
  <c r="W1540" i="16" s="1"/>
  <c r="X1540" i="16" s="1"/>
  <c r="T1571" i="16"/>
  <c r="V1571" i="16" s="1"/>
  <c r="W1571" i="16" s="1"/>
  <c r="X1571" i="16" s="1"/>
  <c r="O536" i="1" s="1"/>
  <c r="P536" i="1" s="1"/>
  <c r="T1485" i="16"/>
  <c r="V1485" i="16" s="1"/>
  <c r="W1485" i="16" s="1"/>
  <c r="X1485" i="16" s="1"/>
  <c r="T1459" i="16"/>
  <c r="V1459" i="16" s="1"/>
  <c r="W1459" i="16" s="1"/>
  <c r="X1459" i="16" s="1"/>
  <c r="X1457" i="16" s="1"/>
  <c r="O507" i="1" s="1"/>
  <c r="P507" i="1" s="1"/>
  <c r="W1454" i="16"/>
  <c r="X1454" i="16" s="1"/>
  <c r="W1553" i="16"/>
  <c r="X1553" i="16" s="1"/>
  <c r="W1445" i="16"/>
  <c r="X1445" i="16" s="1"/>
  <c r="T1541" i="16"/>
  <c r="V1541" i="16" s="1"/>
  <c r="W1541" i="16" s="1"/>
  <c r="X1541" i="16" s="1"/>
  <c r="A514" i="1"/>
  <c r="T1400" i="16"/>
  <c r="V1400" i="16" s="1"/>
  <c r="W1400" i="16" s="1"/>
  <c r="X1400" i="16" s="1"/>
  <c r="T1550" i="16"/>
  <c r="V1550" i="16" s="1"/>
  <c r="W1550" i="16" s="1"/>
  <c r="X1550" i="16" s="1"/>
  <c r="A490" i="1"/>
  <c r="T1500" i="16"/>
  <c r="V1500" i="16" s="1"/>
  <c r="W1500" i="16" s="1"/>
  <c r="X1500" i="16" s="1"/>
  <c r="T115" i="16"/>
  <c r="V115" i="16" s="1"/>
  <c r="W115" i="16" s="1"/>
  <c r="X115" i="16" s="1"/>
  <c r="O89" i="1" s="1"/>
  <c r="P89" i="1" s="1"/>
  <c r="T1551" i="16"/>
  <c r="V1551" i="16" s="1"/>
  <c r="W1551" i="16" s="1"/>
  <c r="X1551" i="16" s="1"/>
  <c r="T1566" i="16"/>
  <c r="V1566" i="16" s="1"/>
  <c r="W1566" i="16" s="1"/>
  <c r="X1566" i="16" s="1"/>
  <c r="O531" i="1" s="1"/>
  <c r="P531" i="1" s="1"/>
  <c r="W1518" i="16"/>
  <c r="X1518" i="16" s="1"/>
  <c r="T1349" i="16"/>
  <c r="V1349" i="16" s="1"/>
  <c r="W1349" i="16" s="1"/>
  <c r="X1349" i="16" s="1"/>
  <c r="T1369" i="16"/>
  <c r="V1369" i="16" s="1"/>
  <c r="W1369" i="16" s="1"/>
  <c r="X1369" i="16" s="1"/>
  <c r="T71" i="16"/>
  <c r="V71" i="16" s="1"/>
  <c r="W71" i="16" s="1"/>
  <c r="X71" i="16" s="1"/>
  <c r="X69" i="16" s="1"/>
  <c r="O78" i="1" s="1"/>
  <c r="P78" i="1" s="1"/>
  <c r="W1348" i="16"/>
  <c r="X1348" i="16" s="1"/>
  <c r="T1383" i="16"/>
  <c r="V1383" i="16" s="1"/>
  <c r="T1517" i="16"/>
  <c r="V1517" i="16" s="1"/>
  <c r="W1517" i="16" s="1"/>
  <c r="X1517" i="16" s="1"/>
  <c r="T1558" i="16"/>
  <c r="V1558" i="16" s="1"/>
  <c r="W1558" i="16" s="1"/>
  <c r="X1558" i="16" s="1"/>
  <c r="X1556" i="16" s="1"/>
  <c r="O525" i="1" s="1"/>
  <c r="P525" i="1" s="1"/>
  <c r="T1533" i="16"/>
  <c r="V1533" i="16" s="1"/>
  <c r="W1533" i="16" s="1"/>
  <c r="X1533" i="16" s="1"/>
  <c r="T1573" i="16"/>
  <c r="V1573" i="16" s="1"/>
  <c r="W1573" i="16" s="1"/>
  <c r="X1573" i="16" s="1"/>
  <c r="O538" i="1" s="1"/>
  <c r="P538" i="1" s="1"/>
  <c r="T1531" i="16"/>
  <c r="V1531" i="16" s="1"/>
  <c r="W1531" i="16" s="1"/>
  <c r="X1531" i="16" s="1"/>
  <c r="T39" i="16"/>
  <c r="V39" i="16" s="1"/>
  <c r="W39" i="16" s="1"/>
  <c r="X39" i="16" s="1"/>
  <c r="X37" i="16" s="1"/>
  <c r="O72" i="1" s="1"/>
  <c r="P72" i="1" s="1"/>
  <c r="T1228" i="16"/>
  <c r="V1228" i="16" s="1"/>
  <c r="W1228" i="16" s="1"/>
  <c r="X1228" i="16" s="1"/>
  <c r="O412" i="1" s="1"/>
  <c r="P412" i="1" s="1"/>
  <c r="A502" i="1"/>
  <c r="W1477" i="16"/>
  <c r="X1477" i="16" s="1"/>
  <c r="T1384" i="16"/>
  <c r="V1384" i="16" s="1"/>
  <c r="W1384" i="16" s="1"/>
  <c r="X1384" i="16" s="1"/>
  <c r="T1542" i="16"/>
  <c r="V1542" i="16" s="1"/>
  <c r="W1542" i="16" s="1"/>
  <c r="X1542" i="16" s="1"/>
  <c r="W1552" i="16"/>
  <c r="X1552" i="16" s="1"/>
  <c r="T1484" i="16"/>
  <c r="V1484" i="16" s="1"/>
  <c r="W1484" i="16" s="1"/>
  <c r="X1484" i="16" s="1"/>
  <c r="T114" i="16"/>
  <c r="V114" i="16" s="1"/>
  <c r="W114" i="16" s="1"/>
  <c r="X114" i="16" s="1"/>
  <c r="O88" i="1" s="1"/>
  <c r="P88" i="1" s="1"/>
  <c r="T1466" i="16"/>
  <c r="V1466" i="16" s="1"/>
  <c r="W1466" i="16" s="1"/>
  <c r="X1466" i="16" s="1"/>
  <c r="W1368" i="16"/>
  <c r="X1368" i="16" s="1"/>
  <c r="W1421" i="16"/>
  <c r="X1421" i="16" s="1"/>
  <c r="X1419" i="16" s="1"/>
  <c r="O500" i="1" s="1"/>
  <c r="P500" i="1" s="1"/>
  <c r="W1486" i="16"/>
  <c r="X1486" i="16" s="1"/>
  <c r="T1382" i="16"/>
  <c r="V1382" i="16" s="1"/>
  <c r="W1382" i="16" s="1"/>
  <c r="X1382" i="16" s="1"/>
  <c r="W1375" i="16"/>
  <c r="X1375" i="16" s="1"/>
  <c r="X1372" i="16" s="1"/>
  <c r="O489" i="1" s="1"/>
  <c r="P489" i="1" s="1"/>
  <c r="W1543" i="16"/>
  <c r="X1543" i="16" s="1"/>
  <c r="T1346" i="16"/>
  <c r="V1346" i="16" s="1"/>
  <c r="W1346" i="16" s="1"/>
  <c r="X1346" i="16" s="1"/>
  <c r="T1230" i="16"/>
  <c r="V1230" i="16" s="1"/>
  <c r="W1230" i="16" s="1"/>
  <c r="X1230" i="16" s="1"/>
  <c r="O413" i="1" s="1"/>
  <c r="P413" i="1" s="1"/>
  <c r="T1347" i="16"/>
  <c r="V1347" i="16" s="1"/>
  <c r="W1347" i="16" s="1"/>
  <c r="X1347" i="16" s="1"/>
  <c r="T1453" i="16"/>
  <c r="V1453" i="16" s="1"/>
  <c r="W1453" i="16" s="1"/>
  <c r="X1453" i="16" s="1"/>
  <c r="W1383" i="16"/>
  <c r="X1383" i="16" s="1"/>
  <c r="T1516" i="16"/>
  <c r="V1516" i="16" s="1"/>
  <c r="W1516" i="16" s="1"/>
  <c r="X1516" i="16" s="1"/>
  <c r="T1567" i="16"/>
  <c r="V1567" i="16" s="1"/>
  <c r="U1567" i="16"/>
  <c r="T1443" i="16"/>
  <c r="V1443" i="16" s="1"/>
  <c r="W1443" i="16" s="1"/>
  <c r="X1443" i="16" s="1"/>
  <c r="T1234" i="16"/>
  <c r="V1234" i="16" s="1"/>
  <c r="W1234" i="16" s="1"/>
  <c r="X1234" i="16" s="1"/>
  <c r="O415" i="1" s="1"/>
  <c r="P415" i="1" s="1"/>
  <c r="T1568" i="16"/>
  <c r="V1568" i="16" s="1"/>
  <c r="U1568" i="16"/>
  <c r="T1569" i="16"/>
  <c r="V1569" i="16" s="1"/>
  <c r="W1569" i="16" s="1"/>
  <c r="X1569" i="16" s="1"/>
  <c r="O534" i="1" s="1"/>
  <c r="P534" i="1" s="1"/>
  <c r="T1509" i="16"/>
  <c r="V1509" i="16" s="1"/>
  <c r="W1509" i="16" s="1"/>
  <c r="X1509" i="16" s="1"/>
  <c r="W1468" i="16"/>
  <c r="X1468" i="16" s="1"/>
  <c r="A508" i="1"/>
  <c r="T113" i="16"/>
  <c r="V113" i="16" s="1"/>
  <c r="W113" i="16" s="1"/>
  <c r="X113" i="16" s="1"/>
  <c r="O87" i="1" s="1"/>
  <c r="P87" i="1" s="1"/>
  <c r="T1357" i="16"/>
  <c r="V1357" i="16" s="1"/>
  <c r="W1357" i="16" s="1"/>
  <c r="X1357" i="16" s="1"/>
  <c r="T1401" i="16"/>
  <c r="V1401" i="16" s="1"/>
  <c r="W1401" i="16" s="1"/>
  <c r="X1401" i="16" s="1"/>
  <c r="T1170" i="16"/>
  <c r="V1170" i="16" s="1"/>
  <c r="W1170" i="16" s="1"/>
  <c r="X1170" i="16" s="1"/>
  <c r="X1167" i="16" s="1"/>
  <c r="O395" i="1" s="1"/>
  <c r="P395" i="1" s="1"/>
  <c r="T1236" i="16"/>
  <c r="V1236" i="16" s="1"/>
  <c r="U1236" i="16"/>
  <c r="W1358" i="16"/>
  <c r="X1358" i="16" s="1"/>
  <c r="T1225" i="16"/>
  <c r="V1225" i="16" s="1"/>
  <c r="W1225" i="16" s="1"/>
  <c r="X1225" i="16" s="1"/>
  <c r="O411" i="1" s="1"/>
  <c r="P411" i="1" s="1"/>
  <c r="T1498" i="16"/>
  <c r="V1498" i="16" s="1"/>
  <c r="W1498" i="16" s="1"/>
  <c r="X1498" i="16" s="1"/>
  <c r="T1391" i="16"/>
  <c r="V1391" i="16" s="1"/>
  <c r="W1391" i="16" s="1"/>
  <c r="X1391" i="16" s="1"/>
  <c r="T1475" i="16"/>
  <c r="V1475" i="16" s="1"/>
  <c r="W1475" i="16" s="1"/>
  <c r="X1475" i="16" s="1"/>
  <c r="W1436" i="16"/>
  <c r="X1436" i="16" s="1"/>
  <c r="T1507" i="16"/>
  <c r="V1507" i="16" s="1"/>
  <c r="W1507" i="16" s="1"/>
  <c r="X1507" i="16" s="1"/>
  <c r="T1570" i="16"/>
  <c r="V1570" i="16" s="1"/>
  <c r="W1570" i="16" s="1"/>
  <c r="X1570" i="16" s="1"/>
  <c r="O535" i="1" s="1"/>
  <c r="P535" i="1" s="1"/>
  <c r="A496" i="1"/>
  <c r="T1452" i="16"/>
  <c r="V1452" i="16" s="1"/>
  <c r="W1452" i="16" s="1"/>
  <c r="X1452" i="16" s="1"/>
  <c r="W1532" i="16"/>
  <c r="X1532" i="16" s="1"/>
  <c r="T1367" i="16"/>
  <c r="V1367" i="16" s="1"/>
  <c r="W1367" i="16" s="1"/>
  <c r="X1367" i="16" s="1"/>
  <c r="T1406" i="16"/>
  <c r="V1406" i="16" s="1"/>
  <c r="W1406" i="16" s="1"/>
  <c r="X1406" i="16" s="1"/>
  <c r="X1404" i="16" s="1"/>
  <c r="O495" i="1" s="1"/>
  <c r="P495" i="1" s="1"/>
  <c r="T120" i="16"/>
  <c r="V120" i="16" s="1"/>
  <c r="W120" i="16" s="1"/>
  <c r="X120" i="16" s="1"/>
  <c r="O94" i="1" s="1"/>
  <c r="P94" i="1" s="1"/>
  <c r="W1356" i="16"/>
  <c r="X1356" i="16" s="1"/>
  <c r="T1444" i="16"/>
  <c r="V1444" i="16" s="1"/>
  <c r="W1444" i="16" s="1"/>
  <c r="X1444" i="16" s="1"/>
  <c r="W1435" i="16"/>
  <c r="X1435" i="16" s="1"/>
  <c r="T1491" i="16"/>
  <c r="V1491" i="16" s="1"/>
  <c r="W1491" i="16" s="1"/>
  <c r="X1491" i="16" s="1"/>
  <c r="X1489" i="16" s="1"/>
  <c r="O513" i="1" s="1"/>
  <c r="P513" i="1" s="1"/>
  <c r="T1366" i="16"/>
  <c r="V1366" i="16" s="1"/>
  <c r="W1366" i="16" s="1"/>
  <c r="X1366" i="16" s="1"/>
  <c r="T1434" i="16"/>
  <c r="V1434" i="16" s="1"/>
  <c r="W1434" i="16" s="1"/>
  <c r="X1434" i="16" s="1"/>
  <c r="T1574" i="16"/>
  <c r="V1574" i="16" s="1"/>
  <c r="W1574" i="16" s="1"/>
  <c r="X1574" i="16" s="1"/>
  <c r="O539" i="1" s="1"/>
  <c r="P539" i="1" s="1"/>
  <c r="T1530" i="16"/>
  <c r="V1530" i="16" s="1"/>
  <c r="W1530" i="16" s="1"/>
  <c r="X1530" i="16" s="1"/>
  <c r="T1402" i="16"/>
  <c r="V1402" i="16" s="1"/>
  <c r="W1402" i="16" s="1"/>
  <c r="X1402" i="16" s="1"/>
  <c r="W1572" i="16"/>
  <c r="X1572" i="16" s="1"/>
  <c r="O537" i="1" s="1"/>
  <c r="P537" i="1" s="1"/>
  <c r="W1392" i="16"/>
  <c r="X1392" i="16" s="1"/>
  <c r="T1476" i="16"/>
  <c r="V1476" i="16" s="1"/>
  <c r="W1476" i="16" s="1"/>
  <c r="X1476" i="16" s="1"/>
  <c r="T1508" i="16"/>
  <c r="V1508" i="16" s="1"/>
  <c r="W1508" i="16" s="1"/>
  <c r="X1508" i="16" s="1"/>
  <c r="T1220" i="16"/>
  <c r="V1220" i="16" s="1"/>
  <c r="W1220" i="16" s="1"/>
  <c r="X1220" i="16" s="1"/>
  <c r="X1218" i="16" s="1"/>
  <c r="O408" i="1" s="1"/>
  <c r="P408" i="1" s="1"/>
  <c r="T1523" i="16"/>
  <c r="V1523" i="16" s="1"/>
  <c r="W1523" i="16" s="1"/>
  <c r="X1523" i="16" s="1"/>
  <c r="X1521" i="16" s="1"/>
  <c r="O519" i="1" s="1"/>
  <c r="P519" i="1" s="1"/>
  <c r="J1409" i="16"/>
  <c r="J1536" i="16"/>
  <c r="L1503" i="16"/>
  <c r="H1352" i="16"/>
  <c r="J1424" i="16"/>
  <c r="L1362" i="16"/>
  <c r="H1409" i="16"/>
  <c r="J1414" i="16"/>
  <c r="H1526" i="16"/>
  <c r="L1536" i="16"/>
  <c r="J1471" i="16"/>
  <c r="H1378" i="16"/>
  <c r="L1387" i="16"/>
  <c r="J1512" i="16"/>
  <c r="H1362" i="16"/>
  <c r="H1414" i="16"/>
  <c r="J1439" i="16"/>
  <c r="L1396" i="16"/>
  <c r="J1480" i="16"/>
  <c r="J1526" i="16"/>
  <c r="L1546" i="16"/>
  <c r="J1342" i="16"/>
  <c r="H1396" i="16"/>
  <c r="J1462" i="16"/>
  <c r="H1471" i="16"/>
  <c r="L1480" i="16"/>
  <c r="J1362" i="16"/>
  <c r="H1424" i="16"/>
  <c r="L1448" i="16"/>
  <c r="J1448" i="16"/>
  <c r="H1462" i="16"/>
  <c r="J1396" i="16"/>
  <c r="J1494" i="16"/>
  <c r="H1480" i="16"/>
  <c r="J1378" i="16"/>
  <c r="L1462" i="16"/>
  <c r="H1512" i="16"/>
  <c r="L1526" i="16"/>
  <c r="J1387" i="16"/>
  <c r="L1414" i="16"/>
  <c r="L1471" i="16"/>
  <c r="H1342" i="16"/>
  <c r="L1378" i="16"/>
  <c r="J1503" i="16"/>
  <c r="L1512" i="16"/>
  <c r="J1352" i="16"/>
  <c r="L1352" i="16"/>
  <c r="L1409" i="16"/>
  <c r="L1342" i="16"/>
  <c r="H1503" i="16"/>
  <c r="H1546" i="16"/>
  <c r="L1494" i="16"/>
  <c r="L1424" i="16"/>
  <c r="H1448" i="16"/>
  <c r="J1546" i="16"/>
  <c r="H1387" i="16"/>
  <c r="H1536" i="16"/>
  <c r="H1439" i="16"/>
  <c r="L1439" i="16"/>
  <c r="A527" i="1"/>
  <c r="A526" i="1" s="1"/>
  <c r="F92" i="1"/>
  <c r="J119" i="16"/>
  <c r="H119" i="16"/>
  <c r="A418" i="1"/>
  <c r="A417" i="1"/>
  <c r="A414" i="1"/>
  <c r="A420" i="1"/>
  <c r="M403" i="1"/>
  <c r="F403" i="1"/>
  <c r="E403" i="1"/>
  <c r="A403" i="1"/>
  <c r="A402" i="1" s="1"/>
  <c r="A405" i="1" s="1"/>
  <c r="D1200" i="16"/>
  <c r="D1190" i="16"/>
  <c r="A419" i="1"/>
  <c r="D1164" i="16"/>
  <c r="D1158" i="16"/>
  <c r="D1152" i="16"/>
  <c r="F392" i="1"/>
  <c r="P319" i="1" l="1"/>
  <c r="P320" i="1"/>
  <c r="T291" i="1"/>
  <c r="P636" i="1"/>
  <c r="P462" i="1"/>
  <c r="X1792" i="16"/>
  <c r="P661" i="1" s="1"/>
  <c r="W1199" i="16"/>
  <c r="X1199" i="16" s="1"/>
  <c r="W1198" i="16"/>
  <c r="X1198" i="16" s="1"/>
  <c r="W1197" i="16"/>
  <c r="X1197" i="16" s="1"/>
  <c r="W1196" i="16"/>
  <c r="X1196" i="16" s="1"/>
  <c r="W1195" i="16"/>
  <c r="X1195" i="16" s="1"/>
  <c r="W1189" i="16"/>
  <c r="X1189" i="16" s="1"/>
  <c r="W1188" i="16"/>
  <c r="X1188" i="16" s="1"/>
  <c r="W1187" i="16"/>
  <c r="X1187" i="16" s="1"/>
  <c r="W1186" i="16"/>
  <c r="X1186" i="16" s="1"/>
  <c r="W1185" i="16"/>
  <c r="X1185" i="16" s="1"/>
  <c r="W1179" i="16"/>
  <c r="X1179" i="16" s="1"/>
  <c r="W1178" i="16"/>
  <c r="X1178" i="16" s="1"/>
  <c r="W1177" i="16"/>
  <c r="X1177" i="16" s="1"/>
  <c r="W1176" i="16"/>
  <c r="X1176" i="16" s="1"/>
  <c r="W1175" i="16"/>
  <c r="X1175" i="16" s="1"/>
  <c r="W1163" i="16"/>
  <c r="X1163" i="16" s="1"/>
  <c r="W1157" i="16"/>
  <c r="X1157" i="16" s="1"/>
  <c r="W805" i="16"/>
  <c r="X805" i="16" s="1"/>
  <c r="W797" i="16"/>
  <c r="X797" i="16" s="1"/>
  <c r="W796" i="16"/>
  <c r="X796" i="16" s="1"/>
  <c r="W795" i="16"/>
  <c r="X795" i="16" s="1"/>
  <c r="W794" i="16"/>
  <c r="X794" i="16" s="1"/>
  <c r="W793" i="16"/>
  <c r="X793" i="16" s="1"/>
  <c r="W792" i="16"/>
  <c r="X792" i="16" s="1"/>
  <c r="W791" i="16"/>
  <c r="X791" i="16" s="1"/>
  <c r="W790" i="16"/>
  <c r="X790" i="16" s="1"/>
  <c r="W784" i="16"/>
  <c r="X784" i="16" s="1"/>
  <c r="W783" i="16"/>
  <c r="X783" i="16" s="1"/>
  <c r="W782" i="16"/>
  <c r="X782" i="16" s="1"/>
  <c r="W781" i="16"/>
  <c r="X781" i="16" s="1"/>
  <c r="W780" i="16"/>
  <c r="X780" i="16" s="1"/>
  <c r="W779" i="16"/>
  <c r="X779" i="16" s="1"/>
  <c r="W778" i="16"/>
  <c r="X778" i="16" s="1"/>
  <c r="W777" i="16"/>
  <c r="X777" i="16" s="1"/>
  <c r="W766" i="16"/>
  <c r="X766" i="16" s="1"/>
  <c r="W765" i="16"/>
  <c r="X765" i="16" s="1"/>
  <c r="W764" i="16"/>
  <c r="X764" i="16" s="1"/>
  <c r="W763" i="16"/>
  <c r="X763" i="16" s="1"/>
  <c r="W762" i="16"/>
  <c r="X762" i="16" s="1"/>
  <c r="W761" i="16"/>
  <c r="X761" i="16" s="1"/>
  <c r="W760" i="16"/>
  <c r="X760" i="16" s="1"/>
  <c r="W759" i="16"/>
  <c r="X759" i="16" s="1"/>
  <c r="W753" i="16"/>
  <c r="X753" i="16" s="1"/>
  <c r="W752" i="16"/>
  <c r="X752" i="16" s="1"/>
  <c r="W751" i="16"/>
  <c r="X751" i="16" s="1"/>
  <c r="W750" i="16"/>
  <c r="X750" i="16" s="1"/>
  <c r="W749" i="16"/>
  <c r="X749" i="16" s="1"/>
  <c r="W748" i="16"/>
  <c r="X748" i="16" s="1"/>
  <c r="W747" i="16"/>
  <c r="X747" i="16" s="1"/>
  <c r="W746" i="16"/>
  <c r="X746" i="16" s="1"/>
  <c r="W740" i="16"/>
  <c r="X740" i="16" s="1"/>
  <c r="W739" i="16"/>
  <c r="X739" i="16" s="1"/>
  <c r="W738" i="16"/>
  <c r="X738" i="16" s="1"/>
  <c r="W737" i="16"/>
  <c r="X737" i="16" s="1"/>
  <c r="W736" i="16"/>
  <c r="X736" i="16" s="1"/>
  <c r="W735" i="16"/>
  <c r="X735" i="16" s="1"/>
  <c r="W734" i="16"/>
  <c r="X734" i="16" s="1"/>
  <c r="W733" i="16"/>
  <c r="X733" i="16" s="1"/>
  <c r="W722" i="16"/>
  <c r="X722" i="16" s="1"/>
  <c r="W721" i="16"/>
  <c r="X721" i="16" s="1"/>
  <c r="W720" i="16"/>
  <c r="X720" i="16" s="1"/>
  <c r="W719" i="16"/>
  <c r="X719" i="16" s="1"/>
  <c r="W718" i="16"/>
  <c r="X718" i="16" s="1"/>
  <c r="W717" i="16"/>
  <c r="X717" i="16" s="1"/>
  <c r="W716" i="16"/>
  <c r="X716" i="16" s="1"/>
  <c r="W715" i="16"/>
  <c r="X715" i="16" s="1"/>
  <c r="W709" i="16"/>
  <c r="X709" i="16" s="1"/>
  <c r="W708" i="16"/>
  <c r="X708" i="16" s="1"/>
  <c r="W707" i="16"/>
  <c r="X707" i="16" s="1"/>
  <c r="W706" i="16"/>
  <c r="X706" i="16" s="1"/>
  <c r="W705" i="16"/>
  <c r="X705" i="16" s="1"/>
  <c r="W704" i="16"/>
  <c r="X704" i="16" s="1"/>
  <c r="W703" i="16"/>
  <c r="X703" i="16" s="1"/>
  <c r="W702" i="16"/>
  <c r="X702" i="16" s="1"/>
  <c r="W696" i="16"/>
  <c r="X696" i="16" s="1"/>
  <c r="W695" i="16"/>
  <c r="X695" i="16" s="1"/>
  <c r="W694" i="16"/>
  <c r="X694" i="16" s="1"/>
  <c r="W693" i="16"/>
  <c r="X693" i="16" s="1"/>
  <c r="W692" i="16"/>
  <c r="X692" i="16" s="1"/>
  <c r="W691" i="16"/>
  <c r="X691" i="16" s="1"/>
  <c r="W690" i="16"/>
  <c r="X690" i="16" s="1"/>
  <c r="W689" i="16"/>
  <c r="X689" i="16" s="1"/>
  <c r="W678" i="16"/>
  <c r="X678" i="16" s="1"/>
  <c r="W677" i="16"/>
  <c r="X677" i="16" s="1"/>
  <c r="W676" i="16"/>
  <c r="X676" i="16" s="1"/>
  <c r="W675" i="16"/>
  <c r="X675" i="16" s="1"/>
  <c r="W674" i="16"/>
  <c r="X674" i="16" s="1"/>
  <c r="W673" i="16"/>
  <c r="X673" i="16" s="1"/>
  <c r="W672" i="16"/>
  <c r="X672" i="16" s="1"/>
  <c r="W671" i="16"/>
  <c r="X671" i="16" s="1"/>
  <c r="W665" i="16"/>
  <c r="X665" i="16" s="1"/>
  <c r="W664" i="16"/>
  <c r="X664" i="16" s="1"/>
  <c r="W663" i="16"/>
  <c r="X663" i="16" s="1"/>
  <c r="W662" i="16"/>
  <c r="X662" i="16" s="1"/>
  <c r="W661" i="16"/>
  <c r="X661" i="16" s="1"/>
  <c r="W660" i="16"/>
  <c r="X660" i="16" s="1"/>
  <c r="W659" i="16"/>
  <c r="X659" i="16" s="1"/>
  <c r="W658" i="16"/>
  <c r="X658" i="16" s="1"/>
  <c r="W652" i="16"/>
  <c r="X652" i="16" s="1"/>
  <c r="W651" i="16"/>
  <c r="X651" i="16" s="1"/>
  <c r="W650" i="16"/>
  <c r="X650" i="16" s="1"/>
  <c r="W649" i="16"/>
  <c r="X649" i="16" s="1"/>
  <c r="W648" i="16"/>
  <c r="X648" i="16" s="1"/>
  <c r="W647" i="16"/>
  <c r="X647" i="16" s="1"/>
  <c r="W646" i="16"/>
  <c r="X646" i="16" s="1"/>
  <c r="W645" i="16"/>
  <c r="X645" i="16" s="1"/>
  <c r="W634" i="16"/>
  <c r="X634" i="16" s="1"/>
  <c r="W633" i="16"/>
  <c r="X633" i="16" s="1"/>
  <c r="W632" i="16"/>
  <c r="X632" i="16" s="1"/>
  <c r="W631" i="16"/>
  <c r="X631" i="16" s="1"/>
  <c r="W630" i="16"/>
  <c r="X630" i="16" s="1"/>
  <c r="W629" i="16"/>
  <c r="X629" i="16" s="1"/>
  <c r="W628" i="16"/>
  <c r="X628" i="16" s="1"/>
  <c r="W627" i="16"/>
  <c r="X627" i="16" s="1"/>
  <c r="W621" i="16"/>
  <c r="X621" i="16" s="1"/>
  <c r="W620" i="16"/>
  <c r="X620" i="16" s="1"/>
  <c r="W619" i="16"/>
  <c r="X619" i="16" s="1"/>
  <c r="W618" i="16"/>
  <c r="X618" i="16" s="1"/>
  <c r="W617" i="16"/>
  <c r="X617" i="16" s="1"/>
  <c r="W616" i="16"/>
  <c r="X616" i="16" s="1"/>
  <c r="W615" i="16"/>
  <c r="X615" i="16" s="1"/>
  <c r="W614" i="16"/>
  <c r="X614" i="16" s="1"/>
  <c r="W608" i="16"/>
  <c r="X608" i="16" s="1"/>
  <c r="W607" i="16"/>
  <c r="X607" i="16" s="1"/>
  <c r="W606" i="16"/>
  <c r="X606" i="16" s="1"/>
  <c r="W605" i="16"/>
  <c r="X605" i="16" s="1"/>
  <c r="W604" i="16"/>
  <c r="X604" i="16" s="1"/>
  <c r="W603" i="16"/>
  <c r="X603" i="16" s="1"/>
  <c r="W602" i="16"/>
  <c r="X602" i="16" s="1"/>
  <c r="W601" i="16"/>
  <c r="X601" i="16" s="1"/>
  <c r="W590" i="16"/>
  <c r="X590" i="16" s="1"/>
  <c r="W589" i="16"/>
  <c r="X589" i="16" s="1"/>
  <c r="W588" i="16"/>
  <c r="X588" i="16" s="1"/>
  <c r="W587" i="16"/>
  <c r="X587" i="16" s="1"/>
  <c r="W586" i="16"/>
  <c r="X586" i="16" s="1"/>
  <c r="W585" i="16"/>
  <c r="X585" i="16" s="1"/>
  <c r="W584" i="16"/>
  <c r="X584" i="16" s="1"/>
  <c r="W583" i="16"/>
  <c r="X583" i="16" s="1"/>
  <c r="W577" i="16"/>
  <c r="X577" i="16" s="1"/>
  <c r="W576" i="16"/>
  <c r="X576" i="16" s="1"/>
  <c r="W575" i="16"/>
  <c r="X575" i="16" s="1"/>
  <c r="W574" i="16"/>
  <c r="X574" i="16" s="1"/>
  <c r="W573" i="16"/>
  <c r="X573" i="16" s="1"/>
  <c r="W572" i="16"/>
  <c r="X572" i="16" s="1"/>
  <c r="W571" i="16"/>
  <c r="X571" i="16" s="1"/>
  <c r="W570" i="16"/>
  <c r="X570" i="16" s="1"/>
  <c r="W564" i="16"/>
  <c r="X564" i="16" s="1"/>
  <c r="W563" i="16"/>
  <c r="X563" i="16" s="1"/>
  <c r="W562" i="16"/>
  <c r="X562" i="16" s="1"/>
  <c r="W561" i="16"/>
  <c r="X561" i="16" s="1"/>
  <c r="W560" i="16"/>
  <c r="X560" i="16" s="1"/>
  <c r="W559" i="16"/>
  <c r="X559" i="16" s="1"/>
  <c r="W558" i="16"/>
  <c r="X558" i="16" s="1"/>
  <c r="W557" i="16"/>
  <c r="X557" i="16" s="1"/>
  <c r="W518" i="16"/>
  <c r="X518" i="16" s="1"/>
  <c r="W517" i="16"/>
  <c r="X517" i="16" s="1"/>
  <c r="W516" i="16"/>
  <c r="X516" i="16" s="1"/>
  <c r="W515" i="16"/>
  <c r="X515" i="16" s="1"/>
  <c r="W514" i="16"/>
  <c r="X514" i="16" s="1"/>
  <c r="W513" i="16"/>
  <c r="X513" i="16" s="1"/>
  <c r="W512" i="16"/>
  <c r="X512" i="16" s="1"/>
  <c r="W511" i="16"/>
  <c r="X511" i="16" s="1"/>
  <c r="W510" i="16"/>
  <c r="X510" i="16" s="1"/>
  <c r="W504" i="16"/>
  <c r="X504" i="16" s="1"/>
  <c r="W503" i="16"/>
  <c r="X503" i="16" s="1"/>
  <c r="W502" i="16"/>
  <c r="X502" i="16" s="1"/>
  <c r="W501" i="16"/>
  <c r="X501" i="16" s="1"/>
  <c r="W500" i="16"/>
  <c r="X500" i="16" s="1"/>
  <c r="W499" i="16"/>
  <c r="X499" i="16" s="1"/>
  <c r="W498" i="16"/>
  <c r="X498" i="16" s="1"/>
  <c r="W497" i="16"/>
  <c r="X497" i="16" s="1"/>
  <c r="W496" i="16"/>
  <c r="X496" i="16" s="1"/>
  <c r="W485" i="16"/>
  <c r="X485" i="16" s="1"/>
  <c r="W484" i="16"/>
  <c r="X484" i="16" s="1"/>
  <c r="W483" i="16"/>
  <c r="X483" i="16" s="1"/>
  <c r="W482" i="16"/>
  <c r="X482" i="16" s="1"/>
  <c r="W481" i="16"/>
  <c r="X481" i="16" s="1"/>
  <c r="W480" i="16"/>
  <c r="X480" i="16" s="1"/>
  <c r="W479" i="16"/>
  <c r="X479" i="16" s="1"/>
  <c r="W478" i="16"/>
  <c r="X478" i="16" s="1"/>
  <c r="W477" i="16"/>
  <c r="X477" i="16" s="1"/>
  <c r="W466" i="16"/>
  <c r="X466" i="16" s="1"/>
  <c r="W465" i="16"/>
  <c r="X465" i="16" s="1"/>
  <c r="W464" i="16"/>
  <c r="X464" i="16" s="1"/>
  <c r="W463" i="16"/>
  <c r="X463" i="16" s="1"/>
  <c r="W462" i="16"/>
  <c r="X462" i="16" s="1"/>
  <c r="W461" i="16"/>
  <c r="X461" i="16" s="1"/>
  <c r="W460" i="16"/>
  <c r="X460" i="16" s="1"/>
  <c r="W459" i="16"/>
  <c r="X459" i="16" s="1"/>
  <c r="W458" i="16"/>
  <c r="X458" i="16" s="1"/>
  <c r="W447" i="16"/>
  <c r="X447" i="16" s="1"/>
  <c r="W446" i="16"/>
  <c r="X446" i="16" s="1"/>
  <c r="W445" i="16"/>
  <c r="X445" i="16" s="1"/>
  <c r="W444" i="16"/>
  <c r="X444" i="16" s="1"/>
  <c r="W443" i="16"/>
  <c r="X443" i="16" s="1"/>
  <c r="W442" i="16"/>
  <c r="X442" i="16" s="1"/>
  <c r="W441" i="16"/>
  <c r="X441" i="16" s="1"/>
  <c r="W440" i="16"/>
  <c r="X440" i="16" s="1"/>
  <c r="W439" i="16"/>
  <c r="X439" i="16" s="1"/>
  <c r="W433" i="16"/>
  <c r="X433" i="16" s="1"/>
  <c r="W432" i="16"/>
  <c r="X432" i="16" s="1"/>
  <c r="W431" i="16"/>
  <c r="X431" i="16" s="1"/>
  <c r="W430" i="16"/>
  <c r="X430" i="16" s="1"/>
  <c r="W429" i="16"/>
  <c r="X429" i="16" s="1"/>
  <c r="W428" i="16"/>
  <c r="X428" i="16" s="1"/>
  <c r="W427" i="16"/>
  <c r="X427" i="16" s="1"/>
  <c r="W426" i="16"/>
  <c r="X426" i="16" s="1"/>
  <c r="W425" i="16"/>
  <c r="X425" i="16" s="1"/>
  <c r="W419" i="16"/>
  <c r="X419" i="16" s="1"/>
  <c r="W418" i="16"/>
  <c r="X418" i="16" s="1"/>
  <c r="W417" i="16"/>
  <c r="X417" i="16" s="1"/>
  <c r="W416" i="16"/>
  <c r="X416" i="16" s="1"/>
  <c r="W415" i="16"/>
  <c r="X415" i="16" s="1"/>
  <c r="W414" i="16"/>
  <c r="X414" i="16" s="1"/>
  <c r="W413" i="16"/>
  <c r="X413" i="16" s="1"/>
  <c r="W412" i="16"/>
  <c r="X412" i="16" s="1"/>
  <c r="W411" i="16"/>
  <c r="X411" i="16" s="1"/>
  <c r="W405" i="16"/>
  <c r="X405" i="16" s="1"/>
  <c r="W399" i="16"/>
  <c r="X399" i="16" s="1"/>
  <c r="W398" i="16"/>
  <c r="X398" i="16" s="1"/>
  <c r="W397" i="16"/>
  <c r="X397" i="16" s="1"/>
  <c r="W396" i="16"/>
  <c r="X396" i="16" s="1"/>
  <c r="W395" i="16"/>
  <c r="X395" i="16" s="1"/>
  <c r="W394" i="16"/>
  <c r="X394" i="16" s="1"/>
  <c r="W393" i="16"/>
  <c r="X393" i="16" s="1"/>
  <c r="W392" i="16"/>
  <c r="X392" i="16" s="1"/>
  <c r="W391" i="16"/>
  <c r="X391" i="16" s="1"/>
  <c r="W385" i="16"/>
  <c r="X385" i="16" s="1"/>
  <c r="W384" i="16"/>
  <c r="X384" i="16" s="1"/>
  <c r="W383" i="16"/>
  <c r="X383" i="16" s="1"/>
  <c r="W382" i="16"/>
  <c r="X382" i="16" s="1"/>
  <c r="W381" i="16"/>
  <c r="X381" i="16" s="1"/>
  <c r="W380" i="16"/>
  <c r="X380" i="16" s="1"/>
  <c r="W379" i="16"/>
  <c r="X379" i="16" s="1"/>
  <c r="W378" i="16"/>
  <c r="X378" i="16" s="1"/>
  <c r="W377" i="16"/>
  <c r="X377" i="16" s="1"/>
  <c r="W371" i="16"/>
  <c r="X371" i="16" s="1"/>
  <c r="W370" i="16"/>
  <c r="X370" i="16" s="1"/>
  <c r="W369" i="16"/>
  <c r="X369" i="16" s="1"/>
  <c r="W368" i="16"/>
  <c r="X368" i="16" s="1"/>
  <c r="W367" i="16"/>
  <c r="X367" i="16" s="1"/>
  <c r="W366" i="16"/>
  <c r="X366" i="16" s="1"/>
  <c r="W365" i="16"/>
  <c r="X365" i="16" s="1"/>
  <c r="W364" i="16"/>
  <c r="X364" i="16" s="1"/>
  <c r="W363" i="16"/>
  <c r="X363" i="16" s="1"/>
  <c r="W352" i="16"/>
  <c r="X352" i="16" s="1"/>
  <c r="W351" i="16"/>
  <c r="X351" i="16" s="1"/>
  <c r="W350" i="16"/>
  <c r="X350" i="16" s="1"/>
  <c r="W349" i="16"/>
  <c r="X349" i="16" s="1"/>
  <c r="W348" i="16"/>
  <c r="X348" i="16" s="1"/>
  <c r="W347" i="16"/>
  <c r="X347" i="16" s="1"/>
  <c r="W346" i="16"/>
  <c r="X346" i="16" s="1"/>
  <c r="W345" i="16"/>
  <c r="X345" i="16" s="1"/>
  <c r="W344" i="16"/>
  <c r="X344" i="16" s="1"/>
  <c r="W338" i="16"/>
  <c r="X338" i="16" s="1"/>
  <c r="W337" i="16"/>
  <c r="X337" i="16" s="1"/>
  <c r="W336" i="16"/>
  <c r="X336" i="16" s="1"/>
  <c r="W335" i="16"/>
  <c r="X335" i="16" s="1"/>
  <c r="W334" i="16"/>
  <c r="X334" i="16" s="1"/>
  <c r="W333" i="16"/>
  <c r="X333" i="16" s="1"/>
  <c r="W332" i="16"/>
  <c r="X332" i="16" s="1"/>
  <c r="W331" i="16"/>
  <c r="X331" i="16" s="1"/>
  <c r="W330" i="16"/>
  <c r="X330" i="16" s="1"/>
  <c r="W324" i="16"/>
  <c r="X324" i="16" s="1"/>
  <c r="W323" i="16"/>
  <c r="X323" i="16" s="1"/>
  <c r="W322" i="16"/>
  <c r="X322" i="16" s="1"/>
  <c r="W321" i="16"/>
  <c r="X321" i="16" s="1"/>
  <c r="W320" i="16"/>
  <c r="X320" i="16" s="1"/>
  <c r="W319" i="16"/>
  <c r="X319" i="16" s="1"/>
  <c r="W318" i="16"/>
  <c r="X318" i="16" s="1"/>
  <c r="W317" i="16"/>
  <c r="X317" i="16" s="1"/>
  <c r="W316" i="16"/>
  <c r="X316" i="16" s="1"/>
  <c r="W305" i="16"/>
  <c r="X305" i="16" s="1"/>
  <c r="W299" i="16"/>
  <c r="X299" i="16" s="1"/>
  <c r="W298" i="16"/>
  <c r="X298" i="16" s="1"/>
  <c r="W297" i="16"/>
  <c r="X297" i="16" s="1"/>
  <c r="W296" i="16"/>
  <c r="X296" i="16" s="1"/>
  <c r="W295" i="16"/>
  <c r="X295" i="16" s="1"/>
  <c r="W294" i="16"/>
  <c r="X294" i="16" s="1"/>
  <c r="W293" i="16"/>
  <c r="X293" i="16" s="1"/>
  <c r="W292" i="16"/>
  <c r="X292" i="16" s="1"/>
  <c r="W291" i="16"/>
  <c r="X291" i="16" s="1"/>
  <c r="W281" i="16"/>
  <c r="X281" i="16" s="1"/>
  <c r="W285" i="16"/>
  <c r="X285" i="16" s="1"/>
  <c r="W284" i="16"/>
  <c r="X284" i="16" s="1"/>
  <c r="W283" i="16"/>
  <c r="X283" i="16" s="1"/>
  <c r="W282" i="16"/>
  <c r="X282" i="16" s="1"/>
  <c r="W280" i="16"/>
  <c r="X280" i="16" s="1"/>
  <c r="W279" i="16"/>
  <c r="X279" i="16" s="1"/>
  <c r="W278" i="16"/>
  <c r="X278" i="16" s="1"/>
  <c r="W277" i="16"/>
  <c r="X277" i="16" s="1"/>
  <c r="W268" i="16"/>
  <c r="X268" i="16" s="1"/>
  <c r="W267" i="16"/>
  <c r="X267" i="16" s="1"/>
  <c r="W265" i="16"/>
  <c r="X265" i="16" s="1"/>
  <c r="W264" i="16"/>
  <c r="X264" i="16" s="1"/>
  <c r="W266" i="16"/>
  <c r="X266" i="16" s="1"/>
  <c r="W270" i="16"/>
  <c r="X270" i="16" s="1"/>
  <c r="W269" i="16"/>
  <c r="X269" i="16" s="1"/>
  <c r="W271" i="16"/>
  <c r="X271" i="16" s="1"/>
  <c r="W263" i="16"/>
  <c r="X263" i="16" s="1"/>
  <c r="W97" i="16"/>
  <c r="X97" i="16" s="1"/>
  <c r="W96" i="16"/>
  <c r="X96" i="16" s="1"/>
  <c r="W95" i="16"/>
  <c r="X95" i="16" s="1"/>
  <c r="W94" i="16"/>
  <c r="X94" i="16" s="1"/>
  <c r="X101" i="16"/>
  <c r="O84" i="1" s="1"/>
  <c r="P84" i="1" s="1"/>
  <c r="W88" i="16"/>
  <c r="X88" i="16" s="1"/>
  <c r="W87" i="16"/>
  <c r="X87" i="16" s="1"/>
  <c r="W86" i="16"/>
  <c r="X86" i="16" s="1"/>
  <c r="W85" i="16"/>
  <c r="X85" i="16" s="1"/>
  <c r="W79" i="16"/>
  <c r="X79" i="16" s="1"/>
  <c r="W78" i="16"/>
  <c r="X78" i="16" s="1"/>
  <c r="W77" i="16"/>
  <c r="X77" i="16" s="1"/>
  <c r="W76" i="16"/>
  <c r="X76" i="16" s="1"/>
  <c r="W65" i="16"/>
  <c r="X65" i="16" s="1"/>
  <c r="W64" i="16"/>
  <c r="X64" i="16" s="1"/>
  <c r="W63" i="16"/>
  <c r="X63" i="16" s="1"/>
  <c r="W62" i="16"/>
  <c r="X62" i="16" s="1"/>
  <c r="W56" i="16"/>
  <c r="X56" i="16" s="1"/>
  <c r="W55" i="16"/>
  <c r="X55" i="16" s="1"/>
  <c r="W54" i="16"/>
  <c r="X54" i="16" s="1"/>
  <c r="W53" i="16"/>
  <c r="X53" i="16" s="1"/>
  <c r="W24" i="16"/>
  <c r="X24" i="16" s="1"/>
  <c r="W23" i="16"/>
  <c r="X23" i="16" s="1"/>
  <c r="W22" i="16"/>
  <c r="X22" i="16" s="1"/>
  <c r="W21" i="16"/>
  <c r="X21" i="16" s="1"/>
  <c r="W47" i="16"/>
  <c r="X47" i="16" s="1"/>
  <c r="W46" i="16"/>
  <c r="X46" i="16" s="1"/>
  <c r="W45" i="16"/>
  <c r="X45" i="16" s="1"/>
  <c r="W44" i="16"/>
  <c r="X44" i="16" s="1"/>
  <c r="W33" i="16"/>
  <c r="X33" i="16" s="1"/>
  <c r="W32" i="16"/>
  <c r="X32" i="16" s="1"/>
  <c r="W31" i="16"/>
  <c r="X31" i="16" s="1"/>
  <c r="W30" i="16"/>
  <c r="X30" i="16" s="1"/>
  <c r="W15" i="16"/>
  <c r="X15" i="16" s="1"/>
  <c r="W14" i="16"/>
  <c r="X14" i="16" s="1"/>
  <c r="W13" i="16"/>
  <c r="X13" i="16" s="1"/>
  <c r="X801" i="16"/>
  <c r="W798" i="16"/>
  <c r="X798" i="16" s="1"/>
  <c r="X788" i="16" s="1"/>
  <c r="W785" i="16"/>
  <c r="X785" i="16" s="1"/>
  <c r="X775" i="16" s="1"/>
  <c r="W272" i="16"/>
  <c r="X272" i="16" s="1"/>
  <c r="X261" i="16" s="1"/>
  <c r="W772" i="16"/>
  <c r="X772" i="16" s="1"/>
  <c r="X770" i="16" s="1"/>
  <c r="W767" i="16"/>
  <c r="X767" i="16" s="1"/>
  <c r="X757" i="16" s="1"/>
  <c r="W754" i="16"/>
  <c r="X754" i="16" s="1"/>
  <c r="X744" i="16" s="1"/>
  <c r="W741" i="16"/>
  <c r="X741" i="16" s="1"/>
  <c r="X731" i="16" s="1"/>
  <c r="W728" i="16"/>
  <c r="X728" i="16" s="1"/>
  <c r="X726" i="16" s="1"/>
  <c r="W723" i="16"/>
  <c r="X723" i="16" s="1"/>
  <c r="X713" i="16" s="1"/>
  <c r="W710" i="16"/>
  <c r="X710" i="16" s="1"/>
  <c r="W697" i="16"/>
  <c r="X697" i="16" s="1"/>
  <c r="X687" i="16" s="1"/>
  <c r="W684" i="16"/>
  <c r="X684" i="16" s="1"/>
  <c r="X682" i="16" s="1"/>
  <c r="W679" i="16"/>
  <c r="X679" i="16" s="1"/>
  <c r="X669" i="16" s="1"/>
  <c r="W666" i="16"/>
  <c r="X666" i="16" s="1"/>
  <c r="X656" i="16" s="1"/>
  <c r="W653" i="16"/>
  <c r="X653" i="16" s="1"/>
  <c r="X643" i="16" s="1"/>
  <c r="W640" i="16"/>
  <c r="X640" i="16" s="1"/>
  <c r="X638" i="16" s="1"/>
  <c r="W635" i="16"/>
  <c r="X635" i="16" s="1"/>
  <c r="X625" i="16" s="1"/>
  <c r="W622" i="16"/>
  <c r="X622" i="16" s="1"/>
  <c r="X612" i="16" s="1"/>
  <c r="W609" i="16"/>
  <c r="X609" i="16" s="1"/>
  <c r="X599" i="16" s="1"/>
  <c r="W596" i="16"/>
  <c r="X596" i="16" s="1"/>
  <c r="X594" i="16" s="1"/>
  <c r="W591" i="16"/>
  <c r="X591" i="16" s="1"/>
  <c r="X581" i="16" s="1"/>
  <c r="W578" i="16"/>
  <c r="X578" i="16" s="1"/>
  <c r="X568" i="16" s="1"/>
  <c r="W565" i="16"/>
  <c r="X565" i="16" s="1"/>
  <c r="X555" i="16" s="1"/>
  <c r="W519" i="16"/>
  <c r="X519" i="16" s="1"/>
  <c r="X508" i="16" s="1"/>
  <c r="W505" i="16"/>
  <c r="X505" i="16" s="1"/>
  <c r="X494" i="16" s="1"/>
  <c r="W491" i="16"/>
  <c r="X491" i="16" s="1"/>
  <c r="W486" i="16"/>
  <c r="X486" i="16" s="1"/>
  <c r="X475" i="16" s="1"/>
  <c r="W472" i="16"/>
  <c r="X472" i="16" s="1"/>
  <c r="W467" i="16"/>
  <c r="X467" i="16" s="1"/>
  <c r="X456" i="16" s="1"/>
  <c r="W453" i="16"/>
  <c r="X453" i="16" s="1"/>
  <c r="W448" i="16"/>
  <c r="X448" i="16" s="1"/>
  <c r="X437" i="16" s="1"/>
  <c r="W434" i="16"/>
  <c r="X434" i="16" s="1"/>
  <c r="W420" i="16"/>
  <c r="X420" i="16" s="1"/>
  <c r="X409" i="16" s="1"/>
  <c r="W406" i="16"/>
  <c r="X406" i="16" s="1"/>
  <c r="W400" i="16"/>
  <c r="X400" i="16" s="1"/>
  <c r="X389" i="16" s="1"/>
  <c r="W386" i="16"/>
  <c r="X386" i="16" s="1"/>
  <c r="W372" i="16"/>
  <c r="X372" i="16" s="1"/>
  <c r="X361" i="16" s="1"/>
  <c r="W358" i="16"/>
  <c r="X358" i="16" s="1"/>
  <c r="W353" i="16"/>
  <c r="X353" i="16" s="1"/>
  <c r="X342" i="16" s="1"/>
  <c r="W339" i="16"/>
  <c r="X339" i="16" s="1"/>
  <c r="W325" i="16"/>
  <c r="X325" i="16" s="1"/>
  <c r="X314" i="16" s="1"/>
  <c r="W311" i="16"/>
  <c r="X311" i="16" s="1"/>
  <c r="W306" i="16"/>
  <c r="X306" i="16" s="1"/>
  <c r="W300" i="16"/>
  <c r="X300" i="16" s="1"/>
  <c r="X289" i="16" s="1"/>
  <c r="W286" i="16"/>
  <c r="X286" i="16" s="1"/>
  <c r="W1236" i="16"/>
  <c r="X1236" i="16" s="1"/>
  <c r="O416" i="1" s="1"/>
  <c r="P416" i="1" s="1"/>
  <c r="W1567" i="16"/>
  <c r="X1567" i="16" s="1"/>
  <c r="O532" i="1" s="1"/>
  <c r="P532" i="1" s="1"/>
  <c r="W1568" i="16"/>
  <c r="X1568" i="16" s="1"/>
  <c r="O533" i="1" s="1"/>
  <c r="P533" i="1" s="1"/>
  <c r="A410" i="1"/>
  <c r="M1564" i="16"/>
  <c r="M1528" i="16"/>
  <c r="M1534" i="16"/>
  <c r="M1538" i="16"/>
  <c r="M1544" i="16"/>
  <c r="M1548" i="16"/>
  <c r="M1554" i="16"/>
  <c r="M1496" i="16"/>
  <c r="M1501" i="16"/>
  <c r="M1505" i="16"/>
  <c r="M1510" i="16"/>
  <c r="M1514" i="16"/>
  <c r="M1519" i="16"/>
  <c r="M1469" i="16"/>
  <c r="M1478" i="16"/>
  <c r="M1482" i="16"/>
  <c r="M1487" i="16"/>
  <c r="M1446" i="16"/>
  <c r="M1455" i="16"/>
  <c r="M1412" i="16"/>
  <c r="M1417" i="16"/>
  <c r="M1414" i="16" s="1"/>
  <c r="M1428" i="16"/>
  <c r="M1385" i="16"/>
  <c r="M1394" i="16"/>
  <c r="M1370" i="16"/>
  <c r="M1360" i="16"/>
  <c r="O1526" i="16"/>
  <c r="N522" i="1" s="1"/>
  <c r="T522" i="1" s="1"/>
  <c r="F86" i="1"/>
  <c r="M95" i="1"/>
  <c r="M93" i="1"/>
  <c r="M92" i="1"/>
  <c r="M91" i="1"/>
  <c r="M90" i="1"/>
  <c r="F95" i="1"/>
  <c r="F93" i="1"/>
  <c r="F91" i="1"/>
  <c r="F90" i="1"/>
  <c r="E93" i="1"/>
  <c r="E92" i="1"/>
  <c r="E91" i="1"/>
  <c r="E90" i="1"/>
  <c r="A95" i="1"/>
  <c r="A93" i="1"/>
  <c r="A92" i="1"/>
  <c r="A91" i="1"/>
  <c r="A90" i="1"/>
  <c r="A86" i="1" s="1"/>
  <c r="A28" i="1"/>
  <c r="G3" i="1"/>
  <c r="X700" i="16" l="1"/>
  <c r="V462" i="1"/>
  <c r="A462" i="1"/>
  <c r="X375" i="16"/>
  <c r="X275" i="16"/>
  <c r="X303" i="16"/>
  <c r="X309" i="16"/>
  <c r="X328" i="16"/>
  <c r="X356" i="16"/>
  <c r="X403" i="16"/>
  <c r="X423" i="16"/>
  <c r="X451" i="16"/>
  <c r="X470" i="16"/>
  <c r="X489" i="16"/>
  <c r="O1352" i="16"/>
  <c r="N487" i="1" s="1"/>
  <c r="T487" i="1" s="1"/>
  <c r="O1342" i="16"/>
  <c r="N486" i="1" s="1"/>
  <c r="T486" i="1" s="1"/>
  <c r="M1424" i="16"/>
  <c r="A85" i="1"/>
  <c r="M1526" i="16"/>
  <c r="S1464" i="16"/>
  <c r="U1464" i="16" s="1"/>
  <c r="S1538" i="16"/>
  <c r="U1538" i="16" s="1"/>
  <c r="N418" i="1"/>
  <c r="T418" i="1" s="1"/>
  <c r="S1240" i="16"/>
  <c r="U1240" i="16" s="1"/>
  <c r="S1354" i="16"/>
  <c r="U1354" i="16" s="1"/>
  <c r="S1427" i="16"/>
  <c r="U1427" i="16" s="1"/>
  <c r="S1563" i="16"/>
  <c r="U1563" i="16" s="1"/>
  <c r="N414" i="1"/>
  <c r="T414" i="1" s="1"/>
  <c r="S1232" i="16"/>
  <c r="U1232" i="16" s="1"/>
  <c r="S1389" i="16"/>
  <c r="U1389" i="16" s="1"/>
  <c r="N420" i="1"/>
  <c r="T420" i="1" s="1"/>
  <c r="S1244" i="16"/>
  <c r="S1380" i="16"/>
  <c r="U1380" i="16" s="1"/>
  <c r="S1441" i="16"/>
  <c r="U1441" i="16" s="1"/>
  <c r="M1430" i="16"/>
  <c r="S1432" i="16"/>
  <c r="U1432" i="16" s="1"/>
  <c r="S1505" i="16"/>
  <c r="U1505" i="16" s="1"/>
  <c r="N529" i="1"/>
  <c r="T529" i="1" s="1"/>
  <c r="S1564" i="16"/>
  <c r="U1564" i="16" s="1"/>
  <c r="O1480" i="16"/>
  <c r="N512" i="1" s="1"/>
  <c r="T512" i="1" s="1"/>
  <c r="S1482" i="16"/>
  <c r="U1482" i="16" s="1"/>
  <c r="O1494" i="16"/>
  <c r="N516" i="1" s="1"/>
  <c r="T516" i="1" s="1"/>
  <c r="S1496" i="16"/>
  <c r="U1496" i="16" s="1"/>
  <c r="S1364" i="16"/>
  <c r="U1364" i="16" s="1"/>
  <c r="S1416" i="16"/>
  <c r="U1416" i="16" s="1"/>
  <c r="S1450" i="16"/>
  <c r="U1450" i="16" s="1"/>
  <c r="S1528" i="16"/>
  <c r="U1528" i="16" s="1"/>
  <c r="N530" i="1"/>
  <c r="T530" i="1" s="1"/>
  <c r="S1565" i="16"/>
  <c r="U1565" i="16" s="1"/>
  <c r="S1548" i="16"/>
  <c r="U1548" i="16" s="1"/>
  <c r="S1514" i="16"/>
  <c r="U1514" i="16" s="1"/>
  <c r="S1344" i="16"/>
  <c r="U1344" i="16" s="1"/>
  <c r="N419" i="1"/>
  <c r="T419" i="1" s="1"/>
  <c r="S1242" i="16"/>
  <c r="U1242" i="16" s="1"/>
  <c r="N417" i="1"/>
  <c r="T417" i="1" s="1"/>
  <c r="S1238" i="16"/>
  <c r="U1238" i="16" s="1"/>
  <c r="M1352" i="16"/>
  <c r="S1473" i="16"/>
  <c r="U1473" i="16" s="1"/>
  <c r="O1430" i="16"/>
  <c r="N504" i="1" s="1"/>
  <c r="T504" i="1" s="1"/>
  <c r="S1398" i="16"/>
  <c r="U1398" i="16" s="1"/>
  <c r="T1398" i="16"/>
  <c r="V1398" i="16" s="1"/>
  <c r="S1411" i="16"/>
  <c r="U1411" i="16" s="1"/>
  <c r="M1512" i="16"/>
  <c r="O1503" i="16"/>
  <c r="N517" i="1" s="1"/>
  <c r="T517" i="1" s="1"/>
  <c r="M1342" i="16"/>
  <c r="O1471" i="16"/>
  <c r="N511" i="1" s="1"/>
  <c r="T511" i="1" s="1"/>
  <c r="O1424" i="16"/>
  <c r="M1536" i="16"/>
  <c r="M1503" i="16"/>
  <c r="O1387" i="16"/>
  <c r="N493" i="1" s="1"/>
  <c r="T493" i="1" s="1"/>
  <c r="M1480" i="16"/>
  <c r="O1362" i="16"/>
  <c r="N488" i="1" s="1"/>
  <c r="T488" i="1" s="1"/>
  <c r="O1414" i="16"/>
  <c r="N499" i="1" s="1"/>
  <c r="T499" i="1" s="1"/>
  <c r="O1396" i="16"/>
  <c r="N494" i="1" s="1"/>
  <c r="T494" i="1" s="1"/>
  <c r="O1409" i="16"/>
  <c r="N498" i="1" s="1"/>
  <c r="T498" i="1" s="1"/>
  <c r="O1536" i="16"/>
  <c r="N523" i="1" s="1"/>
  <c r="T523" i="1" s="1"/>
  <c r="O1378" i="16"/>
  <c r="N492" i="1" s="1"/>
  <c r="T492" i="1" s="1"/>
  <c r="O1546" i="16"/>
  <c r="N524" i="1" s="1"/>
  <c r="T524" i="1" s="1"/>
  <c r="O1462" i="16"/>
  <c r="N510" i="1" s="1"/>
  <c r="T510" i="1" s="1"/>
  <c r="M1387" i="16"/>
  <c r="M1448" i="16"/>
  <c r="O1512" i="16"/>
  <c r="N518" i="1" s="1"/>
  <c r="T518" i="1" s="1"/>
  <c r="M1362" i="16"/>
  <c r="O1448" i="16"/>
  <c r="N506" i="1" s="1"/>
  <c r="T506" i="1" s="1"/>
  <c r="M1378" i="16"/>
  <c r="M1471" i="16"/>
  <c r="M1494" i="16"/>
  <c r="M1546" i="16"/>
  <c r="M1409" i="16"/>
  <c r="M1462" i="16"/>
  <c r="N528" i="1"/>
  <c r="T528" i="1" s="1"/>
  <c r="O1561" i="16"/>
  <c r="M1561" i="16"/>
  <c r="M1439" i="16"/>
  <c r="O1439" i="16"/>
  <c r="N505" i="1" s="1"/>
  <c r="T505" i="1" s="1"/>
  <c r="O1332" i="16"/>
  <c r="M1332" i="16"/>
  <c r="L1326" i="16"/>
  <c r="J1326" i="16"/>
  <c r="H1326" i="16"/>
  <c r="H1206" i="16"/>
  <c r="J1206" i="16"/>
  <c r="L1206" i="16"/>
  <c r="D1876" i="16"/>
  <c r="F1868" i="16"/>
  <c r="E1868" i="16"/>
  <c r="D1868" i="16"/>
  <c r="F1860" i="16"/>
  <c r="E1860" i="16"/>
  <c r="D1860" i="16"/>
  <c r="F1852" i="16"/>
  <c r="E1852" i="16"/>
  <c r="D1852" i="16"/>
  <c r="L1843" i="16"/>
  <c r="J1843" i="16"/>
  <c r="H1843" i="16"/>
  <c r="D1843" i="16"/>
  <c r="F1835" i="16"/>
  <c r="E1835" i="16"/>
  <c r="D1835" i="16"/>
  <c r="F1827" i="16"/>
  <c r="E1827" i="16"/>
  <c r="D1827" i="16"/>
  <c r="F1811" i="16"/>
  <c r="E1811" i="16"/>
  <c r="D1811" i="16"/>
  <c r="F1803" i="16"/>
  <c r="E1803" i="16"/>
  <c r="D1798" i="16"/>
  <c r="F1769" i="16"/>
  <c r="E1769" i="16"/>
  <c r="D1769" i="16"/>
  <c r="D1674" i="16"/>
  <c r="F1657" i="16"/>
  <c r="E1657" i="16"/>
  <c r="D1657" i="16"/>
  <c r="F1641" i="16"/>
  <c r="E1641" i="16"/>
  <c r="L1641" i="16" s="1"/>
  <c r="D1641" i="16"/>
  <c r="D1205" i="16"/>
  <c r="D1117" i="16"/>
  <c r="D1092" i="16"/>
  <c r="D1215" i="16"/>
  <c r="F407" i="1"/>
  <c r="H1205" i="16"/>
  <c r="J1205" i="16"/>
  <c r="L1205" i="16"/>
  <c r="H1118" i="16"/>
  <c r="J1118" i="16"/>
  <c r="L1118" i="16"/>
  <c r="H1119" i="16"/>
  <c r="J1119" i="16"/>
  <c r="L1119" i="16"/>
  <c r="A690" i="1"/>
  <c r="A689" i="1" s="1"/>
  <c r="P470" i="1" l="1"/>
  <c r="T470" i="1"/>
  <c r="M1205" i="16"/>
  <c r="M1206" i="16"/>
  <c r="M1326" i="16"/>
  <c r="T1496" i="16"/>
  <c r="V1496" i="16" s="1"/>
  <c r="T1563" i="16"/>
  <c r="V1563" i="16" s="1"/>
  <c r="T1473" i="16"/>
  <c r="V1473" i="16" s="1"/>
  <c r="T1441" i="16"/>
  <c r="V1441" i="16" s="1"/>
  <c r="W1441" i="16" s="1"/>
  <c r="X1441" i="16" s="1"/>
  <c r="X1439" i="16" s="1"/>
  <c r="O505" i="1" s="1"/>
  <c r="P505" i="1" s="1"/>
  <c r="T1416" i="16"/>
  <c r="V1416" i="16" s="1"/>
  <c r="W1416" i="16" s="1"/>
  <c r="X1416" i="16" s="1"/>
  <c r="X1414" i="16" s="1"/>
  <c r="O499" i="1" s="1"/>
  <c r="P499" i="1" s="1"/>
  <c r="T1505" i="16"/>
  <c r="V1505" i="16" s="1"/>
  <c r="W1505" i="16" s="1"/>
  <c r="X1505" i="16" s="1"/>
  <c r="X1503" i="16" s="1"/>
  <c r="O517" i="1" s="1"/>
  <c r="P517" i="1" s="1"/>
  <c r="T1238" i="16"/>
  <c r="V1238" i="16" s="1"/>
  <c r="W1238" i="16" s="1"/>
  <c r="X1238" i="16" s="1"/>
  <c r="O417" i="1" s="1"/>
  <c r="P417" i="1" s="1"/>
  <c r="T1564" i="16"/>
  <c r="V1564" i="16" s="1"/>
  <c r="W1564" i="16" s="1"/>
  <c r="X1564" i="16" s="1"/>
  <c r="O529" i="1" s="1"/>
  <c r="P529" i="1" s="1"/>
  <c r="T1344" i="16"/>
  <c r="V1344" i="16" s="1"/>
  <c r="W1344" i="16" s="1"/>
  <c r="X1344" i="16" s="1"/>
  <c r="X1342" i="16" s="1"/>
  <c r="O486" i="1" s="1"/>
  <c r="P486" i="1" s="1"/>
  <c r="T1432" i="16"/>
  <c r="V1432" i="16" s="1"/>
  <c r="W1432" i="16" s="1"/>
  <c r="X1432" i="16" s="1"/>
  <c r="X1430" i="16" s="1"/>
  <c r="O504" i="1" s="1"/>
  <c r="P504" i="1" s="1"/>
  <c r="T1232" i="16"/>
  <c r="V1232" i="16" s="1"/>
  <c r="W1232" i="16" s="1"/>
  <c r="X1232" i="16" s="1"/>
  <c r="O414" i="1" s="1"/>
  <c r="P414" i="1" s="1"/>
  <c r="T1389" i="16"/>
  <c r="V1389" i="16" s="1"/>
  <c r="W1389" i="16" s="1"/>
  <c r="X1389" i="16" s="1"/>
  <c r="X1387" i="16" s="1"/>
  <c r="O493" i="1" s="1"/>
  <c r="P493" i="1" s="1"/>
  <c r="T1364" i="16"/>
  <c r="V1364" i="16" s="1"/>
  <c r="W1364" i="16" s="1"/>
  <c r="X1364" i="16" s="1"/>
  <c r="X1362" i="16" s="1"/>
  <c r="O488" i="1" s="1"/>
  <c r="P488" i="1" s="1"/>
  <c r="T1244" i="16"/>
  <c r="V1244" i="16" s="1"/>
  <c r="U1244" i="16"/>
  <c r="W1244" i="16" s="1"/>
  <c r="X1244" i="16" s="1"/>
  <c r="O420" i="1" s="1"/>
  <c r="P420" i="1" s="1"/>
  <c r="T1411" i="16"/>
  <c r="V1411" i="16" s="1"/>
  <c r="W1411" i="16" s="1"/>
  <c r="X1411" i="16" s="1"/>
  <c r="X1409" i="16" s="1"/>
  <c r="O498" i="1" s="1"/>
  <c r="P498" i="1" s="1"/>
  <c r="T1242" i="16"/>
  <c r="V1242" i="16" s="1"/>
  <c r="W1242" i="16" s="1"/>
  <c r="X1242" i="16" s="1"/>
  <c r="O419" i="1" s="1"/>
  <c r="P419" i="1" s="1"/>
  <c r="T1565" i="16"/>
  <c r="V1565" i="16" s="1"/>
  <c r="W1565" i="16" s="1"/>
  <c r="X1565" i="16" s="1"/>
  <c r="O530" i="1" s="1"/>
  <c r="P530" i="1" s="1"/>
  <c r="W1496" i="16"/>
  <c r="X1496" i="16" s="1"/>
  <c r="X1494" i="16" s="1"/>
  <c r="O516" i="1" s="1"/>
  <c r="P516" i="1" s="1"/>
  <c r="T1354" i="16"/>
  <c r="V1354" i="16" s="1"/>
  <c r="W1354" i="16" s="1"/>
  <c r="X1354" i="16" s="1"/>
  <c r="X1352" i="16" s="1"/>
  <c r="O487" i="1" s="1"/>
  <c r="P487" i="1" s="1"/>
  <c r="W1398" i="16"/>
  <c r="X1398" i="16" s="1"/>
  <c r="X1396" i="16" s="1"/>
  <c r="O494" i="1" s="1"/>
  <c r="P494" i="1" s="1"/>
  <c r="T1240" i="16"/>
  <c r="V1240" i="16" s="1"/>
  <c r="W1240" i="16" s="1"/>
  <c r="X1240" i="16" s="1"/>
  <c r="O418" i="1" s="1"/>
  <c r="P418" i="1" s="1"/>
  <c r="T1528" i="16"/>
  <c r="V1528" i="16" s="1"/>
  <c r="W1528" i="16" s="1"/>
  <c r="X1528" i="16" s="1"/>
  <c r="X1526" i="16" s="1"/>
  <c r="O522" i="1" s="1"/>
  <c r="P522" i="1" s="1"/>
  <c r="T1482" i="16"/>
  <c r="V1482" i="16" s="1"/>
  <c r="W1482" i="16" s="1"/>
  <c r="X1482" i="16" s="1"/>
  <c r="X1480" i="16" s="1"/>
  <c r="O512" i="1" s="1"/>
  <c r="P512" i="1" s="1"/>
  <c r="W1473" i="16"/>
  <c r="X1473" i="16" s="1"/>
  <c r="X1471" i="16" s="1"/>
  <c r="O511" i="1" s="1"/>
  <c r="P511" i="1" s="1"/>
  <c r="T1450" i="16"/>
  <c r="V1450" i="16" s="1"/>
  <c r="W1450" i="16" s="1"/>
  <c r="X1450" i="16" s="1"/>
  <c r="X1448" i="16" s="1"/>
  <c r="O506" i="1" s="1"/>
  <c r="P506" i="1" s="1"/>
  <c r="T1538" i="16"/>
  <c r="V1538" i="16" s="1"/>
  <c r="W1538" i="16" s="1"/>
  <c r="X1538" i="16" s="1"/>
  <c r="X1536" i="16" s="1"/>
  <c r="O523" i="1" s="1"/>
  <c r="P523" i="1" s="1"/>
  <c r="T1514" i="16"/>
  <c r="V1514" i="16" s="1"/>
  <c r="W1514" i="16" s="1"/>
  <c r="X1514" i="16" s="1"/>
  <c r="X1512" i="16" s="1"/>
  <c r="O518" i="1" s="1"/>
  <c r="P518" i="1" s="1"/>
  <c r="W1563" i="16"/>
  <c r="X1563" i="16" s="1"/>
  <c r="O528" i="1" s="1"/>
  <c r="P528" i="1" s="1"/>
  <c r="T1464" i="16"/>
  <c r="V1464" i="16" s="1"/>
  <c r="W1464" i="16" s="1"/>
  <c r="X1464" i="16" s="1"/>
  <c r="X1462" i="16" s="1"/>
  <c r="O510" i="1" s="1"/>
  <c r="P510" i="1" s="1"/>
  <c r="T1548" i="16"/>
  <c r="V1548" i="16" s="1"/>
  <c r="W1548" i="16" s="1"/>
  <c r="X1548" i="16" s="1"/>
  <c r="X1546" i="16" s="1"/>
  <c r="O524" i="1" s="1"/>
  <c r="P524" i="1" s="1"/>
  <c r="T1380" i="16"/>
  <c r="V1380" i="16" s="1"/>
  <c r="W1380" i="16" s="1"/>
  <c r="X1380" i="16" s="1"/>
  <c r="X1378" i="16" s="1"/>
  <c r="O492" i="1" s="1"/>
  <c r="P492" i="1" s="1"/>
  <c r="T1427" i="16"/>
  <c r="V1427" i="16" s="1"/>
  <c r="W1427" i="16" s="1"/>
  <c r="X1427" i="16" s="1"/>
  <c r="X1424" i="16" s="1"/>
  <c r="O501" i="1" s="1"/>
  <c r="P501" i="1" s="1"/>
  <c r="M1843" i="16"/>
  <c r="L1835" i="16"/>
  <c r="J1835" i="16"/>
  <c r="H1835" i="16"/>
  <c r="L1827" i="16"/>
  <c r="J1827" i="16"/>
  <c r="H1827" i="16"/>
  <c r="M1118" i="16"/>
  <c r="M1119" i="16"/>
  <c r="M394" i="1"/>
  <c r="F394" i="1"/>
  <c r="E394" i="1"/>
  <c r="M393" i="1"/>
  <c r="F393" i="1"/>
  <c r="E393" i="1"/>
  <c r="A394" i="1"/>
  <c r="A393" i="1"/>
  <c r="L1164" i="16"/>
  <c r="L1161" i="16" s="1"/>
  <c r="J1164" i="16"/>
  <c r="H1164" i="16"/>
  <c r="H1161" i="16" s="1"/>
  <c r="P1161" i="16"/>
  <c r="J1161" i="16"/>
  <c r="L1158" i="16"/>
  <c r="L1155" i="16" s="1"/>
  <c r="J1158" i="16"/>
  <c r="H1158" i="16"/>
  <c r="H1155" i="16" s="1"/>
  <c r="P1155" i="16"/>
  <c r="L1152" i="16"/>
  <c r="J1152" i="16"/>
  <c r="H1152" i="16"/>
  <c r="E553" i="1"/>
  <c r="M83" i="1"/>
  <c r="M82" i="1"/>
  <c r="M77" i="1"/>
  <c r="M76" i="1"/>
  <c r="E83" i="1"/>
  <c r="F83" i="1"/>
  <c r="F82" i="1"/>
  <c r="E82" i="1"/>
  <c r="E77" i="1"/>
  <c r="F77" i="1"/>
  <c r="F76" i="1"/>
  <c r="E76" i="1"/>
  <c r="L90" i="16"/>
  <c r="J90" i="16"/>
  <c r="H90" i="16"/>
  <c r="L89" i="16"/>
  <c r="J89" i="16"/>
  <c r="H89" i="16"/>
  <c r="D89" i="16"/>
  <c r="P83" i="16"/>
  <c r="L99" i="16"/>
  <c r="J99" i="16"/>
  <c r="H99" i="16"/>
  <c r="L98" i="16"/>
  <c r="L92" i="16" s="1"/>
  <c r="J98" i="16"/>
  <c r="H98" i="16"/>
  <c r="D98" i="16"/>
  <c r="P92" i="16"/>
  <c r="L67" i="16"/>
  <c r="J67" i="16"/>
  <c r="H67" i="16"/>
  <c r="L66" i="16"/>
  <c r="J66" i="16"/>
  <c r="H66" i="16"/>
  <c r="D66" i="16"/>
  <c r="P60" i="16"/>
  <c r="L58" i="16"/>
  <c r="J58" i="16"/>
  <c r="H58" i="16"/>
  <c r="L57" i="16"/>
  <c r="J57" i="16"/>
  <c r="H57" i="16"/>
  <c r="H51" i="16" s="1"/>
  <c r="D57" i="16"/>
  <c r="P51" i="16"/>
  <c r="A82" i="1"/>
  <c r="A83" i="1"/>
  <c r="A77" i="1"/>
  <c r="A76" i="1"/>
  <c r="S1206" i="16" l="1"/>
  <c r="U1206" i="16" s="1"/>
  <c r="T1206" i="16"/>
  <c r="V1206" i="16" s="1"/>
  <c r="S1205" i="16"/>
  <c r="U1205" i="16" s="1"/>
  <c r="T1205" i="16"/>
  <c r="V1205" i="16" s="1"/>
  <c r="M1203" i="16"/>
  <c r="M1152" i="16"/>
  <c r="M1164" i="16"/>
  <c r="M57" i="16"/>
  <c r="J60" i="16"/>
  <c r="M66" i="16"/>
  <c r="M98" i="16"/>
  <c r="M89" i="16"/>
  <c r="J1155" i="16"/>
  <c r="M1158" i="16"/>
  <c r="P542" i="1"/>
  <c r="V542" i="1" s="1"/>
  <c r="X1561" i="16"/>
  <c r="J51" i="16"/>
  <c r="J83" i="16"/>
  <c r="H92" i="16"/>
  <c r="L83" i="16"/>
  <c r="J92" i="16"/>
  <c r="H60" i="16"/>
  <c r="L51" i="16"/>
  <c r="L60" i="16"/>
  <c r="H83" i="16"/>
  <c r="M1835" i="16"/>
  <c r="M1827" i="16"/>
  <c r="M553" i="1"/>
  <c r="F553" i="1"/>
  <c r="A553" i="1"/>
  <c r="L1616" i="16"/>
  <c r="J1616" i="16"/>
  <c r="H1616" i="16"/>
  <c r="L1615" i="16"/>
  <c r="J1615" i="16"/>
  <c r="H1615" i="16"/>
  <c r="L1614" i="16"/>
  <c r="J1614" i="16"/>
  <c r="H1614" i="16"/>
  <c r="L1613" i="16"/>
  <c r="J1613" i="16"/>
  <c r="H1613" i="16"/>
  <c r="L1612" i="16"/>
  <c r="J1612" i="16"/>
  <c r="H1612" i="16"/>
  <c r="L1611" i="16"/>
  <c r="J1611" i="16"/>
  <c r="H1611" i="16"/>
  <c r="L1610" i="16"/>
  <c r="J1610" i="16"/>
  <c r="H1610" i="16"/>
  <c r="L1609" i="16"/>
  <c r="I1609" i="16"/>
  <c r="J1609" i="16" s="1"/>
  <c r="H1609" i="16"/>
  <c r="L1608" i="16"/>
  <c r="J1608" i="16"/>
  <c r="H1608" i="16"/>
  <c r="L1607" i="16"/>
  <c r="J1607" i="16"/>
  <c r="H1607" i="16"/>
  <c r="P1605" i="16"/>
  <c r="I1596" i="16"/>
  <c r="J1596" i="16" s="1"/>
  <c r="L1602" i="16"/>
  <c r="J1602" i="16"/>
  <c r="H1602" i="16"/>
  <c r="L1601" i="16"/>
  <c r="J1601" i="16"/>
  <c r="H1601" i="16"/>
  <c r="L1600" i="16"/>
  <c r="J1600" i="16"/>
  <c r="H1600" i="16"/>
  <c r="L1599" i="16"/>
  <c r="J1599" i="16"/>
  <c r="H1599" i="16"/>
  <c r="L1598" i="16"/>
  <c r="J1598" i="16"/>
  <c r="H1598" i="16"/>
  <c r="L1597" i="16"/>
  <c r="J1597" i="16"/>
  <c r="H1597" i="16"/>
  <c r="L1596" i="16"/>
  <c r="H1596" i="16"/>
  <c r="L1595" i="16"/>
  <c r="J1595" i="16"/>
  <c r="H1595" i="16"/>
  <c r="I1583" i="16"/>
  <c r="J1583" i="16" s="1"/>
  <c r="L1583" i="16"/>
  <c r="H1583" i="16"/>
  <c r="L1603" i="16"/>
  <c r="J1603" i="16"/>
  <c r="H1603" i="16"/>
  <c r="J1590" i="16"/>
  <c r="H1590" i="16"/>
  <c r="D1329" i="16"/>
  <c r="O1329" i="16"/>
  <c r="I1329" i="16"/>
  <c r="J1329" i="16" s="1"/>
  <c r="L1330" i="16"/>
  <c r="J1330" i="16"/>
  <c r="H1330" i="16"/>
  <c r="L1329" i="16"/>
  <c r="L1327" i="16" s="1"/>
  <c r="H1329" i="16"/>
  <c r="P1327" i="16"/>
  <c r="A554" i="1" l="1"/>
  <c r="A552" i="1"/>
  <c r="W1205" i="16"/>
  <c r="X1205" i="16" s="1"/>
  <c r="W1206" i="16"/>
  <c r="X1206" i="16" s="1"/>
  <c r="M1329" i="16"/>
  <c r="M1583" i="16"/>
  <c r="S89" i="16"/>
  <c r="U89" i="16" s="1"/>
  <c r="T89" i="16"/>
  <c r="V89" i="16" s="1"/>
  <c r="S98" i="16"/>
  <c r="U98" i="16" s="1"/>
  <c r="T98" i="16"/>
  <c r="V98" i="16" s="1"/>
  <c r="S66" i="16"/>
  <c r="U66" i="16" s="1"/>
  <c r="T66" i="16"/>
  <c r="V66" i="16" s="1"/>
  <c r="S57" i="16"/>
  <c r="U57" i="16" s="1"/>
  <c r="T57" i="16"/>
  <c r="V57" i="16" s="1"/>
  <c r="J1605" i="16"/>
  <c r="H1327" i="16"/>
  <c r="J1327" i="16"/>
  <c r="L1605" i="16"/>
  <c r="H1605" i="16"/>
  <c r="O1334" i="16"/>
  <c r="L1582" i="16"/>
  <c r="J1582" i="16"/>
  <c r="H1582" i="16"/>
  <c r="L1584" i="16"/>
  <c r="J1584" i="16"/>
  <c r="H1584" i="16"/>
  <c r="L1585" i="16"/>
  <c r="J1585" i="16"/>
  <c r="H1585" i="16"/>
  <c r="L1586" i="16"/>
  <c r="J1586" i="16"/>
  <c r="H1586" i="16"/>
  <c r="L1587" i="16"/>
  <c r="J1587" i="16"/>
  <c r="H1587" i="16"/>
  <c r="L1588" i="16"/>
  <c r="J1588" i="16"/>
  <c r="H1588" i="16"/>
  <c r="L1589" i="16"/>
  <c r="J1589" i="16"/>
  <c r="H1589" i="16"/>
  <c r="X1203" i="16" l="1"/>
  <c r="O403" i="1" s="1"/>
  <c r="P403" i="1" s="1"/>
  <c r="M1588" i="16"/>
  <c r="M1587" i="16"/>
  <c r="M1586" i="16"/>
  <c r="M1585" i="16"/>
  <c r="M1584" i="16"/>
  <c r="M1582" i="16"/>
  <c r="W57" i="16"/>
  <c r="X57" i="16" s="1"/>
  <c r="X51" i="16" s="1"/>
  <c r="O76" i="1" s="1"/>
  <c r="P76" i="1" s="1"/>
  <c r="W66" i="16"/>
  <c r="X66" i="16" s="1"/>
  <c r="X60" i="16" s="1"/>
  <c r="O77" i="1" s="1"/>
  <c r="P77" i="1" s="1"/>
  <c r="W98" i="16"/>
  <c r="X98" i="16" s="1"/>
  <c r="X92" i="16" s="1"/>
  <c r="O83" i="1" s="1"/>
  <c r="P83" i="1" s="1"/>
  <c r="W89" i="16"/>
  <c r="X89" i="16" s="1"/>
  <c r="X83" i="16" s="1"/>
  <c r="O82" i="1" s="1"/>
  <c r="P82" i="1" s="1"/>
  <c r="L212" i="16"/>
  <c r="J212" i="16"/>
  <c r="H212" i="16"/>
  <c r="L206" i="16"/>
  <c r="L205" i="16"/>
  <c r="M205" i="16" s="1"/>
  <c r="L186" i="16"/>
  <c r="L187" i="16"/>
  <c r="L188" i="16"/>
  <c r="L185" i="16"/>
  <c r="L166" i="16"/>
  <c r="L167" i="16"/>
  <c r="L165" i="16"/>
  <c r="L146" i="16"/>
  <c r="L147" i="16"/>
  <c r="L148" i="16"/>
  <c r="L145" i="16"/>
  <c r="L126" i="16"/>
  <c r="X205" i="16" l="1"/>
  <c r="M212" i="16"/>
  <c r="F1215" i="16"/>
  <c r="M71" i="1"/>
  <c r="F71" i="1"/>
  <c r="E71" i="1"/>
  <c r="M70" i="1"/>
  <c r="F70" i="1"/>
  <c r="E70" i="1"/>
  <c r="L35" i="16"/>
  <c r="J35" i="16"/>
  <c r="H35" i="16"/>
  <c r="L34" i="16"/>
  <c r="J34" i="16"/>
  <c r="H34" i="16"/>
  <c r="H28" i="16" s="1"/>
  <c r="P28" i="16"/>
  <c r="L26" i="16"/>
  <c r="J26" i="16"/>
  <c r="H26" i="16"/>
  <c r="L25" i="16"/>
  <c r="J25" i="16"/>
  <c r="H25" i="16"/>
  <c r="P19" i="16"/>
  <c r="E1036" i="16"/>
  <c r="L1036" i="16" s="1"/>
  <c r="E1059" i="16"/>
  <c r="E1062" i="16" s="1"/>
  <c r="E1025" i="16"/>
  <c r="E1026" i="16" s="1"/>
  <c r="M334" i="1"/>
  <c r="F334" i="1"/>
  <c r="F333" i="1" s="1"/>
  <c r="E334" i="1"/>
  <c r="A334" i="1"/>
  <c r="L1067" i="16"/>
  <c r="J1067" i="16"/>
  <c r="H1067" i="16"/>
  <c r="L1064" i="16"/>
  <c r="J1064" i="16"/>
  <c r="H1064" i="16"/>
  <c r="L1061" i="16"/>
  <c r="J1061" i="16"/>
  <c r="H1061" i="16"/>
  <c r="P1055" i="16"/>
  <c r="E1055" i="16"/>
  <c r="E1032" i="16"/>
  <c r="L1041" i="16"/>
  <c r="J1041" i="16"/>
  <c r="H1041" i="16"/>
  <c r="L1038" i="16"/>
  <c r="J1038" i="16"/>
  <c r="H1038" i="16"/>
  <c r="E1019" i="16"/>
  <c r="U5" i="2"/>
  <c r="W5" i="2"/>
  <c r="Y5" i="2"/>
  <c r="U6" i="2"/>
  <c r="W6" i="2"/>
  <c r="Y6" i="2"/>
  <c r="U7" i="2"/>
  <c r="W7" i="2"/>
  <c r="Y7" i="2"/>
  <c r="U8" i="2"/>
  <c r="W8" i="2"/>
  <c r="Y8" i="2"/>
  <c r="U9" i="2"/>
  <c r="W9" i="2"/>
  <c r="Y9" i="2"/>
  <c r="U10" i="2"/>
  <c r="W10" i="2"/>
  <c r="Y10" i="2"/>
  <c r="U11" i="2"/>
  <c r="W11" i="2"/>
  <c r="Y11" i="2"/>
  <c r="U12" i="2"/>
  <c r="W12" i="2"/>
  <c r="Y12" i="2"/>
  <c r="U13" i="2"/>
  <c r="W13" i="2"/>
  <c r="Y13" i="2"/>
  <c r="U14" i="2"/>
  <c r="W14" i="2"/>
  <c r="Y14" i="2"/>
  <c r="U15" i="2"/>
  <c r="W15" i="2"/>
  <c r="Y15" i="2"/>
  <c r="U16" i="2"/>
  <c r="W16" i="2"/>
  <c r="Y16" i="2"/>
  <c r="U17" i="2"/>
  <c r="W17" i="2"/>
  <c r="Y17" i="2"/>
  <c r="U18" i="2"/>
  <c r="W18" i="2"/>
  <c r="Y18" i="2"/>
  <c r="U19" i="2"/>
  <c r="W19" i="2"/>
  <c r="Y19" i="2"/>
  <c r="U20" i="2"/>
  <c r="W20" i="2"/>
  <c r="Y20" i="2"/>
  <c r="U21" i="2"/>
  <c r="W21" i="2"/>
  <c r="Y21" i="2"/>
  <c r="U22" i="2"/>
  <c r="W22" i="2"/>
  <c r="Y22" i="2"/>
  <c r="U23" i="2"/>
  <c r="W23" i="2"/>
  <c r="Y23" i="2"/>
  <c r="U24" i="2"/>
  <c r="W24" i="2"/>
  <c r="Y24" i="2"/>
  <c r="U25" i="2"/>
  <c r="W25" i="2"/>
  <c r="Y25" i="2"/>
  <c r="U26" i="2"/>
  <c r="W26" i="2"/>
  <c r="Y26" i="2"/>
  <c r="U27" i="2"/>
  <c r="W27" i="2"/>
  <c r="Y27" i="2"/>
  <c r="U28" i="2"/>
  <c r="W28" i="2"/>
  <c r="Y28" i="2"/>
  <c r="U29" i="2"/>
  <c r="W29" i="2"/>
  <c r="Y29" i="2"/>
  <c r="U30" i="2"/>
  <c r="W30" i="2"/>
  <c r="Y30" i="2"/>
  <c r="U34" i="2"/>
  <c r="W34" i="2"/>
  <c r="Y34" i="2"/>
  <c r="U40" i="2"/>
  <c r="U41" i="2"/>
  <c r="U42" i="2"/>
  <c r="U43" i="2"/>
  <c r="U44" i="2"/>
  <c r="U45" i="2"/>
  <c r="U46" i="2"/>
  <c r="U47" i="2"/>
  <c r="U48" i="2"/>
  <c r="U49" i="2"/>
  <c r="U50" i="2"/>
  <c r="U51" i="2"/>
  <c r="U52" i="2"/>
  <c r="U53" i="2"/>
  <c r="U54" i="2"/>
  <c r="U55" i="2"/>
  <c r="U56" i="2"/>
  <c r="U57" i="2"/>
  <c r="U58" i="2"/>
  <c r="U59" i="2"/>
  <c r="U60" i="2"/>
  <c r="U61" i="2"/>
  <c r="A335" i="1" l="1"/>
  <c r="A333" i="1"/>
  <c r="M1038" i="16"/>
  <c r="M1061" i="16"/>
  <c r="M1064" i="16"/>
  <c r="M25" i="16"/>
  <c r="H19" i="16"/>
  <c r="J19" i="16"/>
  <c r="M34" i="16"/>
  <c r="J28" i="16"/>
  <c r="L28" i="16"/>
  <c r="L19" i="16"/>
  <c r="H1059" i="16"/>
  <c r="J1059" i="16"/>
  <c r="E1040" i="16"/>
  <c r="L1040" i="16" s="1"/>
  <c r="H1036" i="16"/>
  <c r="E1039" i="16"/>
  <c r="L1039" i="16" s="1"/>
  <c r="J1036" i="16"/>
  <c r="M1036" i="16" s="1"/>
  <c r="E1063" i="16"/>
  <c r="J1063" i="16" s="1"/>
  <c r="L1059" i="16"/>
  <c r="E1060" i="16"/>
  <c r="E1058" i="16"/>
  <c r="E1057" i="16"/>
  <c r="L1062" i="16"/>
  <c r="J1062" i="16"/>
  <c r="H1062" i="16"/>
  <c r="H1040" i="16"/>
  <c r="L1025" i="16"/>
  <c r="J1025" i="16"/>
  <c r="H1025" i="16"/>
  <c r="L1027" i="16"/>
  <c r="M1025" i="16" l="1"/>
  <c r="M1062" i="16"/>
  <c r="M1059" i="16"/>
  <c r="S34" i="16"/>
  <c r="U34" i="16" s="1"/>
  <c r="T34" i="16"/>
  <c r="V34" i="16" s="1"/>
  <c r="S25" i="16"/>
  <c r="U25" i="16" s="1"/>
  <c r="T25" i="16"/>
  <c r="V25" i="16" s="1"/>
  <c r="H1039" i="16"/>
  <c r="J1039" i="16"/>
  <c r="M1039" i="16" s="1"/>
  <c r="H1063" i="16"/>
  <c r="L1063" i="16"/>
  <c r="J1040" i="16"/>
  <c r="M1040" i="16" s="1"/>
  <c r="L1057" i="16"/>
  <c r="J1057" i="16"/>
  <c r="H1057" i="16"/>
  <c r="L1058" i="16"/>
  <c r="J1058" i="16"/>
  <c r="H1058" i="16"/>
  <c r="L1060" i="16"/>
  <c r="J1060" i="16"/>
  <c r="H1060" i="16"/>
  <c r="L1026" i="16"/>
  <c r="J1026" i="16"/>
  <c r="H1026" i="16"/>
  <c r="J1027" i="16"/>
  <c r="H1027" i="16"/>
  <c r="M1027" i="16" l="1"/>
  <c r="M1026" i="16"/>
  <c r="M1060" i="16"/>
  <c r="M1058" i="16"/>
  <c r="M1057" i="16"/>
  <c r="M1063" i="16"/>
  <c r="W25" i="16"/>
  <c r="X25" i="16" s="1"/>
  <c r="X19" i="16" s="1"/>
  <c r="O70" i="1" s="1"/>
  <c r="P70" i="1" s="1"/>
  <c r="W34" i="16"/>
  <c r="X34" i="16" s="1"/>
  <c r="X28" i="16" s="1"/>
  <c r="O71" i="1" s="1"/>
  <c r="P71" i="1" s="1"/>
  <c r="H1055" i="16"/>
  <c r="J1055" i="16"/>
  <c r="L1055" i="16"/>
  <c r="M400" i="1"/>
  <c r="F400" i="1"/>
  <c r="E400" i="1"/>
  <c r="A400" i="1"/>
  <c r="M399" i="1"/>
  <c r="E399" i="1"/>
  <c r="M398" i="1"/>
  <c r="F398" i="1"/>
  <c r="E398" i="1"/>
  <c r="L1200" i="16"/>
  <c r="J1200" i="16"/>
  <c r="H1200" i="16"/>
  <c r="H1193" i="16" s="1"/>
  <c r="P1193" i="16"/>
  <c r="L1193" i="16"/>
  <c r="L1190" i="16"/>
  <c r="J1190" i="16"/>
  <c r="H1190" i="16"/>
  <c r="H1183" i="16" s="1"/>
  <c r="P1183" i="16"/>
  <c r="J1183" i="16"/>
  <c r="P1173" i="16"/>
  <c r="A399" i="1"/>
  <c r="A398" i="1"/>
  <c r="A397" i="1" s="1"/>
  <c r="A401" i="1" s="1"/>
  <c r="P1213" i="16"/>
  <c r="H1215" i="16"/>
  <c r="J1215" i="16"/>
  <c r="L1215" i="16"/>
  <c r="H1216" i="16"/>
  <c r="J1216" i="16"/>
  <c r="L1216" i="16"/>
  <c r="M1215" i="16" l="1"/>
  <c r="J1173" i="16"/>
  <c r="M1190" i="16"/>
  <c r="J1193" i="16"/>
  <c r="M1200" i="16"/>
  <c r="L1183" i="16"/>
  <c r="H1173" i="16"/>
  <c r="L1173" i="16"/>
  <c r="L1213" i="16"/>
  <c r="J1213" i="16"/>
  <c r="H1213" i="16"/>
  <c r="L1075" i="16" l="1"/>
  <c r="J1075" i="16"/>
  <c r="H1075" i="16"/>
  <c r="L1073" i="16"/>
  <c r="J1073" i="16"/>
  <c r="H1073" i="16"/>
  <c r="L1072" i="16"/>
  <c r="J1072" i="16"/>
  <c r="H1072" i="16"/>
  <c r="L1129" i="16"/>
  <c r="J1129" i="16"/>
  <c r="H1129" i="16"/>
  <c r="L1128" i="16"/>
  <c r="J1128" i="16"/>
  <c r="H1128" i="16"/>
  <c r="E1132" i="16"/>
  <c r="E1137" i="16"/>
  <c r="E1136" i="16"/>
  <c r="E1135" i="16"/>
  <c r="L1135" i="16" s="1"/>
  <c r="E1134" i="16"/>
  <c r="E1121" i="16"/>
  <c r="L1139" i="16"/>
  <c r="J1139" i="16"/>
  <c r="H1139" i="16"/>
  <c r="L1138" i="16"/>
  <c r="J1138" i="16"/>
  <c r="H1138" i="16"/>
  <c r="E1125" i="16"/>
  <c r="E1127" i="16" s="1"/>
  <c r="E1123" i="16"/>
  <c r="E1108" i="16"/>
  <c r="E1110" i="16" s="1"/>
  <c r="E1098" i="16"/>
  <c r="E1100" i="16" s="1"/>
  <c r="L1112" i="16"/>
  <c r="J1112" i="16"/>
  <c r="H1112" i="16"/>
  <c r="L1111" i="16"/>
  <c r="J1111" i="16"/>
  <c r="H1111" i="16"/>
  <c r="L1102" i="16"/>
  <c r="J1102" i="16"/>
  <c r="H1102" i="16"/>
  <c r="L1101" i="16"/>
  <c r="J1101" i="16"/>
  <c r="H1101" i="16"/>
  <c r="E1104" i="16"/>
  <c r="E1094" i="16"/>
  <c r="E1078" i="16"/>
  <c r="E1080" i="16" s="1"/>
  <c r="J1080" i="16" s="1"/>
  <c r="E1084" i="16"/>
  <c r="E1086" i="16" s="1"/>
  <c r="J1081" i="16"/>
  <c r="H956" i="16"/>
  <c r="J956" i="16"/>
  <c r="L956" i="16"/>
  <c r="H957" i="16"/>
  <c r="J957" i="16"/>
  <c r="L957" i="16"/>
  <c r="L968" i="16"/>
  <c r="J968" i="16"/>
  <c r="H968" i="16"/>
  <c r="L967" i="16"/>
  <c r="J967" i="16"/>
  <c r="H967" i="16"/>
  <c r="E964" i="16"/>
  <c r="L963" i="16"/>
  <c r="J963" i="16"/>
  <c r="H963" i="16"/>
  <c r="H941" i="16"/>
  <c r="J941" i="16"/>
  <c r="L941" i="16"/>
  <c r="L940" i="16"/>
  <c r="J940" i="16"/>
  <c r="T940" i="16" s="1"/>
  <c r="V940" i="16" s="1"/>
  <c r="H940" i="16"/>
  <c r="R940" i="16" s="1"/>
  <c r="U940" i="16" s="1"/>
  <c r="W940" i="16" s="1"/>
  <c r="L942" i="16"/>
  <c r="J942" i="16"/>
  <c r="H942" i="16"/>
  <c r="L948" i="16"/>
  <c r="J948" i="16"/>
  <c r="H907" i="16"/>
  <c r="R907" i="16" s="1"/>
  <c r="U907" i="16" s="1"/>
  <c r="L905" i="16"/>
  <c r="L904" i="16"/>
  <c r="H908" i="16"/>
  <c r="R908" i="16" s="1"/>
  <c r="U908" i="16" s="1"/>
  <c r="J908" i="16"/>
  <c r="T908" i="16" s="1"/>
  <c r="V908" i="16" s="1"/>
  <c r="L908" i="16"/>
  <c r="E9" i="1"/>
  <c r="W908" i="16" l="1"/>
  <c r="M948" i="16"/>
  <c r="M963" i="16"/>
  <c r="M1101" i="16"/>
  <c r="M1102" i="16"/>
  <c r="M1111" i="16"/>
  <c r="M1128" i="16"/>
  <c r="M1072" i="16"/>
  <c r="M940" i="16"/>
  <c r="X940" i="16" s="1"/>
  <c r="M1138" i="16"/>
  <c r="H1135" i="16"/>
  <c r="J1135" i="16"/>
  <c r="M1135" i="16" s="1"/>
  <c r="J904" i="16"/>
  <c r="T904" i="16" s="1"/>
  <c r="L907" i="16"/>
  <c r="H904" i="16"/>
  <c r="R904" i="16" s="1"/>
  <c r="U904" i="16" s="1"/>
  <c r="J907" i="16"/>
  <c r="H905" i="16"/>
  <c r="R905" i="16" s="1"/>
  <c r="U905" i="16" s="1"/>
  <c r="J905" i="16"/>
  <c r="M90" i="16"/>
  <c r="M99" i="16"/>
  <c r="M67" i="16"/>
  <c r="M58" i="16"/>
  <c r="M1607" i="16"/>
  <c r="M1608" i="16"/>
  <c r="M1609" i="16"/>
  <c r="M1610" i="16"/>
  <c r="M1611" i="16"/>
  <c r="M1612" i="16"/>
  <c r="M1613" i="16"/>
  <c r="M1614" i="16"/>
  <c r="M1615" i="16"/>
  <c r="M1616" i="16"/>
  <c r="M1595" i="16"/>
  <c r="M1596" i="16"/>
  <c r="T561" i="1" s="1"/>
  <c r="M1597" i="16"/>
  <c r="M1598" i="16"/>
  <c r="M1599" i="16"/>
  <c r="M1600" i="16"/>
  <c r="M1601" i="16"/>
  <c r="M1602" i="16"/>
  <c r="M1603" i="16"/>
  <c r="M1589" i="16"/>
  <c r="M1330" i="16"/>
  <c r="M35" i="16"/>
  <c r="M26" i="16"/>
  <c r="M1066" i="16"/>
  <c r="M1065" i="16"/>
  <c r="M1043" i="16"/>
  <c r="M1042" i="16"/>
  <c r="M1067" i="16"/>
  <c r="M1041" i="16"/>
  <c r="E1037" i="16"/>
  <c r="E1035" i="16"/>
  <c r="E1034" i="16"/>
  <c r="M1216" i="16"/>
  <c r="M956" i="16"/>
  <c r="M957" i="16"/>
  <c r="M941" i="16"/>
  <c r="M908" i="16"/>
  <c r="X908" i="16" s="1"/>
  <c r="M1073" i="16"/>
  <c r="M1075" i="16"/>
  <c r="E1106" i="16"/>
  <c r="E1107" i="16" s="1"/>
  <c r="J1107" i="16" s="1"/>
  <c r="L1127" i="16"/>
  <c r="J1127" i="16"/>
  <c r="H1127" i="16"/>
  <c r="M1129" i="16"/>
  <c r="L1134" i="16"/>
  <c r="J1134" i="16"/>
  <c r="H1134" i="16"/>
  <c r="L1136" i="16"/>
  <c r="J1136" i="16"/>
  <c r="H1136" i="16"/>
  <c r="M1139" i="16"/>
  <c r="E1099" i="16"/>
  <c r="E1097" i="16"/>
  <c r="E1126" i="16"/>
  <c r="E1124" i="16"/>
  <c r="L1123" i="16"/>
  <c r="J1123" i="16"/>
  <c r="H1123" i="16"/>
  <c r="L1125" i="16"/>
  <c r="J1125" i="16"/>
  <c r="H1125" i="16"/>
  <c r="E1096" i="16"/>
  <c r="J1096" i="16" s="1"/>
  <c r="L1108" i="16"/>
  <c r="J1108" i="16"/>
  <c r="H1108" i="16"/>
  <c r="L1110" i="16"/>
  <c r="J1110" i="16"/>
  <c r="H1110" i="16"/>
  <c r="M1112" i="16"/>
  <c r="L1098" i="16"/>
  <c r="J1098" i="16"/>
  <c r="H1098" i="16"/>
  <c r="L1100" i="16"/>
  <c r="J1100" i="16"/>
  <c r="H1100" i="16"/>
  <c r="L952" i="16"/>
  <c r="E965" i="16"/>
  <c r="L965" i="16" s="1"/>
  <c r="L962" i="16"/>
  <c r="J962" i="16"/>
  <c r="H962" i="16"/>
  <c r="L964" i="16"/>
  <c r="J964" i="16"/>
  <c r="H964" i="16"/>
  <c r="L966" i="16"/>
  <c r="J966" i="16"/>
  <c r="H966" i="16"/>
  <c r="M967" i="16"/>
  <c r="M968" i="16"/>
  <c r="L939" i="16"/>
  <c r="L937" i="16" s="1"/>
  <c r="J939" i="16"/>
  <c r="T939" i="16" s="1"/>
  <c r="V939" i="16" s="1"/>
  <c r="H939" i="16"/>
  <c r="L946" i="16"/>
  <c r="J946" i="16"/>
  <c r="L950" i="16"/>
  <c r="J950" i="16"/>
  <c r="L954" i="16"/>
  <c r="J954" i="16"/>
  <c r="M942" i="16"/>
  <c r="T307" i="1" l="1"/>
  <c r="T303" i="1"/>
  <c r="S948" i="16"/>
  <c r="U948" i="16" s="1"/>
  <c r="T948" i="16"/>
  <c r="V948" i="16" s="1"/>
  <c r="M954" i="16"/>
  <c r="M950" i="16"/>
  <c r="M946" i="16"/>
  <c r="H937" i="16"/>
  <c r="R939" i="16"/>
  <c r="U939" i="16" s="1"/>
  <c r="W939" i="16" s="1"/>
  <c r="M966" i="16"/>
  <c r="M964" i="16"/>
  <c r="M962" i="16"/>
  <c r="M1100" i="16"/>
  <c r="M1098" i="16"/>
  <c r="M1110" i="16"/>
  <c r="M1108" i="16"/>
  <c r="M1125" i="16"/>
  <c r="M1123" i="16"/>
  <c r="M1127" i="16"/>
  <c r="T905" i="16"/>
  <c r="V905" i="16" s="1"/>
  <c r="M905" i="16"/>
  <c r="W905" i="16"/>
  <c r="T907" i="16"/>
  <c r="V907" i="16" s="1"/>
  <c r="W907" i="16" s="1"/>
  <c r="M907" i="16"/>
  <c r="X907" i="16" s="1"/>
  <c r="V904" i="16"/>
  <c r="W904" i="16" s="1"/>
  <c r="M904" i="16"/>
  <c r="J937" i="16"/>
  <c r="M939" i="16"/>
  <c r="M1136" i="16"/>
  <c r="M1134" i="16"/>
  <c r="S1164" i="16"/>
  <c r="U1164" i="16" s="1"/>
  <c r="S1200" i="16"/>
  <c r="U1200" i="16" s="1"/>
  <c r="S1158" i="16"/>
  <c r="U1158" i="16" s="1"/>
  <c r="S1190" i="16"/>
  <c r="U1190" i="16" s="1"/>
  <c r="S1215" i="16"/>
  <c r="U1215" i="16" s="1"/>
  <c r="S1152" i="16"/>
  <c r="U1152" i="16" s="1"/>
  <c r="J952" i="16"/>
  <c r="M952" i="16" s="1"/>
  <c r="L1096" i="16"/>
  <c r="H965" i="16"/>
  <c r="J965" i="16"/>
  <c r="M965" i="16" s="1"/>
  <c r="J1106" i="16"/>
  <c r="H1106" i="16"/>
  <c r="L1106" i="16"/>
  <c r="H1107" i="16"/>
  <c r="L1107" i="16"/>
  <c r="E1109" i="16"/>
  <c r="L1109" i="16" s="1"/>
  <c r="H1096" i="16"/>
  <c r="M1096" i="16" s="1"/>
  <c r="O1155" i="16"/>
  <c r="N393" i="1" s="1"/>
  <c r="T393" i="1" s="1"/>
  <c r="M1155" i="16"/>
  <c r="O1161" i="16"/>
  <c r="N394" i="1" s="1"/>
  <c r="T394" i="1" s="1"/>
  <c r="M1161" i="16"/>
  <c r="O51" i="16"/>
  <c r="N76" i="1" s="1"/>
  <c r="T76" i="1" s="1"/>
  <c r="M51" i="16"/>
  <c r="O60" i="16"/>
  <c r="N77" i="1" s="1"/>
  <c r="T77" i="1" s="1"/>
  <c r="M60" i="16"/>
  <c r="O92" i="16"/>
  <c r="N83" i="1" s="1"/>
  <c r="T83" i="1" s="1"/>
  <c r="M92" i="16"/>
  <c r="O83" i="16"/>
  <c r="N82" i="1" s="1"/>
  <c r="T82" i="1" s="1"/>
  <c r="M83" i="16"/>
  <c r="M1605" i="16"/>
  <c r="O1605" i="16" s="1"/>
  <c r="P553" i="1" s="1"/>
  <c r="O1327" i="16"/>
  <c r="T467" i="1" s="1"/>
  <c r="M1327" i="16"/>
  <c r="O19" i="16"/>
  <c r="N70" i="1" s="1"/>
  <c r="T70" i="1" s="1"/>
  <c r="M19" i="16"/>
  <c r="O28" i="16"/>
  <c r="N71" i="1" s="1"/>
  <c r="T71" i="1" s="1"/>
  <c r="M28" i="16"/>
  <c r="M1055" i="16"/>
  <c r="O1055" i="16" s="1"/>
  <c r="P334" i="1" s="1"/>
  <c r="L1034" i="16"/>
  <c r="J1034" i="16"/>
  <c r="H1034" i="16"/>
  <c r="L1035" i="16"/>
  <c r="J1035" i="16"/>
  <c r="H1035" i="16"/>
  <c r="L1037" i="16"/>
  <c r="J1037" i="16"/>
  <c r="H1037" i="16"/>
  <c r="E1021" i="16"/>
  <c r="J1021" i="16" s="1"/>
  <c r="E1022" i="16"/>
  <c r="E1023" i="16"/>
  <c r="E1024" i="16" s="1"/>
  <c r="O1173" i="16"/>
  <c r="N398" i="1" s="1"/>
  <c r="T398" i="1" s="1"/>
  <c r="M1173" i="16"/>
  <c r="O1183" i="16"/>
  <c r="N399" i="1" s="1"/>
  <c r="T399" i="1" s="1"/>
  <c r="M1183" i="16"/>
  <c r="O1193" i="16"/>
  <c r="N400" i="1" s="1"/>
  <c r="T400" i="1" s="1"/>
  <c r="M1193" i="16"/>
  <c r="M1213" i="16"/>
  <c r="O1213" i="16"/>
  <c r="N407" i="1" s="1"/>
  <c r="T407" i="1" s="1"/>
  <c r="L1137" i="16"/>
  <c r="J1137" i="16"/>
  <c r="H1137" i="16"/>
  <c r="L1124" i="16"/>
  <c r="J1124" i="16"/>
  <c r="H1124" i="16"/>
  <c r="L1126" i="16"/>
  <c r="J1126" i="16"/>
  <c r="H1126" i="16"/>
  <c r="L1099" i="16"/>
  <c r="J1099" i="16"/>
  <c r="H1099" i="16"/>
  <c r="M937" i="16"/>
  <c r="T301" i="1" l="1"/>
  <c r="T305" i="1"/>
  <c r="T309" i="1"/>
  <c r="T334" i="1"/>
  <c r="X939" i="16"/>
  <c r="S952" i="16"/>
  <c r="U952" i="16" s="1"/>
  <c r="T952" i="16"/>
  <c r="V952" i="16" s="1"/>
  <c r="S946" i="16"/>
  <c r="U946" i="16" s="1"/>
  <c r="T946" i="16"/>
  <c r="V946" i="16" s="1"/>
  <c r="S950" i="16"/>
  <c r="U950" i="16" s="1"/>
  <c r="T950" i="16"/>
  <c r="V950" i="16" s="1"/>
  <c r="S954" i="16"/>
  <c r="U954" i="16" s="1"/>
  <c r="T954" i="16"/>
  <c r="V954" i="16" s="1"/>
  <c r="W948" i="16"/>
  <c r="X948" i="16" s="1"/>
  <c r="P303" i="1" s="1"/>
  <c r="X912" i="16"/>
  <c r="P285" i="1" s="1"/>
  <c r="M1099" i="16"/>
  <c r="M1126" i="16"/>
  <c r="M1124" i="16"/>
  <c r="M1037" i="16"/>
  <c r="M1035" i="16"/>
  <c r="M1034" i="16"/>
  <c r="M1107" i="16"/>
  <c r="M1106" i="16"/>
  <c r="X905" i="16"/>
  <c r="X904" i="16"/>
  <c r="X901" i="16" s="1"/>
  <c r="M1137" i="16"/>
  <c r="P467" i="1"/>
  <c r="P472" i="1" s="1"/>
  <c r="T1190" i="16"/>
  <c r="V1190" i="16" s="1"/>
  <c r="T1158" i="16"/>
  <c r="V1158" i="16" s="1"/>
  <c r="W1158" i="16" s="1"/>
  <c r="X1158" i="16" s="1"/>
  <c r="X1155" i="16" s="1"/>
  <c r="O393" i="1" s="1"/>
  <c r="P393" i="1" s="1"/>
  <c r="T1200" i="16"/>
  <c r="V1200" i="16" s="1"/>
  <c r="W1200" i="16" s="1"/>
  <c r="X1200" i="16" s="1"/>
  <c r="X1193" i="16" s="1"/>
  <c r="O400" i="1" s="1"/>
  <c r="P400" i="1" s="1"/>
  <c r="T1152" i="16"/>
  <c r="V1152" i="16" s="1"/>
  <c r="W1152" i="16" s="1"/>
  <c r="X1152" i="16" s="1"/>
  <c r="X1149" i="16" s="1"/>
  <c r="T1164" i="16"/>
  <c r="V1164" i="16" s="1"/>
  <c r="W1164" i="16" s="1"/>
  <c r="X1164" i="16" s="1"/>
  <c r="X1161" i="16" s="1"/>
  <c r="O394" i="1" s="1"/>
  <c r="P394" i="1" s="1"/>
  <c r="W1190" i="16"/>
  <c r="X1190" i="16" s="1"/>
  <c r="X1183" i="16" s="1"/>
  <c r="O399" i="1" s="1"/>
  <c r="P399" i="1" s="1"/>
  <c r="T1215" i="16"/>
  <c r="V1215" i="16" s="1"/>
  <c r="W1215" i="16" s="1"/>
  <c r="X1215" i="16" s="1"/>
  <c r="X1213" i="16" s="1"/>
  <c r="O407" i="1" s="1"/>
  <c r="P407" i="1" s="1"/>
  <c r="X1173" i="16"/>
  <c r="O398" i="1" s="1"/>
  <c r="P398" i="1" s="1"/>
  <c r="L1021" i="16"/>
  <c r="H1109" i="16"/>
  <c r="J1109" i="16"/>
  <c r="M1109" i="16" s="1"/>
  <c r="H1021" i="16"/>
  <c r="M1021" i="16" s="1"/>
  <c r="L1024" i="16"/>
  <c r="J1024" i="16"/>
  <c r="H1024" i="16"/>
  <c r="L1023" i="16"/>
  <c r="J1023" i="16"/>
  <c r="H1023" i="16"/>
  <c r="L1097" i="16"/>
  <c r="J1097" i="16"/>
  <c r="H1097" i="16"/>
  <c r="P282" i="1" l="1"/>
  <c r="P296" i="1" s="1"/>
  <c r="T553" i="1"/>
  <c r="X937" i="16"/>
  <c r="O392" i="1"/>
  <c r="P392" i="1" s="1"/>
  <c r="P423" i="1" s="1"/>
  <c r="P474" i="1" s="1"/>
  <c r="W954" i="16"/>
  <c r="X954" i="16" s="1"/>
  <c r="P309" i="1" s="1"/>
  <c r="W950" i="16"/>
  <c r="X950" i="16" s="1"/>
  <c r="P305" i="1" s="1"/>
  <c r="W946" i="16"/>
  <c r="X946" i="16" s="1"/>
  <c r="P301" i="1" s="1"/>
  <c r="W952" i="16"/>
  <c r="X952" i="16" s="1"/>
  <c r="P307" i="1" s="1"/>
  <c r="M1097" i="16"/>
  <c r="M1094" i="16" s="1"/>
  <c r="M1023" i="16"/>
  <c r="M1024" i="16"/>
  <c r="L1022" i="16"/>
  <c r="J1022" i="16"/>
  <c r="H1022" i="16"/>
  <c r="L898" i="16"/>
  <c r="J898" i="16"/>
  <c r="T898" i="16" s="1"/>
  <c r="V898" i="16" s="1"/>
  <c r="H898" i="16"/>
  <c r="R898" i="16" s="1"/>
  <c r="U898" i="16" s="1"/>
  <c r="W898" i="16" s="1"/>
  <c r="L895" i="16"/>
  <c r="J895" i="16"/>
  <c r="T895" i="16" s="1"/>
  <c r="V895" i="16" s="1"/>
  <c r="H895" i="16"/>
  <c r="R895" i="16" s="1"/>
  <c r="U895" i="16" s="1"/>
  <c r="W895" i="16" s="1"/>
  <c r="A276" i="1"/>
  <c r="A269" i="1"/>
  <c r="L880" i="16"/>
  <c r="J880" i="16"/>
  <c r="T880" i="16" s="1"/>
  <c r="V880" i="16" s="1"/>
  <c r="H880" i="16"/>
  <c r="R880" i="16" s="1"/>
  <c r="U880" i="16" s="1"/>
  <c r="W880" i="16" s="1"/>
  <c r="L879" i="16"/>
  <c r="J879" i="16"/>
  <c r="T879" i="16" s="1"/>
  <c r="V879" i="16" s="1"/>
  <c r="H879" i="16"/>
  <c r="R879" i="16" s="1"/>
  <c r="U879" i="16" s="1"/>
  <c r="W879" i="16" s="1"/>
  <c r="L878" i="16"/>
  <c r="L877" i="16"/>
  <c r="J877" i="16"/>
  <c r="T877" i="16" s="1"/>
  <c r="V877" i="16" s="1"/>
  <c r="H877" i="16"/>
  <c r="R877" i="16" s="1"/>
  <c r="U877" i="16" s="1"/>
  <c r="W877" i="16" s="1"/>
  <c r="L876" i="16"/>
  <c r="J876" i="16"/>
  <c r="T876" i="16" s="1"/>
  <c r="V876" i="16" s="1"/>
  <c r="H876" i="16"/>
  <c r="R876" i="16" s="1"/>
  <c r="U876" i="16" s="1"/>
  <c r="W876" i="16" s="1"/>
  <c r="L875" i="16"/>
  <c r="J875" i="16"/>
  <c r="T875" i="16" s="1"/>
  <c r="V875" i="16" s="1"/>
  <c r="H875" i="16"/>
  <c r="R875" i="16" s="1"/>
  <c r="U875" i="16" s="1"/>
  <c r="W875" i="16" s="1"/>
  <c r="M266" i="1"/>
  <c r="F266" i="1"/>
  <c r="F265" i="1" s="1"/>
  <c r="E266" i="1"/>
  <c r="L869" i="16"/>
  <c r="J869" i="16"/>
  <c r="T869" i="16" s="1"/>
  <c r="V869" i="16" s="1"/>
  <c r="H869" i="16"/>
  <c r="R869" i="16" s="1"/>
  <c r="U869" i="16" s="1"/>
  <c r="W869" i="16" s="1"/>
  <c r="L868" i="16"/>
  <c r="J868" i="16"/>
  <c r="T868" i="16" s="1"/>
  <c r="V868" i="16" s="1"/>
  <c r="H868" i="16"/>
  <c r="R868" i="16" s="1"/>
  <c r="U868" i="16" s="1"/>
  <c r="W868" i="16" s="1"/>
  <c r="L867" i="16"/>
  <c r="J867" i="16"/>
  <c r="T867" i="16" s="1"/>
  <c r="V867" i="16" s="1"/>
  <c r="H867" i="16"/>
  <c r="R867" i="16" s="1"/>
  <c r="U867" i="16" s="1"/>
  <c r="W867" i="16" s="1"/>
  <c r="L866" i="16"/>
  <c r="M866" i="16" s="1"/>
  <c r="X866" i="16" s="1"/>
  <c r="L865" i="16"/>
  <c r="J865" i="16"/>
  <c r="T865" i="16" s="1"/>
  <c r="V865" i="16" s="1"/>
  <c r="H865" i="16"/>
  <c r="R865" i="16" s="1"/>
  <c r="U865" i="16" s="1"/>
  <c r="W865" i="16" s="1"/>
  <c r="L864" i="16"/>
  <c r="J864" i="16"/>
  <c r="T864" i="16" s="1"/>
  <c r="V864" i="16" s="1"/>
  <c r="H864" i="16"/>
  <c r="R864" i="16" s="1"/>
  <c r="U864" i="16" s="1"/>
  <c r="W864" i="16" s="1"/>
  <c r="L863" i="16"/>
  <c r="J863" i="16"/>
  <c r="T863" i="16" s="1"/>
  <c r="V863" i="16" s="1"/>
  <c r="H863" i="16"/>
  <c r="R863" i="16" s="1"/>
  <c r="U863" i="16" s="1"/>
  <c r="W863" i="16" s="1"/>
  <c r="P860" i="16"/>
  <c r="A266" i="1"/>
  <c r="L850" i="16"/>
  <c r="J850" i="16"/>
  <c r="T850" i="16" s="1"/>
  <c r="V850" i="16" s="1"/>
  <c r="H850" i="16"/>
  <c r="R850" i="16" s="1"/>
  <c r="U850" i="16" s="1"/>
  <c r="W850" i="16" s="1"/>
  <c r="L856" i="16"/>
  <c r="J856" i="16"/>
  <c r="T856" i="16" s="1"/>
  <c r="V856" i="16" s="1"/>
  <c r="H856" i="16"/>
  <c r="R856" i="16" s="1"/>
  <c r="U856" i="16" s="1"/>
  <c r="W856" i="16" s="1"/>
  <c r="L853" i="16"/>
  <c r="M853" i="16" s="1"/>
  <c r="X853" i="16" s="1"/>
  <c r="L852" i="16"/>
  <c r="J852" i="16"/>
  <c r="T852" i="16" s="1"/>
  <c r="V852" i="16" s="1"/>
  <c r="H852" i="16"/>
  <c r="R852" i="16" s="1"/>
  <c r="U852" i="16" s="1"/>
  <c r="W852" i="16" s="1"/>
  <c r="L851" i="16"/>
  <c r="J851" i="16"/>
  <c r="T851" i="16" s="1"/>
  <c r="V851" i="16" s="1"/>
  <c r="H851" i="16"/>
  <c r="R851" i="16" s="1"/>
  <c r="U851" i="16" s="1"/>
  <c r="W851" i="16" s="1"/>
  <c r="A282" i="1"/>
  <c r="A285" i="1"/>
  <c r="A295" i="1"/>
  <c r="A301" i="1"/>
  <c r="A303" i="1"/>
  <c r="A304" i="1" s="1"/>
  <c r="A328" i="1"/>
  <c r="A331" i="1"/>
  <c r="A338" i="1"/>
  <c r="A344" i="1"/>
  <c r="A347" i="1"/>
  <c r="A351" i="1"/>
  <c r="A357" i="1"/>
  <c r="A360" i="1"/>
  <c r="A364" i="1"/>
  <c r="A370" i="1"/>
  <c r="A373" i="1"/>
  <c r="A377" i="1"/>
  <c r="A392" i="1"/>
  <c r="A391" i="1" s="1"/>
  <c r="A407" i="1"/>
  <c r="A406" i="1" s="1"/>
  <c r="A409" i="1" s="1"/>
  <c r="A547" i="1"/>
  <c r="A550" i="1"/>
  <c r="A583" i="1"/>
  <c r="A610" i="1"/>
  <c r="A655" i="1"/>
  <c r="A658" i="1"/>
  <c r="A661" i="1"/>
  <c r="A671" i="1"/>
  <c r="A670" i="1" s="1"/>
  <c r="A673" i="1"/>
  <c r="A672" i="1" s="1"/>
  <c r="A675" i="1"/>
  <c r="A674" i="1" s="1"/>
  <c r="A692" i="1"/>
  <c r="A691" i="1" s="1"/>
  <c r="A694" i="1"/>
  <c r="A696" i="1"/>
  <c r="A695" i="1" s="1"/>
  <c r="A263" i="1"/>
  <c r="F714" i="1"/>
  <c r="F715" i="1"/>
  <c r="F716" i="1"/>
  <c r="F717" i="1"/>
  <c r="F718" i="1"/>
  <c r="F719" i="1"/>
  <c r="M700" i="1"/>
  <c r="M679" i="1"/>
  <c r="M638" i="1"/>
  <c r="M380" i="1"/>
  <c r="F380" i="1"/>
  <c r="F474" i="1"/>
  <c r="F638" i="1"/>
  <c r="F679" i="1"/>
  <c r="F700" i="1"/>
  <c r="M423" i="1"/>
  <c r="M472" i="1"/>
  <c r="M542" i="1"/>
  <c r="M563" i="1"/>
  <c r="M579" i="1"/>
  <c r="M636" i="1"/>
  <c r="M663" i="1"/>
  <c r="M677" i="1"/>
  <c r="M698" i="1"/>
  <c r="M296" i="1"/>
  <c r="M323" i="1"/>
  <c r="M339" i="1"/>
  <c r="M352" i="1"/>
  <c r="M365" i="1"/>
  <c r="M378" i="1"/>
  <c r="M277" i="1"/>
  <c r="F249" i="1"/>
  <c r="M247" i="1"/>
  <c r="M126" i="1"/>
  <c r="M97" i="1"/>
  <c r="A609" i="1" l="1"/>
  <c r="A662" i="1"/>
  <c r="A660" i="1"/>
  <c r="A659" i="1"/>
  <c r="A657" i="1"/>
  <c r="A656" i="1"/>
  <c r="A654" i="1"/>
  <c r="A551" i="1"/>
  <c r="A549" i="1"/>
  <c r="A548" i="1"/>
  <c r="A546" i="1"/>
  <c r="A374" i="1"/>
  <c r="A372" i="1"/>
  <c r="A371" i="1"/>
  <c r="A369" i="1"/>
  <c r="A361" i="1"/>
  <c r="A359" i="1"/>
  <c r="A358" i="1"/>
  <c r="A356" i="1"/>
  <c r="A348" i="1"/>
  <c r="A346" i="1"/>
  <c r="A345" i="1"/>
  <c r="A343" i="1"/>
  <c r="A332" i="1"/>
  <c r="A330" i="1"/>
  <c r="A329" i="1"/>
  <c r="A327" i="1"/>
  <c r="A302" i="1"/>
  <c r="A300" i="1" s="1"/>
  <c r="A286" i="1"/>
  <c r="A289" i="1" s="1"/>
  <c r="A284" i="1"/>
  <c r="A283" i="1"/>
  <c r="A281" i="1"/>
  <c r="A270" i="1"/>
  <c r="A268" i="1"/>
  <c r="A267" i="1"/>
  <c r="A265" i="1"/>
  <c r="A264" i="1"/>
  <c r="A262" i="1"/>
  <c r="A396" i="1"/>
  <c r="A421" i="1" s="1"/>
  <c r="A422" i="1" s="1"/>
  <c r="A390" i="1"/>
  <c r="P323" i="1"/>
  <c r="M1022" i="16"/>
  <c r="M851" i="16"/>
  <c r="X851" i="16" s="1"/>
  <c r="M852" i="16"/>
  <c r="X852" i="16" s="1"/>
  <c r="M850" i="16"/>
  <c r="X850" i="16" s="1"/>
  <c r="M863" i="16"/>
  <c r="X863" i="16" s="1"/>
  <c r="M864" i="16"/>
  <c r="X864" i="16" s="1"/>
  <c r="M865" i="16"/>
  <c r="X865" i="16" s="1"/>
  <c r="M867" i="16"/>
  <c r="X867" i="16" s="1"/>
  <c r="M868" i="16"/>
  <c r="X868" i="16" s="1"/>
  <c r="M869" i="16"/>
  <c r="X869" i="16" s="1"/>
  <c r="M875" i="16"/>
  <c r="X875" i="16" s="1"/>
  <c r="M876" i="16"/>
  <c r="X876" i="16" s="1"/>
  <c r="M895" i="16"/>
  <c r="X895" i="16" s="1"/>
  <c r="M898" i="16"/>
  <c r="X898" i="16" s="1"/>
  <c r="J860" i="16"/>
  <c r="H860" i="16"/>
  <c r="L860" i="16"/>
  <c r="A582" i="1"/>
  <c r="A693" i="1"/>
  <c r="L896" i="16"/>
  <c r="J896" i="16"/>
  <c r="T896" i="16" s="1"/>
  <c r="V896" i="16" s="1"/>
  <c r="H896" i="16"/>
  <c r="R896" i="16" s="1"/>
  <c r="U896" i="16" s="1"/>
  <c r="W896" i="16" s="1"/>
  <c r="L854" i="16"/>
  <c r="J854" i="16"/>
  <c r="T854" i="16" s="1"/>
  <c r="V854" i="16" s="1"/>
  <c r="H854" i="16"/>
  <c r="R854" i="16" s="1"/>
  <c r="U854" i="16" s="1"/>
  <c r="W854" i="16" s="1"/>
  <c r="M854" i="16" l="1"/>
  <c r="X854" i="16" s="1"/>
  <c r="M896" i="16"/>
  <c r="X896" i="16" s="1"/>
  <c r="L897" i="16"/>
  <c r="J897" i="16"/>
  <c r="T897" i="16" s="1"/>
  <c r="V897" i="16" s="1"/>
  <c r="H897" i="16"/>
  <c r="R897" i="16" s="1"/>
  <c r="U897" i="16" s="1"/>
  <c r="W897" i="16" s="1"/>
  <c r="L855" i="16"/>
  <c r="J855" i="16"/>
  <c r="T855" i="16" s="1"/>
  <c r="V855" i="16" s="1"/>
  <c r="H855" i="16"/>
  <c r="R855" i="16" s="1"/>
  <c r="U855" i="16" s="1"/>
  <c r="W855" i="16" s="1"/>
  <c r="M696" i="1"/>
  <c r="F696" i="1"/>
  <c r="E696" i="1"/>
  <c r="M694" i="1"/>
  <c r="F694" i="1"/>
  <c r="E694" i="1"/>
  <c r="M692" i="1"/>
  <c r="F692" i="1"/>
  <c r="E692" i="1"/>
  <c r="M690" i="1"/>
  <c r="F690" i="1"/>
  <c r="E690" i="1"/>
  <c r="L1878" i="16"/>
  <c r="J1878" i="16"/>
  <c r="H1878" i="16"/>
  <c r="L1877" i="16"/>
  <c r="J1877" i="16"/>
  <c r="H1877" i="16"/>
  <c r="L1876" i="16"/>
  <c r="J1876" i="16"/>
  <c r="H1876" i="16"/>
  <c r="P1874" i="16"/>
  <c r="M675" i="1"/>
  <c r="F675" i="1"/>
  <c r="E675" i="1"/>
  <c r="M673" i="1"/>
  <c r="F673" i="1"/>
  <c r="E673" i="1"/>
  <c r="M671" i="1"/>
  <c r="F671" i="1"/>
  <c r="E671" i="1"/>
  <c r="M661" i="1"/>
  <c r="F661" i="1"/>
  <c r="E661" i="1"/>
  <c r="M658" i="1"/>
  <c r="F658" i="1"/>
  <c r="E658" i="1"/>
  <c r="M655" i="1"/>
  <c r="F655" i="1"/>
  <c r="E655" i="1"/>
  <c r="F610" i="1"/>
  <c r="E610" i="1"/>
  <c r="E583" i="1"/>
  <c r="F575" i="1"/>
  <c r="E575" i="1"/>
  <c r="M568" i="1"/>
  <c r="F568" i="1"/>
  <c r="E568" i="1"/>
  <c r="F558" i="1"/>
  <c r="E558" i="1"/>
  <c r="M550" i="1"/>
  <c r="F550" i="1"/>
  <c r="E550" i="1"/>
  <c r="M547" i="1"/>
  <c r="F547" i="1"/>
  <c r="E527" i="1"/>
  <c r="F455" i="1"/>
  <c r="E455" i="1"/>
  <c r="E410" i="1"/>
  <c r="F410" i="1"/>
  <c r="M407" i="1"/>
  <c r="E407" i="1"/>
  <c r="M392" i="1"/>
  <c r="E392" i="1"/>
  <c r="L1870" i="16"/>
  <c r="J1870" i="16"/>
  <c r="H1870" i="16"/>
  <c r="L1869" i="16"/>
  <c r="J1869" i="16"/>
  <c r="H1869" i="16"/>
  <c r="L1868" i="16"/>
  <c r="J1868" i="16"/>
  <c r="H1868" i="16"/>
  <c r="P1866" i="16"/>
  <c r="L1862" i="16"/>
  <c r="J1862" i="16"/>
  <c r="H1862" i="16"/>
  <c r="L1861" i="16"/>
  <c r="J1861" i="16"/>
  <c r="H1861" i="16"/>
  <c r="L1860" i="16"/>
  <c r="J1860" i="16"/>
  <c r="H1860" i="16"/>
  <c r="P1858" i="16"/>
  <c r="L1854" i="16"/>
  <c r="J1854" i="16"/>
  <c r="H1854" i="16"/>
  <c r="L1853" i="16"/>
  <c r="J1853" i="16"/>
  <c r="H1853" i="16"/>
  <c r="L1852" i="16"/>
  <c r="J1852" i="16"/>
  <c r="H1852" i="16"/>
  <c r="P1850" i="16"/>
  <c r="L1845" i="16"/>
  <c r="J1845" i="16"/>
  <c r="H1845" i="16"/>
  <c r="L1844" i="16"/>
  <c r="J1844" i="16"/>
  <c r="H1844" i="16"/>
  <c r="P1841" i="16"/>
  <c r="L1837" i="16"/>
  <c r="J1837" i="16"/>
  <c r="H1837" i="16"/>
  <c r="L1836" i="16"/>
  <c r="L1833" i="16" s="1"/>
  <c r="J1836" i="16"/>
  <c r="H1836" i="16"/>
  <c r="P1833" i="16"/>
  <c r="L1829" i="16"/>
  <c r="J1829" i="16"/>
  <c r="H1829" i="16"/>
  <c r="L1828" i="16"/>
  <c r="J1828" i="16"/>
  <c r="H1828" i="16"/>
  <c r="P1825" i="16"/>
  <c r="L1821" i="16"/>
  <c r="J1821" i="16"/>
  <c r="H1821" i="16"/>
  <c r="L1820" i="16"/>
  <c r="J1820" i="16"/>
  <c r="H1820" i="16"/>
  <c r="L1819" i="16"/>
  <c r="J1819" i="16"/>
  <c r="H1819" i="16"/>
  <c r="P1817" i="16"/>
  <c r="L1813" i="16"/>
  <c r="J1813" i="16"/>
  <c r="H1813" i="16"/>
  <c r="L1812" i="16"/>
  <c r="J1812" i="16"/>
  <c r="H1812" i="16"/>
  <c r="L1811" i="16"/>
  <c r="J1811" i="16"/>
  <c r="H1811" i="16"/>
  <c r="P1809" i="16"/>
  <c r="L1805" i="16"/>
  <c r="J1805" i="16"/>
  <c r="H1805" i="16"/>
  <c r="L1804" i="16"/>
  <c r="J1804" i="16"/>
  <c r="H1804" i="16"/>
  <c r="L1803" i="16"/>
  <c r="J1803" i="16"/>
  <c r="H1803" i="16"/>
  <c r="P1801" i="16"/>
  <c r="P1792" i="16"/>
  <c r="L1786" i="16"/>
  <c r="J1786" i="16"/>
  <c r="H1786" i="16"/>
  <c r="L1785" i="16"/>
  <c r="J1785" i="16"/>
  <c r="H1785" i="16"/>
  <c r="L1784" i="16"/>
  <c r="J1784" i="16"/>
  <c r="H1784" i="16"/>
  <c r="P1774" i="16"/>
  <c r="L1771" i="16"/>
  <c r="J1771" i="16"/>
  <c r="H1771" i="16"/>
  <c r="L1770" i="16"/>
  <c r="J1770" i="16"/>
  <c r="H1770" i="16"/>
  <c r="L1769" i="16"/>
  <c r="J1769" i="16"/>
  <c r="H1769" i="16"/>
  <c r="P1761" i="16"/>
  <c r="L1758" i="16"/>
  <c r="J1758" i="16"/>
  <c r="H1758" i="16"/>
  <c r="P1718" i="16"/>
  <c r="L1714" i="16"/>
  <c r="J1714" i="16"/>
  <c r="H1714" i="16"/>
  <c r="L1713" i="16"/>
  <c r="J1713" i="16"/>
  <c r="H1713" i="16"/>
  <c r="L1712" i="16"/>
  <c r="J1712" i="16"/>
  <c r="H1712" i="16"/>
  <c r="P1680" i="16"/>
  <c r="L1676" i="16"/>
  <c r="J1676" i="16"/>
  <c r="H1676" i="16"/>
  <c r="L1675" i="16"/>
  <c r="J1675" i="16"/>
  <c r="H1675" i="16"/>
  <c r="L1674" i="16"/>
  <c r="J1674" i="16"/>
  <c r="H1674" i="16"/>
  <c r="P1672" i="16"/>
  <c r="L1659" i="16"/>
  <c r="J1659" i="16"/>
  <c r="T1659" i="16" s="1"/>
  <c r="V1659" i="16" s="1"/>
  <c r="H1659" i="16"/>
  <c r="R1659" i="16" s="1"/>
  <c r="U1659" i="16" s="1"/>
  <c r="W1659" i="16" s="1"/>
  <c r="L1658" i="16"/>
  <c r="J1658" i="16"/>
  <c r="T1658" i="16" s="1"/>
  <c r="V1658" i="16" s="1"/>
  <c r="H1658" i="16"/>
  <c r="R1658" i="16" s="1"/>
  <c r="U1658" i="16" s="1"/>
  <c r="W1658" i="16" s="1"/>
  <c r="L1657" i="16"/>
  <c r="J1657" i="16"/>
  <c r="T1657" i="16" s="1"/>
  <c r="V1657" i="16" s="1"/>
  <c r="H1657" i="16"/>
  <c r="R1657" i="16" s="1"/>
  <c r="U1657" i="16" s="1"/>
  <c r="W1657" i="16" s="1"/>
  <c r="P1655" i="16"/>
  <c r="L1643" i="16"/>
  <c r="J1643" i="16"/>
  <c r="T1643" i="16" s="1"/>
  <c r="V1643" i="16" s="1"/>
  <c r="H1643" i="16"/>
  <c r="R1643" i="16" s="1"/>
  <c r="U1643" i="16" s="1"/>
  <c r="W1643" i="16" s="1"/>
  <c r="L1642" i="16"/>
  <c r="J1642" i="16"/>
  <c r="T1642" i="16" s="1"/>
  <c r="V1642" i="16" s="1"/>
  <c r="H1642" i="16"/>
  <c r="R1642" i="16" s="1"/>
  <c r="U1642" i="16" s="1"/>
  <c r="W1642" i="16" s="1"/>
  <c r="J1641" i="16"/>
  <c r="T1641" i="16" s="1"/>
  <c r="V1641" i="16" s="1"/>
  <c r="H1641" i="16"/>
  <c r="R1641" i="16" s="1"/>
  <c r="U1641" i="16" s="1"/>
  <c r="W1641" i="16" s="1"/>
  <c r="P1639" i="16"/>
  <c r="L1635" i="16"/>
  <c r="J1635" i="16"/>
  <c r="H1635" i="16"/>
  <c r="L1634" i="16"/>
  <c r="J1634" i="16"/>
  <c r="H1634" i="16"/>
  <c r="L1633" i="16"/>
  <c r="J1633" i="16"/>
  <c r="H1633" i="16"/>
  <c r="P1631" i="16"/>
  <c r="L1594" i="16"/>
  <c r="L1592" i="16" s="1"/>
  <c r="J1594" i="16"/>
  <c r="J1592" i="16" s="1"/>
  <c r="H1594" i="16"/>
  <c r="H1592" i="16" s="1"/>
  <c r="P1592" i="16"/>
  <c r="L1581" i="16"/>
  <c r="L1579" i="16" s="1"/>
  <c r="J1581" i="16"/>
  <c r="J1579" i="16" s="1"/>
  <c r="H1581" i="16"/>
  <c r="H1579" i="16" s="1"/>
  <c r="P1579" i="16"/>
  <c r="P1561" i="16"/>
  <c r="J1561" i="16"/>
  <c r="H1561" i="16"/>
  <c r="L1319" i="16"/>
  <c r="J1319" i="16"/>
  <c r="H1319" i="16"/>
  <c r="P1319" i="16"/>
  <c r="F375" i="1"/>
  <c r="E375" i="1"/>
  <c r="M373" i="1"/>
  <c r="F373" i="1"/>
  <c r="F372" i="1" s="1"/>
  <c r="E373" i="1"/>
  <c r="M370" i="1"/>
  <c r="F370" i="1"/>
  <c r="F369" i="1" s="1"/>
  <c r="E370" i="1"/>
  <c r="F362" i="1"/>
  <c r="E362" i="1"/>
  <c r="M360" i="1"/>
  <c r="F360" i="1"/>
  <c r="F359" i="1" s="1"/>
  <c r="M357" i="1"/>
  <c r="F357" i="1"/>
  <c r="F356" i="1" s="1"/>
  <c r="E357" i="1"/>
  <c r="F349" i="1"/>
  <c r="E349" i="1"/>
  <c r="M347" i="1"/>
  <c r="F347" i="1"/>
  <c r="F346" i="1" s="1"/>
  <c r="E347" i="1"/>
  <c r="M344" i="1"/>
  <c r="F344" i="1"/>
  <c r="F343" i="1" s="1"/>
  <c r="E344" i="1"/>
  <c r="F336" i="1"/>
  <c r="E336" i="1"/>
  <c r="M331" i="1"/>
  <c r="F331" i="1"/>
  <c r="F330" i="1" s="1"/>
  <c r="E331" i="1"/>
  <c r="M328" i="1"/>
  <c r="F328" i="1"/>
  <c r="F327" i="1" s="1"/>
  <c r="P1203" i="16"/>
  <c r="L1203" i="16"/>
  <c r="J1203" i="16"/>
  <c r="H1203" i="16"/>
  <c r="P1149" i="16"/>
  <c r="L1149" i="16"/>
  <c r="J1149" i="16"/>
  <c r="H1149" i="16"/>
  <c r="L1146" i="16"/>
  <c r="J1146" i="16"/>
  <c r="H1146" i="16"/>
  <c r="L1145" i="16"/>
  <c r="J1145" i="16"/>
  <c r="H1145" i="16"/>
  <c r="L1144" i="16"/>
  <c r="J1144" i="16"/>
  <c r="H1144" i="16"/>
  <c r="P1142" i="16"/>
  <c r="L1140" i="16"/>
  <c r="L1132" i="16" s="1"/>
  <c r="J1140" i="16"/>
  <c r="J1132" i="16" s="1"/>
  <c r="H1140" i="16"/>
  <c r="H1132" i="16" s="1"/>
  <c r="P1132" i="16"/>
  <c r="L1130" i="16"/>
  <c r="L1121" i="16" s="1"/>
  <c r="J1130" i="16"/>
  <c r="J1121" i="16" s="1"/>
  <c r="H1130" i="16"/>
  <c r="H1121" i="16" s="1"/>
  <c r="P1121" i="16"/>
  <c r="L1117" i="16"/>
  <c r="L1115" i="16" s="1"/>
  <c r="J1117" i="16"/>
  <c r="J1115" i="16" s="1"/>
  <c r="H1117" i="16"/>
  <c r="H1115" i="16" s="1"/>
  <c r="P1115" i="16"/>
  <c r="L1113" i="16"/>
  <c r="L1104" i="16" s="1"/>
  <c r="J1113" i="16"/>
  <c r="J1104" i="16" s="1"/>
  <c r="H1113" i="16"/>
  <c r="H1104" i="16" s="1"/>
  <c r="L1103" i="16"/>
  <c r="L1094" i="16" s="1"/>
  <c r="J1103" i="16"/>
  <c r="H1103" i="16"/>
  <c r="H1094" i="16" s="1"/>
  <c r="P1094" i="16"/>
  <c r="L1092" i="16"/>
  <c r="L1090" i="16" s="1"/>
  <c r="J1092" i="16"/>
  <c r="J1090" i="16" s="1"/>
  <c r="H1092" i="16"/>
  <c r="H1090" i="16" s="1"/>
  <c r="P1090" i="16"/>
  <c r="L1087" i="16"/>
  <c r="J1087" i="16"/>
  <c r="H1087" i="16"/>
  <c r="L1086" i="16"/>
  <c r="J1086" i="16"/>
  <c r="H1086" i="16"/>
  <c r="P1084" i="16"/>
  <c r="L1081" i="16"/>
  <c r="H1081" i="16"/>
  <c r="M1081" i="16" s="1"/>
  <c r="L1080" i="16"/>
  <c r="L1078" i="16" s="1"/>
  <c r="H1080" i="16"/>
  <c r="M1080" i="16" s="1"/>
  <c r="P1078" i="16"/>
  <c r="J1078" i="16"/>
  <c r="L1076" i="16"/>
  <c r="J1076" i="16"/>
  <c r="H1076" i="16"/>
  <c r="L1071" i="16"/>
  <c r="J1071" i="16"/>
  <c r="H1071" i="16"/>
  <c r="P1069" i="16"/>
  <c r="L1053" i="16"/>
  <c r="L1032" i="16" s="1"/>
  <c r="J1053" i="16"/>
  <c r="J1032" i="16" s="1"/>
  <c r="H1053" i="16"/>
  <c r="H1032" i="16" s="1"/>
  <c r="P1032" i="16"/>
  <c r="L1030" i="16"/>
  <c r="L1019" i="16" s="1"/>
  <c r="J1030" i="16"/>
  <c r="H1030" i="16"/>
  <c r="H1019" i="16" s="1"/>
  <c r="P1019" i="16"/>
  <c r="F293" i="1"/>
  <c r="M285" i="1"/>
  <c r="F285" i="1"/>
  <c r="F284" i="1" s="1"/>
  <c r="E285" i="1"/>
  <c r="M282" i="1"/>
  <c r="F282" i="1"/>
  <c r="F281" i="1" s="1"/>
  <c r="L969" i="16"/>
  <c r="J969" i="16"/>
  <c r="H969" i="16"/>
  <c r="L961" i="16"/>
  <c r="J961" i="16"/>
  <c r="H961" i="16"/>
  <c r="P959" i="16"/>
  <c r="P937" i="16"/>
  <c r="L912" i="16"/>
  <c r="J912" i="16"/>
  <c r="H912" i="16"/>
  <c r="P912" i="16"/>
  <c r="F274" i="1"/>
  <c r="E274" i="1"/>
  <c r="M269" i="1"/>
  <c r="F269" i="1"/>
  <c r="F268" i="1" s="1"/>
  <c r="E269" i="1"/>
  <c r="M263" i="1"/>
  <c r="F263" i="1"/>
  <c r="F262" i="1" s="1"/>
  <c r="P847" i="16"/>
  <c r="J847" i="16"/>
  <c r="H847" i="16"/>
  <c r="P901" i="16"/>
  <c r="P893" i="16"/>
  <c r="P873" i="16"/>
  <c r="J901" i="16"/>
  <c r="H901" i="16"/>
  <c r="L901" i="16"/>
  <c r="L899" i="16"/>
  <c r="L893" i="16" s="1"/>
  <c r="J899" i="16"/>
  <c r="H899" i="16"/>
  <c r="L873" i="16"/>
  <c r="J873" i="16"/>
  <c r="H873" i="16"/>
  <c r="H893" i="16" l="1"/>
  <c r="R899" i="16"/>
  <c r="U899" i="16" s="1"/>
  <c r="J893" i="16"/>
  <c r="T899" i="16"/>
  <c r="V899" i="16" s="1"/>
  <c r="J1019" i="16"/>
  <c r="M1030" i="16"/>
  <c r="M1086" i="16"/>
  <c r="M1087" i="16"/>
  <c r="M1103" i="16"/>
  <c r="J1094" i="16"/>
  <c r="M855" i="16"/>
  <c r="X855" i="16" s="1"/>
  <c r="M897" i="16"/>
  <c r="X897" i="16" s="1"/>
  <c r="H1825" i="16"/>
  <c r="L1631" i="16"/>
  <c r="H1801" i="16"/>
  <c r="J1069" i="16"/>
  <c r="L1841" i="16"/>
  <c r="H1874" i="16"/>
  <c r="J1761" i="16"/>
  <c r="H1841" i="16"/>
  <c r="H1672" i="16"/>
  <c r="J1841" i="16"/>
  <c r="J959" i="16"/>
  <c r="J1825" i="16"/>
  <c r="L1069" i="16"/>
  <c r="L959" i="16"/>
  <c r="H1631" i="16"/>
  <c r="H1069" i="16"/>
  <c r="J1801" i="16"/>
  <c r="J1809" i="16"/>
  <c r="H1858" i="16"/>
  <c r="H1866" i="16"/>
  <c r="L1142" i="16"/>
  <c r="L1809" i="16"/>
  <c r="J1850" i="16"/>
  <c r="H1761" i="16"/>
  <c r="L1850" i="16"/>
  <c r="L1858" i="16"/>
  <c r="J1718" i="16"/>
  <c r="J1833" i="16"/>
  <c r="L1672" i="16"/>
  <c r="L1718" i="16"/>
  <c r="H1639" i="16"/>
  <c r="H1833" i="16"/>
  <c r="L1639" i="16"/>
  <c r="L1655" i="16"/>
  <c r="L1801" i="16"/>
  <c r="L1825" i="16"/>
  <c r="L1084" i="16"/>
  <c r="J1142" i="16"/>
  <c r="J1639" i="16"/>
  <c r="H1680" i="16"/>
  <c r="H1718" i="16"/>
  <c r="L1792" i="16"/>
  <c r="L1817" i="16"/>
  <c r="H1850" i="16"/>
  <c r="L1866" i="16"/>
  <c r="H1078" i="16"/>
  <c r="J1680" i="16"/>
  <c r="H1792" i="16"/>
  <c r="J1792" i="16"/>
  <c r="H959" i="16"/>
  <c r="J1672" i="16"/>
  <c r="L1761" i="16"/>
  <c r="L1774" i="16"/>
  <c r="J1874" i="16"/>
  <c r="H1084" i="16"/>
  <c r="H1655" i="16"/>
  <c r="H1774" i="16"/>
  <c r="H1809" i="16"/>
  <c r="H1817" i="16"/>
  <c r="L1874" i="16"/>
  <c r="L1680" i="16"/>
  <c r="J1084" i="16"/>
  <c r="H1142" i="16"/>
  <c r="J1631" i="16"/>
  <c r="J1655" i="16"/>
  <c r="J1774" i="16"/>
  <c r="J1817" i="16"/>
  <c r="J1858" i="16"/>
  <c r="J1866" i="16"/>
  <c r="F119" i="1"/>
  <c r="E119" i="1"/>
  <c r="L221" i="16"/>
  <c r="H221" i="16"/>
  <c r="R221" i="16" s="1"/>
  <c r="U221" i="16" s="1"/>
  <c r="W221" i="16" s="1"/>
  <c r="L220" i="16"/>
  <c r="H220" i="16"/>
  <c r="R220" i="16" s="1"/>
  <c r="U220" i="16" s="1"/>
  <c r="W220" i="16" s="1"/>
  <c r="L219" i="16"/>
  <c r="H219" i="16"/>
  <c r="R219" i="16" s="1"/>
  <c r="U219" i="16" s="1"/>
  <c r="W219" i="16" s="1"/>
  <c r="L218" i="16"/>
  <c r="H218" i="16"/>
  <c r="R218" i="16" s="1"/>
  <c r="U218" i="16" s="1"/>
  <c r="W218" i="16" s="1"/>
  <c r="L217" i="16"/>
  <c r="H217" i="16"/>
  <c r="R217" i="16" s="1"/>
  <c r="U217" i="16" s="1"/>
  <c r="W217" i="16" s="1"/>
  <c r="L216" i="16"/>
  <c r="H216" i="16"/>
  <c r="R216" i="16" s="1"/>
  <c r="U216" i="16" s="1"/>
  <c r="W216" i="16" s="1"/>
  <c r="P214" i="16"/>
  <c r="J214" i="16"/>
  <c r="L121" i="16"/>
  <c r="J121" i="16"/>
  <c r="H121" i="16"/>
  <c r="L119" i="16"/>
  <c r="M119" i="16" s="1"/>
  <c r="L118" i="16"/>
  <c r="J118" i="16"/>
  <c r="H118" i="16"/>
  <c r="J117" i="16"/>
  <c r="H117" i="16"/>
  <c r="L117" i="16"/>
  <c r="E86" i="1"/>
  <c r="L122" i="16"/>
  <c r="J122" i="16"/>
  <c r="H122" i="16"/>
  <c r="L116" i="16"/>
  <c r="J116" i="16"/>
  <c r="H116" i="16"/>
  <c r="P111" i="16"/>
  <c r="E105" i="1"/>
  <c r="F105" i="1"/>
  <c r="F104" i="1" s="1"/>
  <c r="M105" i="1"/>
  <c r="E108" i="1"/>
  <c r="F108" i="1"/>
  <c r="F107" i="1" s="1"/>
  <c r="M108" i="1"/>
  <c r="E111" i="1"/>
  <c r="F111" i="1"/>
  <c r="F110" i="1" s="1"/>
  <c r="M111" i="1"/>
  <c r="E114" i="1"/>
  <c r="F114" i="1"/>
  <c r="F113" i="1" s="1"/>
  <c r="M114" i="1"/>
  <c r="E117" i="1"/>
  <c r="F117" i="1"/>
  <c r="F116" i="1" s="1"/>
  <c r="M117" i="1"/>
  <c r="I712" i="1"/>
  <c r="W899" i="16" l="1"/>
  <c r="M117" i="16"/>
  <c r="M118" i="16"/>
  <c r="L111" i="16"/>
  <c r="L214" i="16"/>
  <c r="J111" i="16"/>
  <c r="H111" i="16"/>
  <c r="H214" i="16"/>
  <c r="L847" i="16"/>
  <c r="A29" i="1" l="1"/>
  <c r="A136" i="1"/>
  <c r="A137" i="1" s="1"/>
  <c r="A138" i="1"/>
  <c r="A139" i="1" s="1"/>
  <c r="A140" i="1"/>
  <c r="A141" i="1" s="1"/>
  <c r="A134" i="1"/>
  <c r="H534" i="16"/>
  <c r="R534" i="16" s="1"/>
  <c r="U534" i="16" s="1"/>
  <c r="J534" i="16"/>
  <c r="T534" i="16" s="1"/>
  <c r="V534" i="16" s="1"/>
  <c r="L534" i="16"/>
  <c r="L533" i="16"/>
  <c r="J533" i="16"/>
  <c r="T533" i="16" s="1"/>
  <c r="V533" i="16" s="1"/>
  <c r="H533" i="16"/>
  <c r="R533" i="16" s="1"/>
  <c r="U533" i="16" s="1"/>
  <c r="W533" i="16" s="1"/>
  <c r="L532" i="16"/>
  <c r="J532" i="16"/>
  <c r="T532" i="16" s="1"/>
  <c r="V532" i="16" s="1"/>
  <c r="H532" i="16"/>
  <c r="R532" i="16" s="1"/>
  <c r="U532" i="16" s="1"/>
  <c r="W532" i="16" s="1"/>
  <c r="L238" i="16"/>
  <c r="J238" i="16"/>
  <c r="T238" i="16" s="1"/>
  <c r="V238" i="16" s="1"/>
  <c r="H238" i="16"/>
  <c r="R238" i="16" s="1"/>
  <c r="U238" i="16" s="1"/>
  <c r="W238" i="16" s="1"/>
  <c r="I528" i="16"/>
  <c r="I527" i="16"/>
  <c r="I526" i="16"/>
  <c r="I524" i="16"/>
  <c r="E531" i="16"/>
  <c r="L530" i="16"/>
  <c r="J530" i="16"/>
  <c r="T530" i="16" s="1"/>
  <c r="V530" i="16" s="1"/>
  <c r="H530" i="16"/>
  <c r="R530" i="16" s="1"/>
  <c r="U530" i="16" s="1"/>
  <c r="W530" i="16" s="1"/>
  <c r="E529" i="16"/>
  <c r="E528" i="16"/>
  <c r="E527" i="16"/>
  <c r="E526" i="16"/>
  <c r="E524" i="16"/>
  <c r="L523" i="16"/>
  <c r="J523" i="16"/>
  <c r="P522" i="16"/>
  <c r="L229" i="16"/>
  <c r="J229" i="16"/>
  <c r="T229" i="16" s="1"/>
  <c r="V229" i="16" s="1"/>
  <c r="H229" i="16"/>
  <c r="R229" i="16" s="1"/>
  <c r="U229" i="16" s="1"/>
  <c r="W229" i="16" s="1"/>
  <c r="L228" i="16"/>
  <c r="I228" i="16"/>
  <c r="J228" i="16" s="1"/>
  <c r="T228" i="16" s="1"/>
  <c r="V228" i="16" s="1"/>
  <c r="H228" i="16"/>
  <c r="R228" i="16" s="1"/>
  <c r="U228" i="16" s="1"/>
  <c r="W228" i="16" s="1"/>
  <c r="L259" i="16"/>
  <c r="J259" i="16"/>
  <c r="T259" i="16" s="1"/>
  <c r="V259" i="16" s="1"/>
  <c r="H259" i="16"/>
  <c r="R259" i="16" s="1"/>
  <c r="U259" i="16" s="1"/>
  <c r="W259" i="16" s="1"/>
  <c r="L239" i="16"/>
  <c r="J239" i="16"/>
  <c r="T239" i="16" s="1"/>
  <c r="V239" i="16" s="1"/>
  <c r="H239" i="16"/>
  <c r="R239" i="16" s="1"/>
  <c r="U239" i="16" s="1"/>
  <c r="W239" i="16" s="1"/>
  <c r="L237" i="16"/>
  <c r="J237" i="16"/>
  <c r="T237" i="16" s="1"/>
  <c r="V237" i="16" s="1"/>
  <c r="H237" i="16"/>
  <c r="R237" i="16" s="1"/>
  <c r="U237" i="16" s="1"/>
  <c r="W237" i="16" s="1"/>
  <c r="L236" i="16"/>
  <c r="J236" i="16"/>
  <c r="T236" i="16" s="1"/>
  <c r="V236" i="16" s="1"/>
  <c r="H236" i="16"/>
  <c r="R236" i="16" s="1"/>
  <c r="U236" i="16" s="1"/>
  <c r="W236" i="16" s="1"/>
  <c r="L235" i="16"/>
  <c r="J235" i="16"/>
  <c r="T235" i="16" s="1"/>
  <c r="V235" i="16" s="1"/>
  <c r="H235" i="16"/>
  <c r="R235" i="16" s="1"/>
  <c r="U235" i="16" s="1"/>
  <c r="W235" i="16" s="1"/>
  <c r="D235" i="16"/>
  <c r="L234" i="16"/>
  <c r="I234" i="16"/>
  <c r="J234" i="16" s="1"/>
  <c r="T234" i="16" s="1"/>
  <c r="V234" i="16" s="1"/>
  <c r="H234" i="16"/>
  <c r="R234" i="16" s="1"/>
  <c r="U234" i="16" s="1"/>
  <c r="W234" i="16" s="1"/>
  <c r="L231" i="16"/>
  <c r="J231" i="16"/>
  <c r="T231" i="16" s="1"/>
  <c r="V231" i="16" s="1"/>
  <c r="H231" i="16"/>
  <c r="R231" i="16" s="1"/>
  <c r="U231" i="16" s="1"/>
  <c r="W231" i="16" s="1"/>
  <c r="D231" i="16"/>
  <c r="L230" i="16"/>
  <c r="I230" i="16"/>
  <c r="J230" i="16" s="1"/>
  <c r="T230" i="16" s="1"/>
  <c r="V230" i="16" s="1"/>
  <c r="H230" i="16"/>
  <c r="R230" i="16" s="1"/>
  <c r="U230" i="16" s="1"/>
  <c r="W230" i="16" s="1"/>
  <c r="L227" i="16"/>
  <c r="J227" i="16"/>
  <c r="T227" i="16" s="1"/>
  <c r="V227" i="16" s="1"/>
  <c r="H227" i="16"/>
  <c r="R227" i="16" s="1"/>
  <c r="U227" i="16" s="1"/>
  <c r="W227" i="16" s="1"/>
  <c r="L225" i="16"/>
  <c r="J225" i="16"/>
  <c r="T225" i="16" s="1"/>
  <c r="V225" i="16" s="1"/>
  <c r="H225" i="16"/>
  <c r="R225" i="16" s="1"/>
  <c r="U225" i="16" s="1"/>
  <c r="W225" i="16" s="1"/>
  <c r="P223" i="16"/>
  <c r="A135" i="1" l="1"/>
  <c r="A133" i="1" s="1"/>
  <c r="W534" i="16"/>
  <c r="M530" i="16"/>
  <c r="X530" i="16" s="1"/>
  <c r="M532" i="16"/>
  <c r="X532" i="16" s="1"/>
  <c r="J223" i="16"/>
  <c r="H223" i="16"/>
  <c r="L223" i="16"/>
  <c r="L524" i="16"/>
  <c r="J524" i="16"/>
  <c r="T524" i="16" s="1"/>
  <c r="V524" i="16" s="1"/>
  <c r="H524" i="16"/>
  <c r="R524" i="16" s="1"/>
  <c r="U524" i="16" s="1"/>
  <c r="W524" i="16" s="1"/>
  <c r="L526" i="16"/>
  <c r="J526" i="16"/>
  <c r="T526" i="16" s="1"/>
  <c r="V526" i="16" s="1"/>
  <c r="H526" i="16"/>
  <c r="R526" i="16" s="1"/>
  <c r="U526" i="16" s="1"/>
  <c r="W526" i="16" s="1"/>
  <c r="L527" i="16"/>
  <c r="J527" i="16"/>
  <c r="T527" i="16" s="1"/>
  <c r="V527" i="16" s="1"/>
  <c r="H527" i="16"/>
  <c r="R527" i="16" s="1"/>
  <c r="U527" i="16" s="1"/>
  <c r="W527" i="16" s="1"/>
  <c r="L528" i="16"/>
  <c r="J528" i="16"/>
  <c r="T528" i="16" s="1"/>
  <c r="V528" i="16" s="1"/>
  <c r="H528" i="16"/>
  <c r="R528" i="16" s="1"/>
  <c r="U528" i="16" s="1"/>
  <c r="W528" i="16" s="1"/>
  <c r="L529" i="16"/>
  <c r="J529" i="16"/>
  <c r="T529" i="16" s="1"/>
  <c r="V529" i="16" s="1"/>
  <c r="H529" i="16"/>
  <c r="R529" i="16" s="1"/>
  <c r="U529" i="16" s="1"/>
  <c r="W529" i="16" s="1"/>
  <c r="L531" i="16"/>
  <c r="J531" i="16"/>
  <c r="T531" i="16" s="1"/>
  <c r="V531" i="16" s="1"/>
  <c r="H531" i="16"/>
  <c r="R531" i="16" s="1"/>
  <c r="U531" i="16" s="1"/>
  <c r="W531" i="16" s="1"/>
  <c r="M531" i="16" l="1"/>
  <c r="X531" i="16" s="1"/>
  <c r="M529" i="16"/>
  <c r="X529" i="16" s="1"/>
  <c r="M528" i="16"/>
  <c r="X528" i="16" s="1"/>
  <c r="M527" i="16"/>
  <c r="X527" i="16" s="1"/>
  <c r="M526" i="16"/>
  <c r="X526" i="16" s="1"/>
  <c r="M524" i="16"/>
  <c r="X524" i="16" s="1"/>
  <c r="H522" i="16"/>
  <c r="J522" i="16"/>
  <c r="L522" i="16"/>
  <c r="A75" i="1"/>
  <c r="A78" i="1"/>
  <c r="A81" i="1"/>
  <c r="A84" i="1"/>
  <c r="A111" i="1"/>
  <c r="I177" i="16"/>
  <c r="J177" i="16" s="1"/>
  <c r="T177" i="16" s="1"/>
  <c r="V177" i="16" s="1"/>
  <c r="D178" i="16"/>
  <c r="L181" i="16"/>
  <c r="J181" i="16"/>
  <c r="H181" i="16"/>
  <c r="L180" i="16"/>
  <c r="J180" i="16"/>
  <c r="E179" i="16"/>
  <c r="L178" i="16"/>
  <c r="I178" i="16"/>
  <c r="J178" i="16" s="1"/>
  <c r="T178" i="16" s="1"/>
  <c r="V178" i="16" s="1"/>
  <c r="H178" i="16"/>
  <c r="R178" i="16" s="1"/>
  <c r="U178" i="16" s="1"/>
  <c r="W178" i="16" s="1"/>
  <c r="L177" i="16"/>
  <c r="H177" i="16"/>
  <c r="R177" i="16" s="1"/>
  <c r="U177" i="16" s="1"/>
  <c r="W177" i="16" s="1"/>
  <c r="L176" i="16"/>
  <c r="J176" i="16"/>
  <c r="T176" i="16" s="1"/>
  <c r="V176" i="16" s="1"/>
  <c r="H176" i="16"/>
  <c r="R176" i="16" s="1"/>
  <c r="U176" i="16" s="1"/>
  <c r="W176" i="16" s="1"/>
  <c r="L175" i="16"/>
  <c r="I175" i="16"/>
  <c r="J175" i="16" s="1"/>
  <c r="T175" i="16" s="1"/>
  <c r="V175" i="16" s="1"/>
  <c r="H175" i="16"/>
  <c r="R175" i="16" s="1"/>
  <c r="U175" i="16" s="1"/>
  <c r="W175" i="16" s="1"/>
  <c r="L174" i="16"/>
  <c r="J174" i="16"/>
  <c r="T174" i="16" s="1"/>
  <c r="V174" i="16" s="1"/>
  <c r="H174" i="16"/>
  <c r="R174" i="16" s="1"/>
  <c r="U174" i="16" s="1"/>
  <c r="W174" i="16" s="1"/>
  <c r="L173" i="16"/>
  <c r="I173" i="16"/>
  <c r="J173" i="16" s="1"/>
  <c r="T173" i="16" s="1"/>
  <c r="V173" i="16" s="1"/>
  <c r="H173" i="16"/>
  <c r="R173" i="16" s="1"/>
  <c r="U173" i="16" s="1"/>
  <c r="W173" i="16" s="1"/>
  <c r="L172" i="16"/>
  <c r="J172" i="16"/>
  <c r="T172" i="16" s="1"/>
  <c r="V172" i="16" s="1"/>
  <c r="H172" i="16"/>
  <c r="R172" i="16" s="1"/>
  <c r="U172" i="16" s="1"/>
  <c r="W172" i="16" s="1"/>
  <c r="D172" i="16"/>
  <c r="L171" i="16"/>
  <c r="I171" i="16"/>
  <c r="J171" i="16" s="1"/>
  <c r="T171" i="16" s="1"/>
  <c r="V171" i="16" s="1"/>
  <c r="H171" i="16"/>
  <c r="R171" i="16" s="1"/>
  <c r="U171" i="16" s="1"/>
  <c r="W171" i="16" s="1"/>
  <c r="I170" i="16"/>
  <c r="E170" i="16"/>
  <c r="L169" i="16"/>
  <c r="J169" i="16"/>
  <c r="T169" i="16" s="1"/>
  <c r="V169" i="16" s="1"/>
  <c r="H169" i="16"/>
  <c r="R169" i="16" s="1"/>
  <c r="U169" i="16" s="1"/>
  <c r="W169" i="16" s="1"/>
  <c r="L168" i="16"/>
  <c r="I168" i="16"/>
  <c r="J168" i="16" s="1"/>
  <c r="T168" i="16" s="1"/>
  <c r="V168" i="16" s="1"/>
  <c r="H168" i="16"/>
  <c r="R168" i="16" s="1"/>
  <c r="U168" i="16" s="1"/>
  <c r="W168" i="16" s="1"/>
  <c r="J167" i="16"/>
  <c r="T167" i="16" s="1"/>
  <c r="V167" i="16" s="1"/>
  <c r="H167" i="16"/>
  <c r="R167" i="16" s="1"/>
  <c r="U167" i="16" s="1"/>
  <c r="W167" i="16" s="1"/>
  <c r="J166" i="16"/>
  <c r="T166" i="16" s="1"/>
  <c r="V166" i="16" s="1"/>
  <c r="H166" i="16"/>
  <c r="R166" i="16" s="1"/>
  <c r="U166" i="16" s="1"/>
  <c r="W166" i="16" s="1"/>
  <c r="P163" i="16"/>
  <c r="L133" i="16"/>
  <c r="J133" i="16"/>
  <c r="T133" i="16" s="1"/>
  <c r="V133" i="16" s="1"/>
  <c r="H133" i="16"/>
  <c r="R133" i="16" s="1"/>
  <c r="U133" i="16" s="1"/>
  <c r="W133" i="16" s="1"/>
  <c r="D133" i="16"/>
  <c r="L132" i="16"/>
  <c r="I132" i="16"/>
  <c r="J132" i="16" s="1"/>
  <c r="T132" i="16" s="1"/>
  <c r="V132" i="16" s="1"/>
  <c r="H132" i="16"/>
  <c r="R132" i="16" s="1"/>
  <c r="U132" i="16" s="1"/>
  <c r="W132" i="16" s="1"/>
  <c r="L152" i="16"/>
  <c r="J152" i="16"/>
  <c r="T152" i="16" s="1"/>
  <c r="V152" i="16" s="1"/>
  <c r="H152" i="16"/>
  <c r="R152" i="16" s="1"/>
  <c r="U152" i="16" s="1"/>
  <c r="W152" i="16" s="1"/>
  <c r="D152" i="16"/>
  <c r="L151" i="16"/>
  <c r="I151" i="16"/>
  <c r="J151" i="16" s="1"/>
  <c r="T151" i="16" s="1"/>
  <c r="V151" i="16" s="1"/>
  <c r="H151" i="16"/>
  <c r="R151" i="16" s="1"/>
  <c r="U151" i="16" s="1"/>
  <c r="W151" i="16" s="1"/>
  <c r="I191" i="16"/>
  <c r="D192" i="16"/>
  <c r="L109" i="16"/>
  <c r="J109" i="16"/>
  <c r="H109" i="16"/>
  <c r="L108" i="16"/>
  <c r="L106" i="16" s="1"/>
  <c r="J108" i="16"/>
  <c r="J106" i="16" s="1"/>
  <c r="H108" i="16"/>
  <c r="H106" i="16" s="1"/>
  <c r="M81" i="1"/>
  <c r="F81" i="1"/>
  <c r="E81" i="1"/>
  <c r="L81" i="16"/>
  <c r="J81" i="16"/>
  <c r="H81" i="16"/>
  <c r="L80" i="16"/>
  <c r="L74" i="16" s="1"/>
  <c r="J80" i="16"/>
  <c r="J74" i="16" s="1"/>
  <c r="H80" i="16"/>
  <c r="H74" i="16" s="1"/>
  <c r="D80" i="16"/>
  <c r="P74" i="16"/>
  <c r="A112" i="1" l="1"/>
  <c r="A110" i="1"/>
  <c r="A80" i="1"/>
  <c r="A74" i="1"/>
  <c r="M180" i="16"/>
  <c r="T180" i="16"/>
  <c r="V180" i="16" s="1"/>
  <c r="W180" i="16" s="1"/>
  <c r="X180" i="16" s="1"/>
  <c r="M151" i="16"/>
  <c r="X151" i="16" s="1"/>
  <c r="M152" i="16"/>
  <c r="X152" i="16" s="1"/>
  <c r="M132" i="16"/>
  <c r="X132" i="16" s="1"/>
  <c r="M133" i="16"/>
  <c r="X133" i="16" s="1"/>
  <c r="M172" i="16"/>
  <c r="X172" i="16" s="1"/>
  <c r="M173" i="16"/>
  <c r="X173" i="16" s="1"/>
  <c r="M174" i="16"/>
  <c r="X174" i="16" s="1"/>
  <c r="M175" i="16"/>
  <c r="X175" i="16" s="1"/>
  <c r="M176" i="16"/>
  <c r="X176" i="16" s="1"/>
  <c r="M178" i="16"/>
  <c r="X178" i="16" s="1"/>
  <c r="M181" i="16"/>
  <c r="M177" i="16"/>
  <c r="X177" i="16" s="1"/>
  <c r="A73" i="1"/>
  <c r="A79" i="1"/>
  <c r="L170" i="16"/>
  <c r="J170" i="16"/>
  <c r="T170" i="16" s="1"/>
  <c r="V170" i="16" s="1"/>
  <c r="H170" i="16"/>
  <c r="R170" i="16" s="1"/>
  <c r="U170" i="16" s="1"/>
  <c r="W170" i="16" s="1"/>
  <c r="L179" i="16"/>
  <c r="J179" i="16"/>
  <c r="T179" i="16" s="1"/>
  <c r="V179" i="16" s="1"/>
  <c r="H179" i="16"/>
  <c r="R179" i="16" s="1"/>
  <c r="U179" i="16" s="1"/>
  <c r="W179" i="16" s="1"/>
  <c r="M179" i="16" l="1"/>
  <c r="X179" i="16" s="1"/>
  <c r="H163" i="16"/>
  <c r="J163" i="16"/>
  <c r="A24" i="1" l="1"/>
  <c r="I5" i="2" l="1"/>
  <c r="E169" i="13"/>
  <c r="AZ31" i="2"/>
  <c r="BL31" i="2" l="1"/>
  <c r="BK31" i="2"/>
  <c r="BJ31" i="2"/>
  <c r="BI31" i="2"/>
  <c r="BH31" i="2"/>
  <c r="BG31" i="2"/>
  <c r="BF31" i="2"/>
  <c r="BE31" i="2"/>
  <c r="BC31" i="2"/>
  <c r="BB31" i="2"/>
  <c r="AY31" i="2"/>
  <c r="AX31" i="2"/>
  <c r="AW31" i="2"/>
  <c r="AV31" i="2"/>
  <c r="AU31" i="2"/>
  <c r="AT31" i="2"/>
  <c r="AS31" i="2"/>
  <c r="AQ31" i="2"/>
  <c r="AP31" i="2"/>
  <c r="AO31" i="2"/>
  <c r="AN31" i="2"/>
  <c r="AM31" i="2"/>
  <c r="AL31" i="2"/>
  <c r="AK31" i="2"/>
  <c r="AJ31" i="2"/>
  <c r="BL30" i="2"/>
  <c r="BK30" i="2"/>
  <c r="BJ30" i="2"/>
  <c r="BI30" i="2"/>
  <c r="BH30" i="2"/>
  <c r="BG30" i="2"/>
  <c r="BF30" i="2"/>
  <c r="BE30" i="2"/>
  <c r="BC30" i="2"/>
  <c r="AY30" i="2"/>
  <c r="AX30" i="2"/>
  <c r="AW30" i="2"/>
  <c r="AV30" i="2"/>
  <c r="AV33" i="2" s="1"/>
  <c r="AU30" i="2"/>
  <c r="AQ30" i="2"/>
  <c r="AP30" i="2"/>
  <c r="AO30" i="2"/>
  <c r="AN30" i="2"/>
  <c r="AM30" i="2"/>
  <c r="AL30" i="2"/>
  <c r="AK30" i="2"/>
  <c r="AJ30" i="2"/>
  <c r="AI29" i="2"/>
  <c r="AH29" i="2"/>
  <c r="AI28" i="2"/>
  <c r="AH28" i="2"/>
  <c r="AI27" i="2"/>
  <c r="AH27" i="2"/>
  <c r="AI26" i="2"/>
  <c r="AH26" i="2"/>
  <c r="AI25" i="2"/>
  <c r="AH25" i="2"/>
  <c r="AI24" i="2"/>
  <c r="AH24" i="2"/>
  <c r="AI23" i="2"/>
  <c r="AH23" i="2"/>
  <c r="AI22" i="2"/>
  <c r="AH22" i="2"/>
  <c r="AI21" i="2"/>
  <c r="AH21" i="2"/>
  <c r="AI20" i="2"/>
  <c r="AH20" i="2"/>
  <c r="AI19" i="2"/>
  <c r="AH19" i="2"/>
  <c r="AI18" i="2"/>
  <c r="AH18" i="2"/>
  <c r="AI17" i="2"/>
  <c r="AH17" i="2"/>
  <c r="AI16" i="2"/>
  <c r="AH16" i="2"/>
  <c r="AI15" i="2"/>
  <c r="AH15" i="2"/>
  <c r="AI14" i="2"/>
  <c r="AH14" i="2"/>
  <c r="AI13" i="2"/>
  <c r="AH13" i="2"/>
  <c r="AI12" i="2"/>
  <c r="AH12" i="2"/>
  <c r="AI11" i="2"/>
  <c r="AH11" i="2"/>
  <c r="AI10" i="2"/>
  <c r="AH10" i="2"/>
  <c r="AI9" i="2"/>
  <c r="AH9" i="2"/>
  <c r="AI8" i="2"/>
  <c r="AH8" i="2"/>
  <c r="AI7" i="2"/>
  <c r="AH7" i="2"/>
  <c r="BB7" i="2" l="1"/>
  <c r="AT7" i="2"/>
  <c r="AT8" i="2"/>
  <c r="BB8" i="2"/>
  <c r="BB9" i="2"/>
  <c r="AT9" i="2"/>
  <c r="AT10" i="2"/>
  <c r="BB10" i="2"/>
  <c r="BB11" i="2"/>
  <c r="AT11" i="2"/>
  <c r="AT12" i="2"/>
  <c r="BB12" i="2"/>
  <c r="BB13" i="2"/>
  <c r="AT13" i="2"/>
  <c r="AT14" i="2"/>
  <c r="BB14" i="2"/>
  <c r="BB15" i="2"/>
  <c r="AT15" i="2"/>
  <c r="AT16" i="2"/>
  <c r="BB16" i="2"/>
  <c r="BB17" i="2"/>
  <c r="AT17" i="2"/>
  <c r="AT18" i="2"/>
  <c r="BB18" i="2"/>
  <c r="BB19" i="2"/>
  <c r="AT19" i="2"/>
  <c r="AT20" i="2"/>
  <c r="BB20" i="2"/>
  <c r="BB21" i="2"/>
  <c r="AT21" i="2"/>
  <c r="AT22" i="2"/>
  <c r="BB22" i="2"/>
  <c r="BB23" i="2"/>
  <c r="AT23" i="2"/>
  <c r="AT24" i="2"/>
  <c r="BB24" i="2"/>
  <c r="BB25" i="2"/>
  <c r="AT25" i="2"/>
  <c r="AT26" i="2"/>
  <c r="BB26" i="2"/>
  <c r="BB27" i="2"/>
  <c r="AT27" i="2"/>
  <c r="AT28" i="2"/>
  <c r="BB28" i="2"/>
  <c r="BB29" i="2"/>
  <c r="AT29" i="2"/>
  <c r="BB30" i="2"/>
  <c r="E170" i="13" l="1"/>
  <c r="G15" i="1" l="1"/>
  <c r="A15" i="1" s="1"/>
  <c r="E5" i="13"/>
  <c r="A27" i="1" l="1"/>
  <c r="A26" i="1"/>
  <c r="A23" i="1"/>
  <c r="A22" i="1"/>
  <c r="H209" i="16" l="1"/>
  <c r="L207" i="16"/>
  <c r="J207" i="16"/>
  <c r="T207" i="16" s="1"/>
  <c r="V207" i="16" s="1"/>
  <c r="H207" i="16"/>
  <c r="R207" i="16" s="1"/>
  <c r="U207" i="16" s="1"/>
  <c r="W207" i="16" s="1"/>
  <c r="J206" i="16"/>
  <c r="T206" i="16" s="1"/>
  <c r="V206" i="16" s="1"/>
  <c r="H206" i="16"/>
  <c r="R206" i="16" s="1"/>
  <c r="U206" i="16" s="1"/>
  <c r="W206" i="16" s="1"/>
  <c r="L211" i="16"/>
  <c r="L210" i="16"/>
  <c r="E200" i="16"/>
  <c r="L200" i="16" s="1"/>
  <c r="E199" i="16"/>
  <c r="L199" i="16" s="1"/>
  <c r="L197" i="16"/>
  <c r="L196" i="16"/>
  <c r="J196" i="16"/>
  <c r="T196" i="16" s="1"/>
  <c r="V196" i="16" s="1"/>
  <c r="H196" i="16"/>
  <c r="R196" i="16" s="1"/>
  <c r="U196" i="16" s="1"/>
  <c r="W196" i="16" s="1"/>
  <c r="L195" i="16"/>
  <c r="I195" i="16"/>
  <c r="J195" i="16" s="1"/>
  <c r="T195" i="16" s="1"/>
  <c r="V195" i="16" s="1"/>
  <c r="H195" i="16"/>
  <c r="R195" i="16" s="1"/>
  <c r="U195" i="16" s="1"/>
  <c r="W195" i="16" s="1"/>
  <c r="L194" i="16"/>
  <c r="J194" i="16"/>
  <c r="T194" i="16" s="1"/>
  <c r="V194" i="16" s="1"/>
  <c r="H194" i="16"/>
  <c r="R194" i="16" s="1"/>
  <c r="U194" i="16" s="1"/>
  <c r="W194" i="16" s="1"/>
  <c r="L193" i="16"/>
  <c r="I193" i="16"/>
  <c r="J193" i="16" s="1"/>
  <c r="T193" i="16" s="1"/>
  <c r="V193" i="16" s="1"/>
  <c r="H193" i="16"/>
  <c r="R193" i="16" s="1"/>
  <c r="U193" i="16" s="1"/>
  <c r="W193" i="16" s="1"/>
  <c r="L192" i="16"/>
  <c r="J192" i="16"/>
  <c r="T192" i="16" s="1"/>
  <c r="V192" i="16" s="1"/>
  <c r="H192" i="16"/>
  <c r="R192" i="16" s="1"/>
  <c r="U192" i="16" s="1"/>
  <c r="W192" i="16" s="1"/>
  <c r="L191" i="16"/>
  <c r="J191" i="16"/>
  <c r="T191" i="16" s="1"/>
  <c r="V191" i="16" s="1"/>
  <c r="H191" i="16"/>
  <c r="R191" i="16" s="1"/>
  <c r="U191" i="16" s="1"/>
  <c r="W191" i="16" s="1"/>
  <c r="I190" i="16"/>
  <c r="E190" i="16"/>
  <c r="L190" i="16" s="1"/>
  <c r="L189" i="16"/>
  <c r="J189" i="16"/>
  <c r="T189" i="16" s="1"/>
  <c r="V189" i="16" s="1"/>
  <c r="H189" i="16"/>
  <c r="R189" i="16" s="1"/>
  <c r="U189" i="16" s="1"/>
  <c r="W189" i="16" s="1"/>
  <c r="I188" i="16"/>
  <c r="J188" i="16" s="1"/>
  <c r="T188" i="16" s="1"/>
  <c r="V188" i="16" s="1"/>
  <c r="H188" i="16"/>
  <c r="R188" i="16" s="1"/>
  <c r="U188" i="16" s="1"/>
  <c r="W188" i="16" s="1"/>
  <c r="J187" i="16"/>
  <c r="T187" i="16" s="1"/>
  <c r="V187" i="16" s="1"/>
  <c r="H187" i="16"/>
  <c r="R187" i="16" s="1"/>
  <c r="U187" i="16" s="1"/>
  <c r="W187" i="16" s="1"/>
  <c r="J186" i="16"/>
  <c r="T186" i="16" s="1"/>
  <c r="V186" i="16" s="1"/>
  <c r="H186" i="16"/>
  <c r="R186" i="16" s="1"/>
  <c r="U186" i="16" s="1"/>
  <c r="W186" i="16" s="1"/>
  <c r="I157" i="16"/>
  <c r="J157" i="16" s="1"/>
  <c r="T157" i="16" s="1"/>
  <c r="V157" i="16" s="1"/>
  <c r="L160" i="16"/>
  <c r="J160" i="16"/>
  <c r="L158" i="16"/>
  <c r="I158" i="16"/>
  <c r="J158" i="16" s="1"/>
  <c r="T158" i="16" s="1"/>
  <c r="V158" i="16" s="1"/>
  <c r="H158" i="16"/>
  <c r="R158" i="16" s="1"/>
  <c r="U158" i="16" s="1"/>
  <c r="W158" i="16" s="1"/>
  <c r="E159" i="16"/>
  <c r="J159" i="16" s="1"/>
  <c r="T159" i="16" s="1"/>
  <c r="V159" i="16" s="1"/>
  <c r="L157" i="16"/>
  <c r="H157" i="16"/>
  <c r="R157" i="16" s="1"/>
  <c r="U157" i="16" s="1"/>
  <c r="W157" i="16" s="1"/>
  <c r="L156" i="16"/>
  <c r="J156" i="16"/>
  <c r="T156" i="16" s="1"/>
  <c r="V156" i="16" s="1"/>
  <c r="H156" i="16"/>
  <c r="R156" i="16" s="1"/>
  <c r="U156" i="16" s="1"/>
  <c r="W156" i="16" s="1"/>
  <c r="L155" i="16"/>
  <c r="I155" i="16"/>
  <c r="J155" i="16" s="1"/>
  <c r="T155" i="16" s="1"/>
  <c r="V155" i="16" s="1"/>
  <c r="H155" i="16"/>
  <c r="R155" i="16" s="1"/>
  <c r="U155" i="16" s="1"/>
  <c r="W155" i="16" s="1"/>
  <c r="L154" i="16"/>
  <c r="J154" i="16"/>
  <c r="T154" i="16" s="1"/>
  <c r="V154" i="16" s="1"/>
  <c r="H154" i="16"/>
  <c r="R154" i="16" s="1"/>
  <c r="U154" i="16" s="1"/>
  <c r="W154" i="16" s="1"/>
  <c r="L153" i="16"/>
  <c r="I153" i="16"/>
  <c r="J153" i="16" s="1"/>
  <c r="T153" i="16" s="1"/>
  <c r="V153" i="16" s="1"/>
  <c r="H153" i="16"/>
  <c r="R153" i="16" s="1"/>
  <c r="U153" i="16" s="1"/>
  <c r="W153" i="16" s="1"/>
  <c r="I150" i="16"/>
  <c r="E150" i="16"/>
  <c r="L150" i="16" s="1"/>
  <c r="L149" i="16"/>
  <c r="J149" i="16"/>
  <c r="T149" i="16" s="1"/>
  <c r="V149" i="16" s="1"/>
  <c r="H149" i="16"/>
  <c r="R149" i="16" s="1"/>
  <c r="U149" i="16" s="1"/>
  <c r="W149" i="16" s="1"/>
  <c r="I148" i="16"/>
  <c r="J148" i="16" s="1"/>
  <c r="T148" i="16" s="1"/>
  <c r="V148" i="16" s="1"/>
  <c r="H148" i="16"/>
  <c r="R148" i="16" s="1"/>
  <c r="U148" i="16" s="1"/>
  <c r="W148" i="16" s="1"/>
  <c r="J147" i="16"/>
  <c r="T147" i="16" s="1"/>
  <c r="V147" i="16" s="1"/>
  <c r="H147" i="16"/>
  <c r="R147" i="16" s="1"/>
  <c r="U147" i="16" s="1"/>
  <c r="W147" i="16" s="1"/>
  <c r="J146" i="16"/>
  <c r="T146" i="16" s="1"/>
  <c r="V146" i="16" s="1"/>
  <c r="H146" i="16"/>
  <c r="R146" i="16" s="1"/>
  <c r="U146" i="16" s="1"/>
  <c r="W146" i="16" s="1"/>
  <c r="L135" i="16"/>
  <c r="L129" i="16"/>
  <c r="I129" i="16"/>
  <c r="L130" i="16"/>
  <c r="E131" i="16"/>
  <c r="L131" i="16" s="1"/>
  <c r="I131" i="16"/>
  <c r="I134" i="16"/>
  <c r="I138" i="16"/>
  <c r="J138" i="16" s="1"/>
  <c r="T138" i="16" s="1"/>
  <c r="V138" i="16" s="1"/>
  <c r="H128" i="16"/>
  <c r="R128" i="16" s="1"/>
  <c r="U128" i="16" s="1"/>
  <c r="J128" i="16"/>
  <c r="T128" i="16" s="1"/>
  <c r="V128" i="16" s="1"/>
  <c r="L128" i="16"/>
  <c r="L127" i="16"/>
  <c r="J127" i="16"/>
  <c r="T127" i="16" s="1"/>
  <c r="V127" i="16" s="1"/>
  <c r="H127" i="16"/>
  <c r="R127" i="16" s="1"/>
  <c r="U127" i="16" s="1"/>
  <c r="W127" i="16" s="1"/>
  <c r="L140" i="16"/>
  <c r="J140" i="16"/>
  <c r="L139" i="16"/>
  <c r="L138" i="16"/>
  <c r="H138" i="16"/>
  <c r="R138" i="16" s="1"/>
  <c r="U138" i="16" s="1"/>
  <c r="W138" i="16" s="1"/>
  <c r="L137" i="16"/>
  <c r="J137" i="16"/>
  <c r="T137" i="16" s="1"/>
  <c r="V137" i="16" s="1"/>
  <c r="H137" i="16"/>
  <c r="R137" i="16" s="1"/>
  <c r="U137" i="16" s="1"/>
  <c r="W137" i="16" s="1"/>
  <c r="L136" i="16"/>
  <c r="I136" i="16"/>
  <c r="J136" i="16" s="1"/>
  <c r="T136" i="16" s="1"/>
  <c r="V136" i="16" s="1"/>
  <c r="H136" i="16"/>
  <c r="R136" i="16" s="1"/>
  <c r="U136" i="16" s="1"/>
  <c r="W136" i="16" s="1"/>
  <c r="L134" i="16"/>
  <c r="J16" i="16"/>
  <c r="D48" i="16"/>
  <c r="P4" i="16"/>
  <c r="M69" i="1"/>
  <c r="M75" i="1"/>
  <c r="F69" i="1"/>
  <c r="F75" i="1"/>
  <c r="E69" i="1"/>
  <c r="E75" i="1"/>
  <c r="P203" i="16"/>
  <c r="L201" i="16"/>
  <c r="J201" i="16"/>
  <c r="H201" i="16"/>
  <c r="P183" i="16"/>
  <c r="L161" i="16"/>
  <c r="J161" i="16"/>
  <c r="H161" i="16"/>
  <c r="P143" i="16"/>
  <c r="L141" i="16"/>
  <c r="J141" i="16"/>
  <c r="T141" i="16" s="1"/>
  <c r="V141" i="16" s="1"/>
  <c r="H141" i="16"/>
  <c r="R141" i="16" s="1"/>
  <c r="U141" i="16" s="1"/>
  <c r="W141" i="16" s="1"/>
  <c r="P124" i="16"/>
  <c r="L843" i="16"/>
  <c r="J843" i="16"/>
  <c r="T843" i="16" s="1"/>
  <c r="V843" i="16" s="1"/>
  <c r="H843" i="16"/>
  <c r="R843" i="16" s="1"/>
  <c r="U843" i="16" s="1"/>
  <c r="W843" i="16" s="1"/>
  <c r="P825" i="16"/>
  <c r="A118" i="1"/>
  <c r="A117" i="1"/>
  <c r="A116" i="1" s="1"/>
  <c r="A114" i="1"/>
  <c r="A108" i="1"/>
  <c r="A105" i="1"/>
  <c r="L17" i="16"/>
  <c r="J17" i="16"/>
  <c r="H17" i="16"/>
  <c r="L16" i="16"/>
  <c r="H16" i="16"/>
  <c r="P10" i="16"/>
  <c r="L49" i="16"/>
  <c r="J49" i="16"/>
  <c r="H49" i="16"/>
  <c r="L48" i="16"/>
  <c r="J48" i="16"/>
  <c r="H48" i="16"/>
  <c r="P42" i="16"/>
  <c r="A115" i="1" l="1"/>
  <c r="A113" i="1"/>
  <c r="A109" i="1"/>
  <c r="A107" i="1"/>
  <c r="A106" i="1"/>
  <c r="A104" i="1"/>
  <c r="M140" i="16"/>
  <c r="T140" i="16"/>
  <c r="V140" i="16" s="1"/>
  <c r="W140" i="16" s="1"/>
  <c r="X140" i="16" s="1"/>
  <c r="W128" i="16"/>
  <c r="M160" i="16"/>
  <c r="T160" i="16"/>
  <c r="V160" i="16" s="1"/>
  <c r="W160" i="16" s="1"/>
  <c r="X160" i="16" s="1"/>
  <c r="M209" i="16"/>
  <c r="R209" i="16"/>
  <c r="U209" i="16" s="1"/>
  <c r="W209" i="16" s="1"/>
  <c r="X209" i="16" s="1"/>
  <c r="M141" i="16"/>
  <c r="X141" i="16" s="1"/>
  <c r="M161" i="16"/>
  <c r="M136" i="16"/>
  <c r="X136" i="16" s="1"/>
  <c r="M137" i="16"/>
  <c r="X137" i="16" s="1"/>
  <c r="M138" i="16"/>
  <c r="X138" i="16" s="1"/>
  <c r="M148" i="16"/>
  <c r="X148" i="16" s="1"/>
  <c r="M149" i="16"/>
  <c r="X149" i="16" s="1"/>
  <c r="M153" i="16"/>
  <c r="X153" i="16" s="1"/>
  <c r="M154" i="16"/>
  <c r="X154" i="16" s="1"/>
  <c r="M155" i="16"/>
  <c r="X155" i="16" s="1"/>
  <c r="M156" i="16"/>
  <c r="X156" i="16" s="1"/>
  <c r="M158" i="16"/>
  <c r="X158" i="16" s="1"/>
  <c r="M157" i="16"/>
  <c r="X157" i="16" s="1"/>
  <c r="M187" i="16"/>
  <c r="X187" i="16" s="1"/>
  <c r="M188" i="16"/>
  <c r="X188" i="16" s="1"/>
  <c r="M191" i="16"/>
  <c r="X191" i="16" s="1"/>
  <c r="M192" i="16"/>
  <c r="X192" i="16" s="1"/>
  <c r="M193" i="16"/>
  <c r="X193" i="16" s="1"/>
  <c r="M194" i="16"/>
  <c r="X194" i="16" s="1"/>
  <c r="M195" i="16"/>
  <c r="X195" i="16" s="1"/>
  <c r="M196" i="16"/>
  <c r="X196" i="16" s="1"/>
  <c r="M206" i="16"/>
  <c r="M207" i="16"/>
  <c r="X207" i="16" s="1"/>
  <c r="M48" i="16"/>
  <c r="M16" i="16"/>
  <c r="J825" i="16"/>
  <c r="L825" i="16"/>
  <c r="H825" i="16"/>
  <c r="H208" i="16"/>
  <c r="H210" i="16"/>
  <c r="R210" i="16" s="1"/>
  <c r="U210" i="16" s="1"/>
  <c r="J210" i="16"/>
  <c r="H211" i="16"/>
  <c r="R211" i="16" s="1"/>
  <c r="U211" i="16" s="1"/>
  <c r="J211" i="16"/>
  <c r="H190" i="16"/>
  <c r="R190" i="16" s="1"/>
  <c r="U190" i="16" s="1"/>
  <c r="H199" i="16"/>
  <c r="R199" i="16" s="1"/>
  <c r="U199" i="16" s="1"/>
  <c r="J199" i="16"/>
  <c r="H200" i="16"/>
  <c r="R200" i="16" s="1"/>
  <c r="U200" i="16" s="1"/>
  <c r="J200" i="16"/>
  <c r="H197" i="16"/>
  <c r="R197" i="16" s="1"/>
  <c r="U197" i="16" s="1"/>
  <c r="J197" i="16"/>
  <c r="J190" i="16"/>
  <c r="H150" i="16"/>
  <c r="R150" i="16" s="1"/>
  <c r="U150" i="16" s="1"/>
  <c r="L159" i="16"/>
  <c r="H159" i="16"/>
  <c r="J150" i="16"/>
  <c r="T150" i="16" s="1"/>
  <c r="V150" i="16" s="1"/>
  <c r="H135" i="16"/>
  <c r="R135" i="16" s="1"/>
  <c r="U135" i="16" s="1"/>
  <c r="J135" i="16"/>
  <c r="H131" i="16"/>
  <c r="R131" i="16" s="1"/>
  <c r="U131" i="16" s="1"/>
  <c r="J131" i="16"/>
  <c r="H129" i="16"/>
  <c r="R129" i="16" s="1"/>
  <c r="U129" i="16" s="1"/>
  <c r="J129" i="16"/>
  <c r="H130" i="16"/>
  <c r="R130" i="16" s="1"/>
  <c r="U130" i="16" s="1"/>
  <c r="H139" i="16"/>
  <c r="R139" i="16" s="1"/>
  <c r="U139" i="16" s="1"/>
  <c r="J139" i="16"/>
  <c r="H134" i="16"/>
  <c r="R134" i="16" s="1"/>
  <c r="U134" i="16" s="1"/>
  <c r="J134" i="16"/>
  <c r="J130" i="16"/>
  <c r="H42" i="16"/>
  <c r="J42" i="16"/>
  <c r="L10" i="16"/>
  <c r="L42" i="16"/>
  <c r="H10" i="16"/>
  <c r="J10" i="16"/>
  <c r="X206" i="16" l="1"/>
  <c r="M130" i="16"/>
  <c r="T130" i="16"/>
  <c r="V130" i="16" s="1"/>
  <c r="M134" i="16"/>
  <c r="T134" i="16"/>
  <c r="V134" i="16" s="1"/>
  <c r="W134" i="16"/>
  <c r="X134" i="16" s="1"/>
  <c r="M139" i="16"/>
  <c r="T139" i="16"/>
  <c r="V139" i="16" s="1"/>
  <c r="W139" i="16"/>
  <c r="X139" i="16" s="1"/>
  <c r="W130" i="16"/>
  <c r="X130" i="16" s="1"/>
  <c r="M129" i="16"/>
  <c r="T129" i="16"/>
  <c r="V129" i="16" s="1"/>
  <c r="W129" i="16"/>
  <c r="X129" i="16" s="1"/>
  <c r="M131" i="16"/>
  <c r="T131" i="16"/>
  <c r="V131" i="16" s="1"/>
  <c r="W131" i="16"/>
  <c r="X131" i="16" s="1"/>
  <c r="M135" i="16"/>
  <c r="T135" i="16"/>
  <c r="V135" i="16" s="1"/>
  <c r="W135" i="16"/>
  <c r="X135" i="16" s="1"/>
  <c r="M159" i="16"/>
  <c r="R159" i="16"/>
  <c r="U159" i="16" s="1"/>
  <c r="W159" i="16" s="1"/>
  <c r="X159" i="16" s="1"/>
  <c r="W150" i="16"/>
  <c r="M190" i="16"/>
  <c r="T190" i="16"/>
  <c r="V190" i="16" s="1"/>
  <c r="M197" i="16"/>
  <c r="T197" i="16"/>
  <c r="V197" i="16" s="1"/>
  <c r="W197" i="16"/>
  <c r="X197" i="16" s="1"/>
  <c r="M200" i="16"/>
  <c r="T200" i="16"/>
  <c r="V200" i="16" s="1"/>
  <c r="W200" i="16"/>
  <c r="X200" i="16" s="1"/>
  <c r="M199" i="16"/>
  <c r="T199" i="16"/>
  <c r="V199" i="16" s="1"/>
  <c r="W199" i="16"/>
  <c r="X199" i="16" s="1"/>
  <c r="W190" i="16"/>
  <c r="X190" i="16" s="1"/>
  <c r="M211" i="16"/>
  <c r="T211" i="16"/>
  <c r="V211" i="16" s="1"/>
  <c r="W211" i="16"/>
  <c r="M210" i="16"/>
  <c r="T210" i="16"/>
  <c r="V210" i="16" s="1"/>
  <c r="W210" i="16"/>
  <c r="X210" i="16" s="1"/>
  <c r="M208" i="16"/>
  <c r="M203" i="16" s="1"/>
  <c r="R208" i="16"/>
  <c r="U208" i="16" s="1"/>
  <c r="W208" i="16" s="1"/>
  <c r="X208" i="16" s="1"/>
  <c r="J143" i="16"/>
  <c r="M150" i="16"/>
  <c r="S16" i="16"/>
  <c r="U16" i="16" s="1"/>
  <c r="T16" i="16"/>
  <c r="V16" i="16" s="1"/>
  <c r="S48" i="16"/>
  <c r="U48" i="16" s="1"/>
  <c r="T48" i="16"/>
  <c r="V48" i="16" s="1"/>
  <c r="H143" i="16"/>
  <c r="H203" i="16"/>
  <c r="J203" i="16"/>
  <c r="L198" i="16"/>
  <c r="J198" i="16"/>
  <c r="T198" i="16" s="1"/>
  <c r="V198" i="16" s="1"/>
  <c r="H198" i="16"/>
  <c r="H124" i="16"/>
  <c r="J124" i="16"/>
  <c r="H183" i="16" l="1"/>
  <c r="R198" i="16"/>
  <c r="U198" i="16" s="1"/>
  <c r="W198" i="16" s="1"/>
  <c r="X211" i="16"/>
  <c r="X150" i="16"/>
  <c r="M198" i="16"/>
  <c r="W48" i="16"/>
  <c r="X48" i="16" s="1"/>
  <c r="X42" i="16" s="1"/>
  <c r="O75" i="1" s="1"/>
  <c r="P75" i="1" s="1"/>
  <c r="W16" i="16"/>
  <c r="X16" i="16" s="1"/>
  <c r="X10" i="16" s="1"/>
  <c r="O69" i="1" s="1"/>
  <c r="P69" i="1" s="1"/>
  <c r="J183" i="16"/>
  <c r="X203" i="16" l="1"/>
  <c r="X198" i="16"/>
  <c r="I85" i="2"/>
  <c r="I84" i="2"/>
  <c r="I83" i="2"/>
  <c r="I82" i="2"/>
  <c r="I81" i="2"/>
  <c r="I80" i="2"/>
  <c r="I79" i="2"/>
  <c r="I78" i="2"/>
  <c r="I77" i="2"/>
  <c r="I76" i="2"/>
  <c r="I75" i="2"/>
  <c r="I74" i="2"/>
  <c r="I73" i="2"/>
  <c r="I72" i="2"/>
  <c r="I71" i="2"/>
  <c r="I70" i="2"/>
  <c r="I69" i="2"/>
  <c r="I68" i="2"/>
  <c r="I67" i="2"/>
  <c r="I66" i="2"/>
  <c r="I65" i="2"/>
  <c r="I60" i="2"/>
  <c r="I59" i="2"/>
  <c r="I58" i="2"/>
  <c r="I57" i="2"/>
  <c r="I56" i="2"/>
  <c r="I55" i="2"/>
  <c r="I54" i="2"/>
  <c r="I53" i="2"/>
  <c r="I52" i="2"/>
  <c r="I51" i="2"/>
  <c r="I50" i="2"/>
  <c r="I49" i="2"/>
  <c r="I48" i="2"/>
  <c r="I47" i="2"/>
  <c r="I46" i="2"/>
  <c r="I45" i="2"/>
  <c r="I44" i="2"/>
  <c r="I43" i="2"/>
  <c r="I42" i="2"/>
  <c r="I41" i="2"/>
  <c r="I40" i="2"/>
  <c r="S34" i="2"/>
  <c r="Q34" i="2"/>
  <c r="O34" i="2"/>
  <c r="G34" i="2"/>
  <c r="E34" i="2"/>
  <c r="C34" i="2"/>
  <c r="I30" i="2"/>
  <c r="K30" i="2" s="1"/>
  <c r="I29" i="2"/>
  <c r="K29" i="2" s="1"/>
  <c r="I28" i="2"/>
  <c r="K28" i="2" s="1"/>
  <c r="I27" i="2"/>
  <c r="K27" i="2" s="1"/>
  <c r="I26" i="2"/>
  <c r="K26" i="2" s="1"/>
  <c r="I25" i="2"/>
  <c r="K25" i="2" s="1"/>
  <c r="I24" i="2"/>
  <c r="K24" i="2" s="1"/>
  <c r="I23" i="2"/>
  <c r="K23" i="2" s="1"/>
  <c r="I22" i="2"/>
  <c r="K22" i="2" s="1"/>
  <c r="I21" i="2"/>
  <c r="K21" i="2" s="1"/>
  <c r="I20" i="2"/>
  <c r="K20" i="2" s="1"/>
  <c r="I19" i="2"/>
  <c r="K19" i="2" s="1"/>
  <c r="I18" i="2"/>
  <c r="K18" i="2" s="1"/>
  <c r="I17" i="2"/>
  <c r="K17" i="2" s="1"/>
  <c r="I16" i="2"/>
  <c r="K16" i="2" s="1"/>
  <c r="I15" i="2"/>
  <c r="K15" i="2" s="1"/>
  <c r="I14" i="2"/>
  <c r="K14" i="2" s="1"/>
  <c r="I13" i="2"/>
  <c r="K13" i="2" s="1"/>
  <c r="I12" i="2"/>
  <c r="K12" i="2" s="1"/>
  <c r="I11" i="2"/>
  <c r="K11" i="2" s="1"/>
  <c r="I10" i="2"/>
  <c r="K10" i="2" s="1"/>
  <c r="I9" i="2"/>
  <c r="K9" i="2" s="1"/>
  <c r="I8" i="2"/>
  <c r="I7" i="2"/>
  <c r="K7" i="2" s="1"/>
  <c r="I6" i="2"/>
  <c r="K6" i="2" s="1"/>
  <c r="K5" i="2"/>
  <c r="O144" i="2"/>
  <c r="Q144" i="2" s="1"/>
  <c r="O143" i="2"/>
  <c r="Q143" i="2" s="1"/>
  <c r="O142" i="2"/>
  <c r="Q142" i="2" s="1"/>
  <c r="O141" i="2"/>
  <c r="Q141" i="2" s="1"/>
  <c r="O140" i="2"/>
  <c r="Q140" i="2" s="1"/>
  <c r="O139" i="2"/>
  <c r="Q139" i="2" s="1"/>
  <c r="O109" i="2"/>
  <c r="O110" i="2"/>
  <c r="Q110" i="2" s="1"/>
  <c r="O103" i="2"/>
  <c r="Q103" i="2" s="1"/>
  <c r="O104" i="2"/>
  <c r="Q104" i="2" s="1"/>
  <c r="O108" i="2"/>
  <c r="Q108" i="2" s="1"/>
  <c r="O107" i="2"/>
  <c r="Q107" i="2" s="1"/>
  <c r="O106" i="2"/>
  <c r="Q106" i="2" s="1"/>
  <c r="O105" i="2"/>
  <c r="Q105" i="2" s="1"/>
  <c r="O135" i="2"/>
  <c r="Q135" i="2" s="1"/>
  <c r="O134" i="2"/>
  <c r="Q134" i="2" s="1"/>
  <c r="O133" i="2"/>
  <c r="Q133" i="2" s="1"/>
  <c r="O132" i="2"/>
  <c r="Q132" i="2" s="1"/>
  <c r="O131" i="2"/>
  <c r="Q131" i="2" s="1"/>
  <c r="O130" i="2"/>
  <c r="Q130" i="2" s="1"/>
  <c r="O129" i="2"/>
  <c r="Q129" i="2" s="1"/>
  <c r="O128" i="2"/>
  <c r="Q128" i="2" s="1"/>
  <c r="Q95" i="2"/>
  <c r="Q99" i="2"/>
  <c r="O99" i="2"/>
  <c r="Q98" i="2"/>
  <c r="O98" i="2"/>
  <c r="Q97" i="2"/>
  <c r="O97" i="2"/>
  <c r="Q100" i="2"/>
  <c r="O100" i="2"/>
  <c r="O95" i="2"/>
  <c r="O138" i="2"/>
  <c r="O119" i="2"/>
  <c r="Q119" i="2" s="1"/>
  <c r="O118" i="2"/>
  <c r="Q118" i="2" s="1"/>
  <c r="O117" i="2"/>
  <c r="Q117" i="2" s="1"/>
  <c r="O116" i="2"/>
  <c r="Q116" i="2" s="1"/>
  <c r="O115" i="2"/>
  <c r="Q115" i="2" s="1"/>
  <c r="O114" i="2"/>
  <c r="Q114" i="2" s="1"/>
  <c r="O113" i="2"/>
  <c r="Q113" i="2" s="1"/>
  <c r="O112" i="2"/>
  <c r="Q112" i="2"/>
  <c r="O96" i="2"/>
  <c r="O101" i="2"/>
  <c r="O121" i="2"/>
  <c r="Q121" i="2" s="1"/>
  <c r="O122" i="2"/>
  <c r="Q122" i="2" s="1"/>
  <c r="O123" i="2"/>
  <c r="Q123" i="2" s="1"/>
  <c r="O124" i="2"/>
  <c r="Q124" i="2" s="1"/>
  <c r="O125" i="2"/>
  <c r="Q125" i="2" s="1"/>
  <c r="O126" i="2"/>
  <c r="Q126" i="2" s="1"/>
  <c r="Q138" i="2"/>
  <c r="Q101" i="2"/>
  <c r="Q96" i="2"/>
  <c r="Q109" i="2"/>
  <c r="M870" i="16" l="1"/>
  <c r="X870" i="16" s="1"/>
  <c r="M878" i="16"/>
  <c r="X878" i="16" s="1"/>
  <c r="M877" i="16"/>
  <c r="X877" i="16" s="1"/>
  <c r="M879" i="16"/>
  <c r="X879" i="16" s="1"/>
  <c r="M880" i="16"/>
  <c r="X880" i="16" s="1"/>
  <c r="M857" i="16"/>
  <c r="X857" i="16" s="1"/>
  <c r="M856" i="16"/>
  <c r="X856" i="16" s="1"/>
  <c r="M1876" i="16"/>
  <c r="M1877" i="16"/>
  <c r="M1878" i="16"/>
  <c r="M1769" i="16"/>
  <c r="M1770" i="16"/>
  <c r="M1771" i="16"/>
  <c r="M1784" i="16"/>
  <c r="M1785" i="16"/>
  <c r="M1786" i="16"/>
  <c r="M1803" i="16"/>
  <c r="M1804" i="16"/>
  <c r="M1805" i="16"/>
  <c r="M1811" i="16"/>
  <c r="M1812" i="16"/>
  <c r="M1813" i="16"/>
  <c r="M1819" i="16"/>
  <c r="M1820" i="16"/>
  <c r="M1821" i="16"/>
  <c r="M1828" i="16"/>
  <c r="M1829" i="16"/>
  <c r="M1836" i="16"/>
  <c r="M1837" i="16"/>
  <c r="M1844" i="16"/>
  <c r="M1845" i="16"/>
  <c r="M1852" i="16"/>
  <c r="M1853" i="16"/>
  <c r="M1854" i="16"/>
  <c r="M1860" i="16"/>
  <c r="M1861" i="16"/>
  <c r="M1862" i="16"/>
  <c r="M1868" i="16"/>
  <c r="M1869" i="16"/>
  <c r="M1870" i="16"/>
  <c r="M1581" i="16"/>
  <c r="M1594" i="16"/>
  <c r="M1633" i="16"/>
  <c r="M1634" i="16"/>
  <c r="N559" i="1" s="1"/>
  <c r="M1635" i="16"/>
  <c r="M1641" i="16"/>
  <c r="X1641" i="16" s="1"/>
  <c r="M1642" i="16"/>
  <c r="X1642" i="16" s="1"/>
  <c r="M1643" i="16"/>
  <c r="X1643" i="16" s="1"/>
  <c r="M1657" i="16"/>
  <c r="X1657" i="16" s="1"/>
  <c r="M1658" i="16"/>
  <c r="X1658" i="16" s="1"/>
  <c r="M1659" i="16"/>
  <c r="X1659" i="16" s="1"/>
  <c r="M1674" i="16"/>
  <c r="M1675" i="16"/>
  <c r="M1676" i="16"/>
  <c r="M1712" i="16"/>
  <c r="M1713" i="16"/>
  <c r="M1714" i="16"/>
  <c r="M1117" i="16"/>
  <c r="M1130" i="16"/>
  <c r="M1140" i="16"/>
  <c r="M1144" i="16"/>
  <c r="M1145" i="16"/>
  <c r="M1146" i="16"/>
  <c r="M1113" i="16"/>
  <c r="M1104" i="16" s="1"/>
  <c r="M1092" i="16"/>
  <c r="M1090" i="16" s="1"/>
  <c r="M1053" i="16"/>
  <c r="M1071" i="16"/>
  <c r="M1076" i="16"/>
  <c r="M961" i="16"/>
  <c r="M969" i="16"/>
  <c r="M899" i="16"/>
  <c r="X899" i="16" s="1"/>
  <c r="M216" i="16"/>
  <c r="X216" i="16" s="1"/>
  <c r="M217" i="16"/>
  <c r="X217" i="16" s="1"/>
  <c r="M218" i="16"/>
  <c r="X218" i="16" s="1"/>
  <c r="M219" i="16"/>
  <c r="X219" i="16" s="1"/>
  <c r="M220" i="16"/>
  <c r="X220" i="16" s="1"/>
  <c r="M221" i="16"/>
  <c r="X221" i="16" s="1"/>
  <c r="M121" i="16"/>
  <c r="M116" i="16"/>
  <c r="M122" i="16"/>
  <c r="M534" i="16"/>
  <c r="X534" i="16" s="1"/>
  <c r="M523" i="16"/>
  <c r="M533" i="16"/>
  <c r="X533" i="16" s="1"/>
  <c r="M238" i="16"/>
  <c r="X238" i="16" s="1"/>
  <c r="M228" i="16"/>
  <c r="X228" i="16" s="1"/>
  <c r="M229" i="16"/>
  <c r="X229" i="16" s="1"/>
  <c r="M225" i="16"/>
  <c r="X225" i="16" s="1"/>
  <c r="M227" i="16"/>
  <c r="X227" i="16" s="1"/>
  <c r="M230" i="16"/>
  <c r="X230" i="16" s="1"/>
  <c r="M231" i="16"/>
  <c r="X231" i="16" s="1"/>
  <c r="M234" i="16"/>
  <c r="X234" i="16" s="1"/>
  <c r="M235" i="16"/>
  <c r="X235" i="16" s="1"/>
  <c r="M236" i="16"/>
  <c r="X236" i="16" s="1"/>
  <c r="M237" i="16"/>
  <c r="X237" i="16" s="1"/>
  <c r="M239" i="16"/>
  <c r="X239" i="16" s="1"/>
  <c r="M259" i="16"/>
  <c r="X259" i="16" s="1"/>
  <c r="M166" i="16"/>
  <c r="X166" i="16" s="1"/>
  <c r="M167" i="16"/>
  <c r="X167" i="16" s="1"/>
  <c r="M168" i="16"/>
  <c r="X168" i="16" s="1"/>
  <c r="M169" i="16"/>
  <c r="X169" i="16" s="1"/>
  <c r="M171" i="16"/>
  <c r="X171" i="16" s="1"/>
  <c r="M170" i="16"/>
  <c r="X170" i="16" s="1"/>
  <c r="M108" i="16"/>
  <c r="M109" i="16"/>
  <c r="M80" i="16"/>
  <c r="M81" i="16"/>
  <c r="O146" i="2"/>
  <c r="I61" i="2"/>
  <c r="I86" i="2"/>
  <c r="N111" i="2"/>
  <c r="I34" i="2"/>
  <c r="Q146" i="2"/>
  <c r="K8" i="2"/>
  <c r="K34" i="2" s="1"/>
  <c r="M146" i="16"/>
  <c r="X146" i="16" s="1"/>
  <c r="M189" i="16"/>
  <c r="X189" i="16" s="1"/>
  <c r="M128" i="16"/>
  <c r="X128" i="16" s="1"/>
  <c r="M127" i="16"/>
  <c r="X127" i="16" s="1"/>
  <c r="M186" i="16"/>
  <c r="X186" i="16" s="1"/>
  <c r="M147" i="16"/>
  <c r="X147" i="16" s="1"/>
  <c r="M843" i="16"/>
  <c r="M201" i="16"/>
  <c r="M49" i="16"/>
  <c r="M17" i="16"/>
  <c r="N560" i="1" l="1"/>
  <c r="T560" i="1" s="1"/>
  <c r="X1639" i="16"/>
  <c r="O568" i="1" s="1"/>
  <c r="P568" i="1" s="1"/>
  <c r="X1655" i="16"/>
  <c r="T618" i="1"/>
  <c r="T617" i="1"/>
  <c r="T616" i="1"/>
  <c r="T559" i="1"/>
  <c r="S1786" i="16"/>
  <c r="U1786" i="16" s="1"/>
  <c r="T1786" i="16"/>
  <c r="V1786" i="16" s="1"/>
  <c r="S1785" i="16"/>
  <c r="U1785" i="16" s="1"/>
  <c r="T1785" i="16"/>
  <c r="V1785" i="16" s="1"/>
  <c r="S1784" i="16"/>
  <c r="U1784" i="16" s="1"/>
  <c r="T1784" i="16"/>
  <c r="V1784" i="16" s="1"/>
  <c r="S1771" i="16"/>
  <c r="U1771" i="16" s="1"/>
  <c r="T1771" i="16"/>
  <c r="V1771" i="16" s="1"/>
  <c r="S1770" i="16"/>
  <c r="U1770" i="16" s="1"/>
  <c r="T1770" i="16"/>
  <c r="V1770" i="16" s="1"/>
  <c r="S1769" i="16"/>
  <c r="U1769" i="16" s="1"/>
  <c r="T1769" i="16"/>
  <c r="V1769" i="16" s="1"/>
  <c r="X843" i="16"/>
  <c r="T245" i="1"/>
  <c r="M106" i="16"/>
  <c r="O106" i="16"/>
  <c r="O10" i="16"/>
  <c r="M10" i="16"/>
  <c r="M1672" i="16"/>
  <c r="M1758" i="16"/>
  <c r="S80" i="16"/>
  <c r="U80" i="16" s="1"/>
  <c r="S116" i="16"/>
  <c r="U116" i="16" s="1"/>
  <c r="N93" i="1"/>
  <c r="T93" i="1" s="1"/>
  <c r="S119" i="16"/>
  <c r="U119" i="16" s="1"/>
  <c r="N91" i="1"/>
  <c r="T91" i="1" s="1"/>
  <c r="S117" i="16"/>
  <c r="U117" i="16" s="1"/>
  <c r="S108" i="16"/>
  <c r="U108" i="16" s="1"/>
  <c r="N95" i="1"/>
  <c r="T95" i="1" s="1"/>
  <c r="S121" i="16"/>
  <c r="U121" i="16" s="1"/>
  <c r="N92" i="1"/>
  <c r="T92" i="1" s="1"/>
  <c r="S118" i="16"/>
  <c r="U118" i="16" s="1"/>
  <c r="N90" i="1"/>
  <c r="T90" i="1" s="1"/>
  <c r="M111" i="16"/>
  <c r="M1121" i="16"/>
  <c r="O1121" i="16" s="1"/>
  <c r="P370" i="1" s="1"/>
  <c r="M1019" i="16"/>
  <c r="O1019" i="16" s="1"/>
  <c r="P328" i="1" s="1"/>
  <c r="M901" i="16"/>
  <c r="O912" i="16"/>
  <c r="O860" i="16"/>
  <c r="P266" i="1" s="1"/>
  <c r="M860" i="16"/>
  <c r="M1069" i="16"/>
  <c r="M1032" i="16"/>
  <c r="O1032" i="16" s="1"/>
  <c r="P331" i="1" s="1"/>
  <c r="O1090" i="16"/>
  <c r="M1084" i="16"/>
  <c r="O1084" i="16" s="1"/>
  <c r="P347" i="1" s="1"/>
  <c r="M1078" i="16"/>
  <c r="O1078" i="16" s="1"/>
  <c r="P344" i="1" s="1"/>
  <c r="O1104" i="16"/>
  <c r="P360" i="1" s="1"/>
  <c r="O1094" i="16"/>
  <c r="P357" i="1" s="1"/>
  <c r="O1203" i="16"/>
  <c r="O1149" i="16"/>
  <c r="N392" i="1" s="1"/>
  <c r="T392" i="1" s="1"/>
  <c r="M1149" i="16"/>
  <c r="O1142" i="16"/>
  <c r="M1142" i="16"/>
  <c r="M1132" i="16"/>
  <c r="O1132" i="16" s="1"/>
  <c r="P373" i="1" s="1"/>
  <c r="O1115" i="16"/>
  <c r="M1115" i="16"/>
  <c r="O1319" i="16"/>
  <c r="M1319" i="16"/>
  <c r="O1718" i="16"/>
  <c r="M1718" i="16"/>
  <c r="O1680" i="16"/>
  <c r="M1680" i="16"/>
  <c r="O1672" i="16"/>
  <c r="O1655" i="16"/>
  <c r="M1655" i="16"/>
  <c r="O1639" i="16"/>
  <c r="M1639" i="16"/>
  <c r="O1631" i="16"/>
  <c r="M1631" i="16"/>
  <c r="M1592" i="16"/>
  <c r="O1592" i="16" s="1"/>
  <c r="P550" i="1" s="1"/>
  <c r="M1579" i="16"/>
  <c r="O1579" i="16" s="1"/>
  <c r="P547" i="1" s="1"/>
  <c r="O1866" i="16"/>
  <c r="M1866" i="16"/>
  <c r="O1858" i="16"/>
  <c r="M1858" i="16"/>
  <c r="O1850" i="16"/>
  <c r="M1850" i="16"/>
  <c r="O1841" i="16"/>
  <c r="M1841" i="16"/>
  <c r="O1833" i="16"/>
  <c r="M1833" i="16"/>
  <c r="O1825" i="16"/>
  <c r="M1825" i="16"/>
  <c r="O1817" i="16"/>
  <c r="M1817" i="16"/>
  <c r="O1809" i="16"/>
  <c r="M1809" i="16"/>
  <c r="O1801" i="16"/>
  <c r="M1801" i="16"/>
  <c r="O1792" i="16"/>
  <c r="O1774" i="16"/>
  <c r="M1774" i="16"/>
  <c r="O1761" i="16"/>
  <c r="M1761" i="16"/>
  <c r="O1874" i="16"/>
  <c r="M1874" i="16"/>
  <c r="O893" i="16"/>
  <c r="M893" i="16"/>
  <c r="O873" i="16"/>
  <c r="P269" i="1" s="1"/>
  <c r="M873" i="16"/>
  <c r="O847" i="16"/>
  <c r="P263" i="1" s="1"/>
  <c r="M847" i="16"/>
  <c r="M959" i="16"/>
  <c r="O959" i="16" s="1"/>
  <c r="O42" i="16"/>
  <c r="M42" i="16"/>
  <c r="O825" i="16"/>
  <c r="M825" i="16"/>
  <c r="O74" i="16"/>
  <c r="N81" i="1" s="1"/>
  <c r="T81" i="1" s="1"/>
  <c r="M74" i="16"/>
  <c r="M223" i="16"/>
  <c r="O223" i="16"/>
  <c r="M522" i="16"/>
  <c r="O522" i="16" s="1"/>
  <c r="O214" i="16"/>
  <c r="M214" i="16"/>
  <c r="O111" i="16"/>
  <c r="AB34" i="2"/>
  <c r="N69" i="1"/>
  <c r="T69" i="1" s="1"/>
  <c r="T285" i="1" l="1"/>
  <c r="O573" i="1"/>
  <c r="P573" i="1" s="1"/>
  <c r="O572" i="1"/>
  <c r="P572" i="1" s="1"/>
  <c r="T621" i="1"/>
  <c r="T119" i="1"/>
  <c r="W1769" i="16"/>
  <c r="X1769" i="16" s="1"/>
  <c r="W1770" i="16"/>
  <c r="X1770" i="16" s="1"/>
  <c r="W1771" i="16"/>
  <c r="X1771" i="16" s="1"/>
  <c r="W1784" i="16"/>
  <c r="X1784" i="16" s="1"/>
  <c r="W1785" i="16"/>
  <c r="X1785" i="16" s="1"/>
  <c r="W1786" i="16"/>
  <c r="X1786" i="16" s="1"/>
  <c r="T263" i="1"/>
  <c r="T269" i="1"/>
  <c r="T274" i="1"/>
  <c r="T572" i="1"/>
  <c r="T362" i="1"/>
  <c r="T373" i="1"/>
  <c r="T375" i="1"/>
  <c r="T357" i="1"/>
  <c r="T360" i="1"/>
  <c r="T344" i="1"/>
  <c r="T347" i="1"/>
  <c r="T349" i="1"/>
  <c r="T331" i="1"/>
  <c r="T266" i="1"/>
  <c r="P339" i="1"/>
  <c r="T328" i="1"/>
  <c r="T370" i="1"/>
  <c r="O901" i="16"/>
  <c r="X825" i="16"/>
  <c r="A323" i="1"/>
  <c r="A298" i="1" s="1"/>
  <c r="P378" i="1"/>
  <c r="T117" i="16"/>
  <c r="V117" i="16" s="1"/>
  <c r="W117" i="16" s="1"/>
  <c r="X117" i="16" s="1"/>
  <c r="O91" i="1" s="1"/>
  <c r="P91" i="1" s="1"/>
  <c r="T121" i="16"/>
  <c r="V121" i="16" s="1"/>
  <c r="T118" i="16"/>
  <c r="V118" i="16" s="1"/>
  <c r="W118" i="16" s="1"/>
  <c r="X118" i="16" s="1"/>
  <c r="O92" i="1" s="1"/>
  <c r="P92" i="1" s="1"/>
  <c r="T119" i="16"/>
  <c r="V119" i="16" s="1"/>
  <c r="W119" i="16" s="1"/>
  <c r="X119" i="16" s="1"/>
  <c r="O93" i="1" s="1"/>
  <c r="P93" i="1" s="1"/>
  <c r="W121" i="16"/>
  <c r="X121" i="16" s="1"/>
  <c r="O95" i="1" s="1"/>
  <c r="P95" i="1" s="1"/>
  <c r="T116" i="16"/>
  <c r="V116" i="16" s="1"/>
  <c r="W116" i="16" s="1"/>
  <c r="X116" i="16" s="1"/>
  <c r="O90" i="1" s="1"/>
  <c r="P90" i="1" s="1"/>
  <c r="T108" i="16"/>
  <c r="V108" i="16" s="1"/>
  <c r="W108" i="16" s="1"/>
  <c r="X108" i="16" s="1"/>
  <c r="T80" i="16"/>
  <c r="V80" i="16" s="1"/>
  <c r="W80" i="16" s="1"/>
  <c r="X80" i="16" s="1"/>
  <c r="X74" i="16" s="1"/>
  <c r="O81" i="1" s="1"/>
  <c r="P81" i="1" s="1"/>
  <c r="O1069" i="16"/>
  <c r="T336" i="1" s="1"/>
  <c r="N403" i="1"/>
  <c r="N696" i="1"/>
  <c r="N671" i="1"/>
  <c r="N673" i="1"/>
  <c r="N675" i="1"/>
  <c r="N690" i="1"/>
  <c r="N692" i="1"/>
  <c r="N694" i="1"/>
  <c r="A542" i="1"/>
  <c r="M165" i="16"/>
  <c r="X165" i="16" s="1"/>
  <c r="X163" i="16" s="1"/>
  <c r="L163" i="16"/>
  <c r="M126" i="16"/>
  <c r="N75" i="1"/>
  <c r="T75" i="1" s="1"/>
  <c r="T282" i="1" l="1"/>
  <c r="P277" i="1"/>
  <c r="X126" i="16"/>
  <c r="X124" i="16" s="1"/>
  <c r="M124" i="16"/>
  <c r="P352" i="1"/>
  <c r="P365" i="1"/>
  <c r="V365" i="1" s="1"/>
  <c r="A297" i="1"/>
  <c r="A299" i="1"/>
  <c r="X1774" i="16"/>
  <c r="P658" i="1" s="1"/>
  <c r="X1761" i="16"/>
  <c r="P655" i="1" s="1"/>
  <c r="T610" i="1"/>
  <c r="T583" i="1"/>
  <c r="T569" i="1"/>
  <c r="T568" i="1"/>
  <c r="T558" i="1"/>
  <c r="T550" i="1"/>
  <c r="T547" i="1"/>
  <c r="P694" i="1"/>
  <c r="T694" i="1"/>
  <c r="P692" i="1"/>
  <c r="T692" i="1"/>
  <c r="P690" i="1"/>
  <c r="T690" i="1"/>
  <c r="P675" i="1"/>
  <c r="T675" i="1"/>
  <c r="P673" i="1"/>
  <c r="T673" i="1"/>
  <c r="P671" i="1"/>
  <c r="T671" i="1"/>
  <c r="T661" i="1"/>
  <c r="T658" i="1"/>
  <c r="T655" i="1"/>
  <c r="P696" i="1"/>
  <c r="T696" i="1"/>
  <c r="T403" i="1"/>
  <c r="V277" i="1"/>
  <c r="O163" i="16"/>
  <c r="M163" i="16"/>
  <c r="P663" i="1"/>
  <c r="P563" i="1"/>
  <c r="A563" i="1" s="1"/>
  <c r="P698" i="1"/>
  <c r="P97" i="1"/>
  <c r="P677" i="1"/>
  <c r="P579" i="1"/>
  <c r="V579" i="1" s="1"/>
  <c r="V339" i="1"/>
  <c r="X111" i="16"/>
  <c r="A365" i="1"/>
  <c r="A354" i="1" s="1"/>
  <c r="A483" i="1"/>
  <c r="A482" i="1" s="1"/>
  <c r="A541" i="1"/>
  <c r="A698" i="1"/>
  <c r="V423" i="1"/>
  <c r="V352" i="1"/>
  <c r="A352" i="1"/>
  <c r="V378" i="1"/>
  <c r="A378" i="1"/>
  <c r="V323" i="1"/>
  <c r="A339" i="1"/>
  <c r="A277" i="1"/>
  <c r="A260" i="1" s="1"/>
  <c r="O937" i="16"/>
  <c r="M145" i="16"/>
  <c r="L143" i="16"/>
  <c r="M185" i="16"/>
  <c r="L183" i="16"/>
  <c r="O203" i="16"/>
  <c r="L203" i="16"/>
  <c r="O124" i="16"/>
  <c r="L124" i="16"/>
  <c r="X185" i="16" l="1"/>
  <c r="X183" i="16"/>
  <c r="A353" i="1"/>
  <c r="A355" i="1"/>
  <c r="P679" i="1"/>
  <c r="P700" i="1"/>
  <c r="V698" i="1"/>
  <c r="V700" i="1" s="1"/>
  <c r="P380" i="1"/>
  <c r="T293" i="1"/>
  <c r="O143" i="16"/>
  <c r="X145" i="16"/>
  <c r="X143" i="16" s="1"/>
  <c r="A311" i="1"/>
  <c r="A322" i="1" s="1"/>
  <c r="I718" i="1"/>
  <c r="V97" i="1"/>
  <c r="P638" i="1"/>
  <c r="A638" i="1" s="1"/>
  <c r="A685" i="1"/>
  <c r="A684" i="1" s="1"/>
  <c r="A325" i="1"/>
  <c r="A326" i="1" s="1"/>
  <c r="A579" i="1"/>
  <c r="A565" i="1" s="1"/>
  <c r="V663" i="1"/>
  <c r="A663" i="1"/>
  <c r="V677" i="1"/>
  <c r="A677" i="1"/>
  <c r="I719" i="1"/>
  <c r="V636" i="1"/>
  <c r="A636" i="1"/>
  <c r="V563" i="1"/>
  <c r="A367" i="1"/>
  <c r="A341" i="1"/>
  <c r="A697" i="1"/>
  <c r="A688" i="1"/>
  <c r="A687" i="1"/>
  <c r="A686" i="1"/>
  <c r="A423" i="1"/>
  <c r="A261" i="1"/>
  <c r="O183" i="16"/>
  <c r="T114" i="1" s="1"/>
  <c r="A97" i="1"/>
  <c r="T105" i="1"/>
  <c r="T117" i="1"/>
  <c r="T108" i="1"/>
  <c r="T111" i="1"/>
  <c r="M143" i="16"/>
  <c r="A340" i="1" l="1"/>
  <c r="A342" i="1"/>
  <c r="A366" i="1"/>
  <c r="A368" i="1"/>
  <c r="A564" i="1"/>
  <c r="A566" i="1"/>
  <c r="T704" i="1"/>
  <c r="P704" i="1"/>
  <c r="I723" i="1" s="1"/>
  <c r="A324" i="1"/>
  <c r="V638" i="1"/>
  <c r="A578" i="1"/>
  <c r="I717" i="1"/>
  <c r="A479" i="1"/>
  <c r="A637" i="1"/>
  <c r="A679" i="1"/>
  <c r="A700" i="1"/>
  <c r="A699" i="1" s="1"/>
  <c r="A676" i="1"/>
  <c r="A669" i="1"/>
  <c r="A668" i="1"/>
  <c r="A667" i="1"/>
  <c r="A666" i="1"/>
  <c r="A665" i="1"/>
  <c r="A664" i="1" s="1"/>
  <c r="A650" i="1"/>
  <c r="A649" i="1"/>
  <c r="A648" i="1"/>
  <c r="A652" i="1"/>
  <c r="A653" i="1" s="1"/>
  <c r="A651" i="1"/>
  <c r="V679" i="1"/>
  <c r="A635" i="1"/>
  <c r="A634" i="1" s="1"/>
  <c r="A631" i="1" s="1"/>
  <c r="A630" i="1" s="1"/>
  <c r="A581" i="1"/>
  <c r="A580" i="1" s="1"/>
  <c r="A544" i="1"/>
  <c r="V126" i="1"/>
  <c r="V296" i="1"/>
  <c r="V380" i="1" s="1"/>
  <c r="A480" i="1"/>
  <c r="A481" i="1" s="1"/>
  <c r="A96" i="1"/>
  <c r="A380" i="1"/>
  <c r="I715" i="1"/>
  <c r="A389" i="1"/>
  <c r="A388" i="1" s="1"/>
  <c r="A54" i="1"/>
  <c r="A53" i="1" s="1"/>
  <c r="A296" i="1"/>
  <c r="A279" i="1" s="1"/>
  <c r="A543" i="1" l="1"/>
  <c r="A545" i="1"/>
  <c r="A254" i="1"/>
  <c r="A257" i="1"/>
  <c r="A258" i="1"/>
  <c r="A259" i="1" s="1"/>
  <c r="A643" i="1"/>
  <c r="A644" i="1" s="1"/>
  <c r="A645" i="1" s="1"/>
  <c r="A646" i="1" s="1"/>
  <c r="A678" i="1"/>
  <c r="A379" i="1"/>
  <c r="A647" i="1"/>
  <c r="A280" i="1"/>
  <c r="A278" i="1"/>
  <c r="A55" i="1"/>
  <c r="A58" i="1"/>
  <c r="A59" i="1" s="1"/>
  <c r="A60" i="1" s="1"/>
  <c r="A61" i="1" s="1"/>
  <c r="A62" i="1" s="1"/>
  <c r="A63" i="1" s="1"/>
  <c r="A64" i="1" s="1"/>
  <c r="A65" i="1" s="1"/>
  <c r="A66" i="1" s="1"/>
  <c r="A57" i="1"/>
  <c r="A56" i="1"/>
  <c r="A126" i="1"/>
  <c r="A99" i="1" s="1"/>
  <c r="A100" i="1" l="1"/>
  <c r="A98" i="1"/>
  <c r="A255" i="1"/>
  <c r="A256" i="1" s="1"/>
  <c r="A101" i="1"/>
  <c r="A102" i="1" s="1"/>
  <c r="A103" i="1" s="1"/>
  <c r="A125" i="1"/>
  <c r="P249" i="1" l="1"/>
  <c r="V247" i="1"/>
  <c r="I714" i="1"/>
  <c r="A247" i="1"/>
  <c r="V249" i="1" l="1"/>
  <c r="A128" i="1"/>
  <c r="A127" i="1" s="1"/>
  <c r="A248" i="1"/>
  <c r="A130" i="1"/>
  <c r="A249" i="1"/>
  <c r="A131" i="1" l="1"/>
  <c r="A132" i="1" s="1"/>
  <c r="A129" i="1"/>
  <c r="A575" i="1" l="1"/>
  <c r="I716" i="1" l="1"/>
  <c r="A472" i="1"/>
  <c r="A464" i="1" s="1"/>
  <c r="A425" i="1"/>
  <c r="A426" i="1" s="1"/>
  <c r="A424" i="1"/>
  <c r="V472" i="1"/>
  <c r="V474" i="1"/>
  <c r="A463" i="1" l="1"/>
  <c r="A465" i="1"/>
  <c r="V704" i="1"/>
  <c r="P708" i="1"/>
  <c r="A474" i="1"/>
  <c r="A386" i="1" l="1"/>
  <c r="A473" i="1"/>
  <c r="P706" i="1"/>
  <c r="I721" i="1"/>
  <c r="I724" i="1" s="1"/>
  <c r="U704" i="1"/>
  <c r="A385" i="1" l="1"/>
  <c r="A387" i="1"/>
  <c r="A562"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<sst xmlns="http://schemas.openxmlformats.org/spreadsheetml/2006/main" count="7451" uniqueCount="2187">
  <si>
    <t>T:\NCG\Algemeen\O&amp;R\Ontwerp; Team Technisch\Kostendeskundigen\2. Kaders\M29\M29 kostentemplate</t>
  </si>
  <si>
    <r>
      <t xml:space="preserve">In </t>
    </r>
    <r>
      <rPr>
        <u/>
        <sz val="9"/>
        <rFont val="Verdana"/>
        <family val="2"/>
      </rPr>
      <t>Artikel 4. Activiteiten</t>
    </r>
    <r>
      <rPr>
        <sz val="9"/>
        <rFont val="Verdana"/>
        <family val="2"/>
      </rPr>
      <t xml:space="preserve"> van de M29 subsidieregeling staat een opsomming van de isolatie- en ventilatiemaatregelen die onder de regeling subsidiabel zijn. In de regeling is nog geen onderscheid gemaakt tussen de subsidiabele isolatie- en ventilatie maatregelen én de daaraan gekoppelde mogelijke niet subsidieabele afwerkkosten. NB. voor een specifieke doelgroep is een bijdrage in de afwerkkosten van €1.000 subsidie beschikbaar.</t>
    </r>
  </si>
  <si>
    <t>M29 (zie subsidieregeling)</t>
  </si>
  <si>
    <t>Gerelateerde afwerking (niet subsidiabel)</t>
  </si>
  <si>
    <t>Energieadvies</t>
  </si>
  <si>
    <t>Spouwmuurisolatie</t>
  </si>
  <si>
    <r>
      <t>·</t>
    </r>
    <r>
      <rPr>
        <sz val="7"/>
        <rFont val="Times New Roman"/>
        <family val="1"/>
      </rPr>
      <t xml:space="preserve">   </t>
    </r>
    <r>
      <rPr>
        <sz val="9"/>
        <rFont val="Verdana"/>
        <family val="2"/>
      </rPr>
      <t>..</t>
    </r>
  </si>
  <si>
    <t>(incl. gaten en openstootvoegen herstellen, steiger, hoogwerker)</t>
  </si>
  <si>
    <t>Zolder- of vlieringisolatie</t>
  </si>
  <si>
    <r>
      <t>·</t>
    </r>
    <r>
      <rPr>
        <sz val="7"/>
        <rFont val="Times New Roman"/>
        <family val="1"/>
      </rPr>
      <t xml:space="preserve">   </t>
    </r>
    <r>
      <rPr>
        <sz val="9"/>
        <rFont val="Verdana"/>
        <family val="2"/>
      </rPr>
      <t>Leeghalen zolder/vliering, tijdelijke opslag</t>
    </r>
    <r>
      <rPr>
        <sz val="11"/>
        <rFont val="Calibri"/>
        <family val="2"/>
      </rPr>
      <t>   </t>
    </r>
  </si>
  <si>
    <t>(incl. verwijderen bestaande isolatie/wandpanelen/ negbetimmering, dichtmaken tot kale gipsplaten of Agnes platen)</t>
  </si>
  <si>
    <r>
      <t>·</t>
    </r>
    <r>
      <rPr>
        <sz val="7"/>
        <rFont val="Times New Roman"/>
        <family val="1"/>
      </rPr>
      <t xml:space="preserve">   </t>
    </r>
    <r>
      <rPr>
        <sz val="9"/>
        <rFont val="Verdana"/>
        <family val="2"/>
      </rPr>
      <t>Afwerken gipsplaten naden, stucwerk, trapgat omtimmering, schilderwerk, behang</t>
    </r>
  </si>
  <si>
    <r>
      <t>·</t>
    </r>
    <r>
      <rPr>
        <sz val="7"/>
        <rFont val="Times New Roman"/>
        <family val="1"/>
      </rPr>
      <t xml:space="preserve">   </t>
    </r>
    <r>
      <rPr>
        <sz val="9"/>
        <rFont val="Verdana"/>
        <family val="2"/>
      </rPr>
      <t>Knieschotten herstel</t>
    </r>
  </si>
  <si>
    <r>
      <t>·</t>
    </r>
    <r>
      <rPr>
        <sz val="7"/>
        <color rgb="FF0070C0"/>
        <rFont val="Times New Roman"/>
        <family val="1"/>
      </rPr>
      <t xml:space="preserve">   </t>
    </r>
    <r>
      <rPr>
        <sz val="9"/>
        <color rgb="FF0070C0"/>
        <rFont val="Verdana"/>
        <family val="2"/>
      </rPr>
      <t>Elektra verplaatsen/vervangen vanwege NEN1010</t>
    </r>
  </si>
  <si>
    <t>Binnengevel isolatie (voorzetwanden)</t>
  </si>
  <si>
    <r>
      <t>·</t>
    </r>
    <r>
      <rPr>
        <sz val="7"/>
        <rFont val="Times New Roman"/>
        <family val="1"/>
      </rPr>
      <t xml:space="preserve">   </t>
    </r>
    <r>
      <rPr>
        <sz val="9"/>
        <rFont val="Verdana"/>
        <family val="2"/>
      </rPr>
      <t>Afwerken gipsplaten naden, stucwerk, schilderwerk, behang</t>
    </r>
  </si>
  <si>
    <r>
      <t>·</t>
    </r>
    <r>
      <rPr>
        <sz val="7"/>
        <rFont val="Times New Roman"/>
        <family val="1"/>
      </rPr>
      <t xml:space="preserve">   </t>
    </r>
    <r>
      <rPr>
        <sz val="9"/>
        <color rgb="FF333333"/>
        <rFont val="Verdana"/>
        <family val="2"/>
      </rPr>
      <t>Aanpassen/herplaatsen gordijnroedens-gordijnrails, plinten, sierlijsten</t>
    </r>
  </si>
  <si>
    <r>
      <t>·</t>
    </r>
    <r>
      <rPr>
        <sz val="7"/>
        <rFont val="Times New Roman"/>
        <family val="1"/>
      </rPr>
      <t xml:space="preserve">   </t>
    </r>
    <r>
      <rPr>
        <sz val="9"/>
        <color rgb="FF333333"/>
        <rFont val="Verdana"/>
        <family val="2"/>
      </rPr>
      <t>Aanpassen stallaties zoals radiatoren en leidingwerk van cv</t>
    </r>
  </si>
  <si>
    <r>
      <t>·</t>
    </r>
    <r>
      <rPr>
        <sz val="7"/>
        <rFont val="Times New Roman"/>
        <family val="1"/>
      </rPr>
      <t xml:space="preserve">   </t>
    </r>
    <r>
      <rPr>
        <sz val="9"/>
        <rFont val="Verdana"/>
        <family val="2"/>
      </rPr>
      <t>Vensterbanken</t>
    </r>
  </si>
  <si>
    <r>
      <t>·</t>
    </r>
    <r>
      <rPr>
        <sz val="7"/>
        <rFont val="Times New Roman"/>
        <family val="1"/>
      </rPr>
      <t xml:space="preserve">   </t>
    </r>
    <r>
      <rPr>
        <sz val="9"/>
        <rFont val="Verdana"/>
        <family val="2"/>
      </rPr>
      <t>Tijdelijke opslag huisraad</t>
    </r>
  </si>
  <si>
    <r>
      <t>·</t>
    </r>
    <r>
      <rPr>
        <sz val="7"/>
        <rFont val="Times New Roman"/>
        <family val="1"/>
      </rPr>
      <t xml:space="preserve">   </t>
    </r>
    <r>
      <rPr>
        <sz val="9"/>
        <rFont val="Verdana"/>
        <family val="2"/>
      </rPr>
      <t>Tijdelijke huisvesting</t>
    </r>
  </si>
  <si>
    <t>Buitengevel isolatie</t>
  </si>
  <si>
    <t>(incl. buitenmuurafwerking bijv. Steenstrips, leges vergunning)</t>
  </si>
  <si>
    <t>Vloerisolatie bovenzijde</t>
  </si>
  <si>
    <r>
      <t>·</t>
    </r>
    <r>
      <rPr>
        <sz val="7"/>
        <rFont val="Times New Roman"/>
        <family val="1"/>
      </rPr>
      <t xml:space="preserve">   </t>
    </r>
    <r>
      <rPr>
        <sz val="9"/>
        <rFont val="Verdana"/>
        <family val="2"/>
      </rPr>
      <t>Vloerafwerking boven op de isolatieplaten (egalisatielaag, vloerbedekking, laminaat, tegelwerk, inkorten deuren</t>
    </r>
  </si>
  <si>
    <t>(isolatieplaten en evt. naden tapen)</t>
  </si>
  <si>
    <t>Kruipruimte isolatie</t>
  </si>
  <si>
    <r>
      <t>·</t>
    </r>
    <r>
      <rPr>
        <sz val="7"/>
        <rFont val="Times New Roman"/>
        <family val="1"/>
      </rPr>
      <t xml:space="preserve">   </t>
    </r>
    <r>
      <rPr>
        <sz val="9"/>
        <rFont val="Verdana"/>
        <family val="2"/>
      </rPr>
      <t>Herstel vloerafwerking</t>
    </r>
  </si>
  <si>
    <t>(incl. vloerdoorvoer en dichtmaken, doorbreken en herstellen scheidingsmuren kruipruimte)</t>
  </si>
  <si>
    <r>
      <t>·</t>
    </r>
    <r>
      <rPr>
        <sz val="7"/>
        <rFont val="Times New Roman"/>
        <family val="1"/>
      </rPr>
      <t xml:space="preserve">   </t>
    </r>
    <r>
      <rPr>
        <sz val="9"/>
        <rFont val="Verdana"/>
        <family val="2"/>
      </rPr>
      <t>Verleggen leidingwerk, kabelwerk</t>
    </r>
  </si>
  <si>
    <t>Dakisolatie buitenzijde</t>
  </si>
  <si>
    <r>
      <t>·</t>
    </r>
    <r>
      <rPr>
        <sz val="7"/>
        <rFont val="Times New Roman"/>
        <family val="1"/>
      </rPr>
      <t xml:space="preserve">   </t>
    </r>
    <r>
      <rPr>
        <sz val="9"/>
        <rFont val="Verdana"/>
        <family val="2"/>
      </rPr>
      <t>Terugplaatsen zonnepanelen, zonneboiler enz.</t>
    </r>
  </si>
  <si>
    <r>
      <t>·</t>
    </r>
    <r>
      <rPr>
        <sz val="7"/>
        <rFont val="Times New Roman"/>
        <family val="1"/>
      </rPr>
      <t xml:space="preserve">   </t>
    </r>
    <r>
      <rPr>
        <sz val="9"/>
        <rFont val="Verdana"/>
        <family val="2"/>
      </rPr>
      <t>Gootaanpassingen, loodslabben</t>
    </r>
  </si>
  <si>
    <t>Voor- of achterzetbeglazing</t>
  </si>
  <si>
    <r>
      <t>·</t>
    </r>
    <r>
      <rPr>
        <sz val="7"/>
        <rFont val="Times New Roman"/>
        <family val="1"/>
      </rPr>
      <t xml:space="preserve">   </t>
    </r>
    <r>
      <rPr>
        <sz val="9"/>
        <rFont val="Verdana"/>
        <family val="2"/>
      </rPr>
      <t>Schilderwerk kozijnen</t>
    </r>
  </si>
  <si>
    <t>(incl. plaatsen en afkitten)</t>
  </si>
  <si>
    <t>HR++ glas en doorvoerroosters</t>
  </si>
  <si>
    <t>(incl. herstel bestaande kozijnen tot 12 cm grote reparaties, plaatsen glas en afkitten)</t>
  </si>
  <si>
    <r>
      <t>·</t>
    </r>
    <r>
      <rPr>
        <sz val="7"/>
        <rFont val="Times New Roman"/>
        <family val="1"/>
      </rPr>
      <t xml:space="preserve">   </t>
    </r>
    <r>
      <rPr>
        <sz val="9"/>
        <rFont val="Verdana"/>
        <family val="2"/>
      </rPr>
      <t>Stucwerk aan binnen- of buitenzijde</t>
    </r>
  </si>
  <si>
    <t>Triple glas + kozijnen (ISDE 30%)</t>
  </si>
  <si>
    <t>Kozijnpaneel of deurisolatie</t>
  </si>
  <si>
    <r>
      <t>·</t>
    </r>
    <r>
      <rPr>
        <sz val="7"/>
        <rFont val="Times New Roman"/>
        <family val="1"/>
      </rPr>
      <t xml:space="preserve">   </t>
    </r>
    <r>
      <rPr>
        <sz val="9"/>
        <rFont val="Verdana"/>
        <family val="2"/>
      </rPr>
      <t>Schilderwerk, nieuw beslag</t>
    </r>
  </si>
  <si>
    <t>(incl. terugplaatsen bestaand beslag wanneer mogelijk)</t>
  </si>
  <si>
    <t>Ventilatiemaatregelen</t>
  </si>
  <si>
    <t>(incl. herstel breekwerk, dichtmaken tot aan de kale gipsplaten)</t>
  </si>
  <si>
    <t>Kierdichting</t>
  </si>
  <si>
    <r>
      <t>·</t>
    </r>
    <r>
      <rPr>
        <sz val="7"/>
        <rFont val="Times New Roman"/>
        <family val="1"/>
      </rPr>
      <t xml:space="preserve">   </t>
    </r>
    <r>
      <rPr>
        <sz val="9"/>
        <rFont val="Verdana"/>
        <family val="2"/>
      </rPr>
      <t>Schilderwerk</t>
    </r>
  </si>
  <si>
    <t>Natuurvrij maken</t>
  </si>
  <si>
    <t>(incl. herstel breekwerk).</t>
  </si>
  <si>
    <t>Ecologisch plan vergoed door NCG, geen onderdeel subsidie.</t>
  </si>
  <si>
    <t>Bij veel van de maatregelen:</t>
  </si>
  <si>
    <r>
      <t>·</t>
    </r>
    <r>
      <rPr>
        <sz val="7"/>
        <rFont val="Times New Roman"/>
        <family val="1"/>
      </rPr>
      <t xml:space="preserve">   </t>
    </r>
    <r>
      <rPr>
        <sz val="9"/>
        <rFont val="Verdana"/>
        <family val="2"/>
      </rPr>
      <t>Houtrolherstel</t>
    </r>
  </si>
  <si>
    <t>Daarnaast als er wel een planken vloer ligt op de vliering dan ligt daarop vaak als opbouw de elektrainstallaties. Kun je daar zondermeer op isolatieplaten aanbrengen?</t>
  </si>
  <si>
    <t>filter</t>
  </si>
  <si>
    <t>nc</t>
  </si>
  <si>
    <t xml:space="preserve">M29 </t>
  </si>
  <si>
    <t>Maatregel 29 kostencatalogus</t>
  </si>
  <si>
    <t>Straat - huisnummer</t>
  </si>
  <si>
    <t>Postcode</t>
  </si>
  <si>
    <t xml:space="preserve">Plaats </t>
  </si>
  <si>
    <t>(Alle)</t>
  </si>
  <si>
    <t>Gemeente</t>
  </si>
  <si>
    <t>Oorspronkelijk bouwjaar</t>
  </si>
  <si>
    <t>Is het gebouw een monument ?</t>
  </si>
  <si>
    <t>Maak keuze</t>
  </si>
  <si>
    <t>Is het gebouw karakteristiek, beeldbepalend</t>
  </si>
  <si>
    <t>Ontwerpregeling isolatie, ventilatie gebouw</t>
  </si>
  <si>
    <t/>
  </si>
  <si>
    <t xml:space="preserve">Versie </t>
  </si>
  <si>
    <t>Peildatum</t>
  </si>
  <si>
    <t>Naam opsteller</t>
  </si>
  <si>
    <t>Template:</t>
  </si>
  <si>
    <t>hoeveelheid</t>
  </si>
  <si>
    <t>regeltotaal</t>
  </si>
  <si>
    <t>Materiaal</t>
  </si>
  <si>
    <t>m¹</t>
  </si>
  <si>
    <t>pst</t>
  </si>
  <si>
    <t>st</t>
  </si>
  <si>
    <t>m²</t>
  </si>
  <si>
    <t xml:space="preserve">m² </t>
  </si>
  <si>
    <t>&gt;</t>
  </si>
  <si>
    <t xml:space="preserve">MAATREGEL 29 </t>
  </si>
  <si>
    <t>Basis uitgangspunten Minimale waardes die 
opgeteld tot de standaard 
leiden:</t>
  </si>
  <si>
    <t xml:space="preserve">Dak  </t>
  </si>
  <si>
    <t xml:space="preserve">isolatiewaarde Rc = 3,8 m2K/W (afhankelijk van het  
isolatiemateriaal 8 -15 cm isolatie)   </t>
  </si>
  <si>
    <t xml:space="preserve">Vloer  </t>
  </si>
  <si>
    <t xml:space="preserve">isolatiewaarde Rc = 3,5 m2K/W ((afhankelijk van het  
isolatiemateriaal en vloertype 7 – 14 cm isolatie onder de vloer) </t>
  </si>
  <si>
    <t xml:space="preserve">Gevel   </t>
  </si>
  <si>
    <t>isolatiewaarde Rc = 3,5 m2K/W afhankelijk van het 
isolatiemateriaal en wandtype 5 – 10 cm isolatie in de voorzetwand)</t>
  </si>
  <si>
    <r>
      <rPr>
        <sz val="8"/>
        <color rgb="FF000000"/>
        <rFont val="Verdana"/>
        <family val="2"/>
      </rPr>
      <t xml:space="preserve">isolatiewaarde Rc = 1,7 m2K/W (parels, vlokken of schuim in de  
spouwmuur)   </t>
    </r>
  </si>
  <si>
    <t xml:space="preserve">Paneel  </t>
  </si>
  <si>
    <r>
      <rPr>
        <sz val="8"/>
        <color rgb="FF000000"/>
        <rFont val="Verdana"/>
        <family val="2"/>
      </rPr>
      <t xml:space="preserve">Indien aanwezig: isolatiewaarde Rc=1m2K/W (40 mm  
sandwichpaneel)  </t>
    </r>
  </si>
  <si>
    <r>
      <rPr>
        <sz val="8"/>
        <color rgb="FF000000"/>
        <rFont val="Verdana"/>
        <family val="2"/>
      </rPr>
      <t>U-waarde raam = 1,4 W/m²K (HR</t>
    </r>
    <r>
      <rPr>
        <vertAlign val="superscript"/>
        <sz val="8"/>
        <color rgb="FF000000"/>
        <rFont val="Verdana"/>
        <family val="2"/>
      </rPr>
      <t>++</t>
    </r>
    <r>
      <rPr>
        <sz val="8"/>
        <color rgb="FF000000"/>
        <rFont val="Verdana"/>
        <family val="2"/>
      </rPr>
      <t xml:space="preserve"> glas) in combinatie met een  
geïsoleerde deur of 1,0 W/m²K  (triple glas voor eigen rekening !! )    </t>
    </r>
  </si>
  <si>
    <t xml:space="preserve">Ventilatie  </t>
  </si>
  <si>
    <t>natuurlijke toevoer en mech. afzuiging in toilet, keuken en badkamer of gebalanseerde ventilatie met sturing in woonkamer en hoofdslaapkamer</t>
  </si>
  <si>
    <t xml:space="preserve">Kierdichting  </t>
  </si>
  <si>
    <r>
      <rPr>
        <sz val="8"/>
        <color rgb="FF000000"/>
        <rFont val="Verdana"/>
        <family val="2"/>
      </rPr>
      <t>qv;10 = 0,7 dm</t>
    </r>
    <r>
      <rPr>
        <vertAlign val="superscript"/>
        <sz val="8"/>
        <color rgb="FF000000"/>
        <rFont val="Verdana"/>
        <family val="2"/>
      </rPr>
      <t>3</t>
    </r>
    <r>
      <rPr>
        <sz val="8"/>
        <color rgb="FF000000"/>
        <rFont val="Verdana"/>
        <family val="2"/>
      </rPr>
      <t>/sm</t>
    </r>
    <r>
      <rPr>
        <vertAlign val="superscript"/>
        <sz val="8"/>
        <color rgb="FF000000"/>
        <rFont val="Verdana"/>
        <family val="2"/>
      </rPr>
      <t>2</t>
    </r>
    <r>
      <rPr>
        <sz val="8"/>
        <color rgb="FF000000"/>
        <rFont val="Verdana"/>
        <family val="2"/>
      </rPr>
      <t xml:space="preserve"> (verbeterde kierdichting van ramen en deuren  
en aansluiting gevel en dak)  </t>
    </r>
  </si>
  <si>
    <t>V1</t>
  </si>
  <si>
    <t>Level 1 - GEVEL</t>
  </si>
  <si>
    <t>V1-1</t>
  </si>
  <si>
    <t>- Algemene info / uitgangspunten:</t>
  </si>
  <si>
    <t>- Bouwjaar woning &lt; 1920 meestal geen spouwmuren</t>
  </si>
  <si>
    <t>- Bouwjaar woning 1920 - 1974 meestal geen spouwisolatie</t>
  </si>
  <si>
    <t>- Bouwjaar woning &gt;  1975  meestal wel spouwisolatie</t>
  </si>
  <si>
    <t>- Wel/geen spouwisolatie aanwezig</t>
  </si>
  <si>
    <t>mm</t>
  </si>
  <si>
    <t xml:space="preserve">subtotaal </t>
  </si>
  <si>
    <t>V1-2</t>
  </si>
  <si>
    <t>Buitengevelisolatie</t>
  </si>
  <si>
    <t>V1-3</t>
  </si>
  <si>
    <t>Binnengevelisolatie</t>
  </si>
  <si>
    <t xml:space="preserve">TOTAAL </t>
  </si>
  <si>
    <t>V2</t>
  </si>
  <si>
    <t xml:space="preserve">Level 2 - BEGLAZING EN  KOZIJNEN </t>
  </si>
  <si>
    <t>V2-1</t>
  </si>
  <si>
    <t>Vervangen buitendeur door nieuwe isolerende deur</t>
  </si>
  <si>
    <t>V2-2</t>
  </si>
  <si>
    <t>V2-3</t>
  </si>
  <si>
    <t>V2-4</t>
  </si>
  <si>
    <t>V2-5</t>
  </si>
  <si>
    <t>V2-6</t>
  </si>
  <si>
    <t>Vervangen glas door monumentenglas</t>
  </si>
  <si>
    <t>V2-7</t>
  </si>
  <si>
    <t>Vervangen glas door vacuümglas</t>
  </si>
  <si>
    <t>TOTAAL</t>
  </si>
  <si>
    <t>V3</t>
  </si>
  <si>
    <t>Level 3 - VLOER</t>
  </si>
  <si>
    <t>V3-1</t>
  </si>
  <si>
    <t>Vloerisolatie (b.gr.)</t>
  </si>
  <si>
    <t>V3-2</t>
  </si>
  <si>
    <t>Zolder-/vlieringvloer isolatie</t>
  </si>
  <si>
    <t xml:space="preserve">Totaal </t>
  </si>
  <si>
    <t>V4</t>
  </si>
  <si>
    <t>Level 4 - DAK</t>
  </si>
  <si>
    <t>V4-1</t>
  </si>
  <si>
    <t>Dakisolatie - binnenzijde hellend dak</t>
  </si>
  <si>
    <t>V4-2</t>
  </si>
  <si>
    <t>Dakisolatie - buitenzijde platdak</t>
  </si>
  <si>
    <t>V4-3</t>
  </si>
  <si>
    <t>Vervangen vierpans dakraam</t>
  </si>
  <si>
    <t>V4-4</t>
  </si>
  <si>
    <t>V5</t>
  </si>
  <si>
    <t>Level 5 - VENTILATIE</t>
  </si>
  <si>
    <t>V5-1</t>
  </si>
  <si>
    <t>V5-2</t>
  </si>
  <si>
    <t>Centrale balansventilatie (alleen monumenten)</t>
  </si>
  <si>
    <t>V6</t>
  </si>
  <si>
    <t>Level 6 - KIERDICHTING</t>
  </si>
  <si>
    <t>V6-1</t>
  </si>
  <si>
    <t xml:space="preserve">Kierdichting </t>
  </si>
  <si>
    <t>?</t>
  </si>
  <si>
    <t>wk</t>
  </si>
  <si>
    <t>TOTAAL EXCL. BTW</t>
  </si>
  <si>
    <t xml:space="preserve"> </t>
  </si>
  <si>
    <t>55</t>
  </si>
  <si>
    <t>Code</t>
  </si>
  <si>
    <t>Omschrijving</t>
  </si>
  <si>
    <t>Hoeveelheid</t>
  </si>
  <si>
    <t>Eenheid</t>
  </si>
  <si>
    <t>Norm</t>
  </si>
  <si>
    <t>Uren</t>
  </si>
  <si>
    <t>Tot. mat</t>
  </si>
  <si>
    <t>O.A.</t>
  </si>
  <si>
    <t>Tot. O.A.</t>
  </si>
  <si>
    <t>Prijs/ehd.</t>
  </si>
  <si>
    <t>Opmerking</t>
  </si>
  <si>
    <t xml:space="preserve">V1 </t>
  </si>
  <si>
    <t xml:space="preserve">opmerking: kan inzakken </t>
  </si>
  <si>
    <t xml:space="preserve">opmerking: </t>
  </si>
  <si>
    <t>Spouwmuurisolatie schuim (UF schuim) 60 mm.</t>
  </si>
  <si>
    <t xml:space="preserve">opmerking: UF schuim is een goedkoper alternatief op PUR-schuim.maar heeft lagere Rc waarde en kan loskomen </t>
  </si>
  <si>
    <t xml:space="preserve">niet opgenomen </t>
  </si>
  <si>
    <t>V1-1-X</t>
  </si>
  <si>
    <t xml:space="preserve">Bijkomende kosten </t>
  </si>
  <si>
    <t>m2</t>
  </si>
  <si>
    <t>Rolsteiger op/afbouw/huur in dagen</t>
  </si>
  <si>
    <t>Hoogwerker op/afbouw/huur in dagen</t>
  </si>
  <si>
    <t>V1-2-A</t>
  </si>
  <si>
    <t xml:space="preserve">steigerwerk </t>
  </si>
  <si>
    <t xml:space="preserve">zie onderbouwing bkw </t>
  </si>
  <si>
    <t>Verwijderen metselwerkwanden buiten (halfsteens)</t>
  </si>
  <si>
    <t xml:space="preserve">incl. afvoeren en containerkosten </t>
  </si>
  <si>
    <t>PE-folie</t>
  </si>
  <si>
    <t xml:space="preserve">PE-folie </t>
  </si>
  <si>
    <t xml:space="preserve">Stijl en regelwerk 38x120 mm h.o.h. 500 mm (verduurz.) </t>
  </si>
  <si>
    <t xml:space="preserve">grondwerk en bestrating/terrein </t>
  </si>
  <si>
    <t>Recticel Eurowall 1200x600x95 mm, PIR Spouwplaat RC 4,7</t>
  </si>
  <si>
    <t xml:space="preserve">Dampdoorlatende  folie </t>
  </si>
  <si>
    <t>``</t>
  </si>
  <si>
    <t>Tengels 22x50 mm (t.b.v. ventilatie)</t>
  </si>
  <si>
    <t>Verduurzamen tengels</t>
  </si>
  <si>
    <t>Zweeds rabat western red cedar 193mm (176 mm werkend)</t>
  </si>
  <si>
    <t xml:space="preserve">bevestigingsmiddelen RVS </t>
  </si>
  <si>
    <t>Dampdoorlatende  folie</t>
  </si>
  <si>
    <t xml:space="preserve">Voegwerk + specie (standaard) </t>
  </si>
  <si>
    <t xml:space="preserve">sloop zie maatregel </t>
  </si>
  <si>
    <t>stucwerk</t>
  </si>
  <si>
    <t>V1-2-X</t>
  </si>
  <si>
    <t xml:space="preserve">Sloop en afvoeren bestaande gevel </t>
  </si>
  <si>
    <t>opmerking:</t>
  </si>
  <si>
    <t>aftimmeren kozijnen en en eventueel nieuwe vensterbanken ?</t>
  </si>
  <si>
    <t xml:space="preserve">isolatie in binnenwanden en voorzetwanden d=70/90 mm n.t.b. </t>
  </si>
  <si>
    <t>damp-open / dampdichte folie n.t.b.</t>
  </si>
  <si>
    <t xml:space="preserve">bevestigingsmiddelen en afdichtingen </t>
  </si>
  <si>
    <t xml:space="preserve">excl. </t>
  </si>
  <si>
    <t xml:space="preserve">Aanbrengen stucwerk bij gipsplaat (afwerkings gereed) </t>
  </si>
  <si>
    <t>Gyp frame U-profiel</t>
  </si>
  <si>
    <t>Gyp frame C-profiel</t>
  </si>
  <si>
    <t>bevestigingsmiddelen</t>
  </si>
  <si>
    <t>Plaatsen ms-voorzetwand</t>
  </si>
  <si>
    <t>V1-3-X</t>
  </si>
  <si>
    <t xml:space="preserve">Neggen betimmering </t>
  </si>
  <si>
    <t xml:space="preserve">V2 </t>
  </si>
  <si>
    <t xml:space="preserve">uitnemen deur  </t>
  </si>
  <si>
    <t xml:space="preserve">Blauw nog controleren en na controle zwart maken </t>
  </si>
  <si>
    <t>Tijdelijke afdichting</t>
  </si>
  <si>
    <t xml:space="preserve">nieuwe geisoleerde achterdeur  </t>
  </si>
  <si>
    <t>Beglazing HR ++</t>
  </si>
  <si>
    <t xml:space="preserve">Hang en sluitwerk </t>
  </si>
  <si>
    <t xml:space="preserve">aanpassen kozijn </t>
  </si>
  <si>
    <t xml:space="preserve">schilderwerk kozijn en dr  </t>
  </si>
  <si>
    <t xml:space="preserve">exc </t>
  </si>
  <si>
    <t>exc</t>
  </si>
  <si>
    <t xml:space="preserve">nieuwe geisoleerde voordeur  </t>
  </si>
  <si>
    <t xml:space="preserve">incl </t>
  </si>
  <si>
    <t>V2-1-X</t>
  </si>
  <si>
    <t>Bijkomende kosten</t>
  </si>
  <si>
    <t xml:space="preserve">opmerking: m1 per onderdeel invullen !!!! </t>
  </si>
  <si>
    <t>Schilderen aftimmering</t>
  </si>
  <si>
    <t>Kitwerk</t>
  </si>
  <si>
    <t xml:space="preserve">Vensterbank </t>
  </si>
  <si>
    <t>Waterslag</t>
  </si>
  <si>
    <t xml:space="preserve">prijs per m2 </t>
  </si>
  <si>
    <t>deelprijs/m²</t>
  </si>
  <si>
    <t xml:space="preserve">uitnemen paneel </t>
  </si>
  <si>
    <t xml:space="preserve">nieuwe geisoleerde paneel </t>
  </si>
  <si>
    <t xml:space="preserve">afkitten en nieuwe glaslatten </t>
  </si>
  <si>
    <t xml:space="preserve">excl </t>
  </si>
  <si>
    <t xml:space="preserve">nvt </t>
  </si>
  <si>
    <t>V2-2-X</t>
  </si>
  <si>
    <t xml:space="preserve">opmerking: zelf m1 invullen </t>
  </si>
  <si>
    <t xml:space="preserve">Aanpassen sponning  </t>
  </si>
  <si>
    <t xml:space="preserve">grondverf </t>
  </si>
  <si>
    <t>V2-3-A</t>
  </si>
  <si>
    <t>Vervangen glas door HR++ glas in houten kozijn</t>
  </si>
  <si>
    <t xml:space="preserve">Verwijderen bestaande beglazing  </t>
  </si>
  <si>
    <t xml:space="preserve">opschonen </t>
  </si>
  <si>
    <t xml:space="preserve">Beglazing HR ++  </t>
  </si>
  <si>
    <t xml:space="preserve">Nieuwe glaslatten </t>
  </si>
  <si>
    <t xml:space="preserve">glaslat/waterslag </t>
  </si>
  <si>
    <t xml:space="preserve">Schilderen kozijnen en nieuwe glaslatten </t>
  </si>
  <si>
    <t>Vervangen glas door HR++ glas in kunststof / alum. kozijn ?</t>
  </si>
  <si>
    <t>nvt</t>
  </si>
  <si>
    <t>V2-3-X</t>
  </si>
  <si>
    <t xml:space="preserve">Alu waterslag tot 150mm </t>
  </si>
  <si>
    <t xml:space="preserve">opschonen sponning  </t>
  </si>
  <si>
    <t xml:space="preserve">Beglazing HR +++    </t>
  </si>
  <si>
    <t>V2-4-X</t>
  </si>
  <si>
    <t>Type glas</t>
  </si>
  <si>
    <t>Enkelglas 4mm</t>
  </si>
  <si>
    <t xml:space="preserve">opmerking: berekening voor raam  van ± 1200 x 1850 mm </t>
  </si>
  <si>
    <t>Breedte in mm (B)</t>
  </si>
  <si>
    <t xml:space="preserve">Isolatieglas 14mm (4-6-4)  incl profiel rondom </t>
  </si>
  <si>
    <t>Hoogte in mm (H)</t>
  </si>
  <si>
    <t xml:space="preserve">bevestings middel schroeven incl voorboren </t>
  </si>
  <si>
    <t>Warmtewerende raamfolie TRF-W100</t>
  </si>
  <si>
    <t>Nee</t>
  </si>
  <si>
    <t>Oppervlakte (m²)</t>
  </si>
  <si>
    <t>2.16</t>
  </si>
  <si>
    <t>Gewicht (kg) ca.</t>
  </si>
  <si>
    <t xml:space="preserve">bevestings middel schroeven incl voor boren </t>
  </si>
  <si>
    <t>21.6</t>
  </si>
  <si>
    <t>Profielen voorboren</t>
  </si>
  <si>
    <t>Ja, rondom (standaard)</t>
  </si>
  <si>
    <t>V2-5-X</t>
  </si>
  <si>
    <t xml:space="preserve">opschonen sponning  let op stopverf </t>
  </si>
  <si>
    <t xml:space="preserve">opnieuw stoppen met stopverf </t>
  </si>
  <si>
    <t>V2-6-X</t>
  </si>
  <si>
    <t>Vervangen glas door  vacuümglas in houten kozijn</t>
  </si>
  <si>
    <t>Vervangen glas door  vacuümglas in kunststof / alum. kozijn ?</t>
  </si>
  <si>
    <t>vacuümglas</t>
  </si>
  <si>
    <t>V2-7-X</t>
  </si>
  <si>
    <t xml:space="preserve">tot hier  29-03-2025 </t>
  </si>
  <si>
    <t xml:space="preserve">asbest sanering bij stopverf ?? </t>
  </si>
  <si>
    <t xml:space="preserve">V3 </t>
  </si>
  <si>
    <t>V3-1-X</t>
  </si>
  <si>
    <t>V3-2-A</t>
  </si>
  <si>
    <t>V3-2-X</t>
  </si>
  <si>
    <t xml:space="preserve">V4 </t>
  </si>
  <si>
    <t>V4-1-X</t>
  </si>
  <si>
    <t>V4-2-A</t>
  </si>
  <si>
    <t>V4-2-B</t>
  </si>
  <si>
    <t>V4-2-X</t>
  </si>
  <si>
    <t>V4-4-A</t>
  </si>
  <si>
    <t>V4-4-B</t>
  </si>
  <si>
    <t>V4-4-X</t>
  </si>
  <si>
    <t xml:space="preserve">V5 </t>
  </si>
  <si>
    <t>V5-1-A</t>
  </si>
  <si>
    <t>m1</t>
  </si>
  <si>
    <t>V5-1-B</t>
  </si>
  <si>
    <t>V5-2-A</t>
  </si>
  <si>
    <t>Optie A ?</t>
  </si>
  <si>
    <t>V5-2-B</t>
  </si>
  <si>
    <t>Optie B ?</t>
  </si>
  <si>
    <t>V5-2-X</t>
  </si>
  <si>
    <t xml:space="preserve">V6 </t>
  </si>
  <si>
    <t>V6-1-A</t>
  </si>
  <si>
    <t>Kierdichting bij muurplaten</t>
  </si>
  <si>
    <t>V6-1-B</t>
  </si>
  <si>
    <t>Kierdichting bij vloerranden</t>
  </si>
  <si>
    <t>V6-1-C</t>
  </si>
  <si>
    <t>Kierdichting bij buitenkozijnen</t>
  </si>
  <si>
    <t>V6-1-X</t>
  </si>
  <si>
    <t>PIR 2-zijdig Aluminium 1200x600x80mm Rd:3.65</t>
  </si>
  <si>
    <t>Knauf Naturoll 035 235 mm Rc &gt; 4,70</t>
  </si>
  <si>
    <t>EPS100SE-isolatie dik 170 mm Rc &gt; 4,70 (t.b.v. gevelstuc)</t>
  </si>
  <si>
    <t>Folie en isolatie EPS 140 mm Rc &gt; 3,70 (t.b.v. betonvloer)</t>
  </si>
  <si>
    <t xml:space="preserve">Eurothane silver 142mm Rd = 6,45 </t>
  </si>
  <si>
    <t>Kingspan Therma TR26 FM 142 mm Rd =6,45</t>
  </si>
  <si>
    <t>Steenwolisolatie 200 mm rockwool Sonobase Rc 4,70</t>
  </si>
  <si>
    <t>afschot isolatie  plat dak Rc 3,0/3,5</t>
  </si>
  <si>
    <t>afschot isolatie  plat dak Rc 6,45</t>
  </si>
  <si>
    <t>Kooltherm K12 D Plaat 1200x600x50mm</t>
  </si>
  <si>
    <t>Naturoll 037 5600x580x140mm Rd:3.75</t>
  </si>
  <si>
    <t xml:space="preserve">Isolatie onder dekvloer  PIR 22 mm </t>
  </si>
  <si>
    <t xml:space="preserve">Isovlas PL isolatieplaat 1200x600x140mm Rd:3.68 </t>
  </si>
  <si>
    <t>Dampremmende laag</t>
  </si>
  <si>
    <t>Tweelaagse bedekking Wedeflex of gelijkwaardig</t>
  </si>
  <si>
    <t>Randstroken</t>
  </si>
  <si>
    <t>Inplakken doorvoeren</t>
  </si>
  <si>
    <t>Aluminium daktrim type ....</t>
  </si>
  <si>
    <t>Plakplaat aluminium t.b.v. HWA leveren &amp; monteren</t>
  </si>
  <si>
    <t>Noodoverstorten leveren &amp; monteren</t>
  </si>
  <si>
    <t>m³</t>
  </si>
  <si>
    <t xml:space="preserve">isolatie </t>
  </si>
  <si>
    <t xml:space="preserve">Uittrekstaten </t>
  </si>
  <si>
    <t xml:space="preserve">BVO e.d. </t>
  </si>
  <si>
    <t>bouwlaag</t>
  </si>
  <si>
    <t>aantal</t>
  </si>
  <si>
    <t>breedte</t>
  </si>
  <si>
    <t>lengte</t>
  </si>
  <si>
    <t>hoogte</t>
  </si>
  <si>
    <t>opp</t>
  </si>
  <si>
    <t>inhoud</t>
  </si>
  <si>
    <t>plafond</t>
  </si>
  <si>
    <t>wand</t>
  </si>
  <si>
    <t>vloer</t>
  </si>
  <si>
    <t>kelder</t>
  </si>
  <si>
    <t>maatregel</t>
  </si>
  <si>
    <t>ruimte</t>
  </si>
  <si>
    <t>omtrek</t>
  </si>
  <si>
    <t>opv m2</t>
  </si>
  <si>
    <t>systeemplafond</t>
  </si>
  <si>
    <t>gips</t>
  </si>
  <si>
    <t>toeslag tussen balk</t>
  </si>
  <si>
    <t>toeslag schuurwerk</t>
  </si>
  <si>
    <t>beton spack</t>
  </si>
  <si>
    <t>schrootjes</t>
  </si>
  <si>
    <t>geen</t>
  </si>
  <si>
    <t>anders</t>
  </si>
  <si>
    <t>behang</t>
  </si>
  <si>
    <t>sauswerk</t>
  </si>
  <si>
    <t>tegel</t>
  </si>
  <si>
    <t>betimmering (lambrisering)</t>
  </si>
  <si>
    <t>plint</t>
  </si>
  <si>
    <t>knieschotten</t>
  </si>
  <si>
    <t>Vinyl</t>
  </si>
  <si>
    <t>Marmoleum</t>
  </si>
  <si>
    <t>vloerbedekking</t>
  </si>
  <si>
    <t>laminaat</t>
  </si>
  <si>
    <t>Parket</t>
  </si>
  <si>
    <t>Tegels</t>
  </si>
  <si>
    <t>Cement dekvloer</t>
  </si>
  <si>
    <t>begane grond</t>
  </si>
  <si>
    <t>1é verdieping</t>
  </si>
  <si>
    <t>BBO ►</t>
  </si>
  <si>
    <t xml:space="preserve">inhoud altijd controleren (bij schuine daken corrigeren) </t>
  </si>
  <si>
    <t>2é verdieping</t>
  </si>
  <si>
    <t>3é verdieping</t>
  </si>
  <si>
    <t xml:space="preserve">indien meer verdiepingen dan toevoegen </t>
  </si>
  <si>
    <t>zolder</t>
  </si>
  <si>
    <t xml:space="preserve">Totaal  BVO </t>
  </si>
  <si>
    <t xml:space="preserve">Totaal inhoud </t>
  </si>
  <si>
    <t xml:space="preserve">gem. verdiepingshoogte </t>
  </si>
  <si>
    <t xml:space="preserve">totaal </t>
  </si>
  <si>
    <t>gevels en kozijnen</t>
  </si>
  <si>
    <t>omschrijving</t>
  </si>
  <si>
    <t xml:space="preserve">(gem.)hoogte </t>
  </si>
  <si>
    <t>tot. lengte</t>
  </si>
  <si>
    <t>oppervl.</t>
  </si>
  <si>
    <t>driezijdig</t>
  </si>
  <si>
    <t>Afmetingen gevels en kozijnen</t>
  </si>
  <si>
    <t xml:space="preserve">Gevels bruto </t>
  </si>
  <si>
    <t xml:space="preserve">Kozijnen bruto </t>
  </si>
  <si>
    <t>Netto gevel</t>
  </si>
  <si>
    <t>tol. lengte</t>
  </si>
  <si>
    <t>oppervlak</t>
  </si>
  <si>
    <t>3 zijdig</t>
  </si>
  <si>
    <t>bruto dakoppervlak</t>
  </si>
  <si>
    <t xml:space="preserve">dak openingen/sparingen/dakkapellen </t>
  </si>
  <si>
    <t xml:space="preserve">bruto binnenwanden </t>
  </si>
  <si>
    <t xml:space="preserve">Verder zelf eventueel uittrekstaten maken en koppelen aan afwerking e.d. </t>
  </si>
  <si>
    <t xml:space="preserve">kg </t>
  </si>
  <si>
    <t>hnd</t>
  </si>
  <si>
    <t>OSB/3 D=   9 mm</t>
  </si>
  <si>
    <t>OSB/3 D=   11 mm</t>
  </si>
  <si>
    <t>OSB/3 D=   12 mm</t>
  </si>
  <si>
    <t>OSB/3 D=   15 mm</t>
  </si>
  <si>
    <t>OSB/3 D=   18 mm</t>
  </si>
  <si>
    <t xml:space="preserve">OSB/3 D=   18+ mm </t>
  </si>
  <si>
    <t>opmerking; OSB o.g.  of gelijkwaardig)</t>
  </si>
  <si>
    <t>spaanplaatschroeven 4x40 mm 10st/m²</t>
  </si>
  <si>
    <t>18mm OSB o.g.  incl. 10% verlies</t>
  </si>
  <si>
    <t>beton C28/35 XC1/C3, spramex incl. verlies 10%</t>
  </si>
  <si>
    <t xml:space="preserve">FRP-strips ingefreesd en ingebed met lijm + glasvezelmesh (prijs O.A.) </t>
  </si>
  <si>
    <t xml:space="preserve">46x156 mm </t>
  </si>
  <si>
    <t>50x150 mm</t>
  </si>
  <si>
    <t>50x200 mm</t>
  </si>
  <si>
    <t>63x160 mm</t>
  </si>
  <si>
    <t>75x150 mm</t>
  </si>
  <si>
    <t>75x175 mm</t>
  </si>
  <si>
    <t>75x200 mm</t>
  </si>
  <si>
    <t>75x225 mm</t>
  </si>
  <si>
    <t>75x250 mm</t>
  </si>
  <si>
    <t>75x275 mm</t>
  </si>
  <si>
    <t>100x200 mm</t>
  </si>
  <si>
    <t>100x225 mm</t>
  </si>
  <si>
    <t>100x250 mm</t>
  </si>
  <si>
    <t xml:space="preserve">koolstofvezelmesh </t>
  </si>
  <si>
    <t xml:space="preserve">beton C20/25 incl. verlies </t>
  </si>
  <si>
    <t>rondhout Ø16/18 geschild</t>
  </si>
  <si>
    <t>rondhout Ø14cm gefreesd</t>
  </si>
  <si>
    <t xml:space="preserve">Verwijderen buitenkozijnen </t>
  </si>
  <si>
    <t>Zweeds rabat western red cedar 144 mm (129mm werkend)</t>
  </si>
  <si>
    <t>Zweeds rabat western red cedar 193 mm (176mm werkend)</t>
  </si>
  <si>
    <t>Stelkozijn</t>
  </si>
  <si>
    <t>inc</t>
  </si>
  <si>
    <t>Nieuwe aftimmering rondom</t>
  </si>
  <si>
    <t xml:space="preserve">dampopen / dampdoorlatend folie's </t>
  </si>
  <si>
    <t xml:space="preserve">aanbrengen OSB o.g.  </t>
  </si>
  <si>
    <t>Trap met boven kwart vuren (open)</t>
  </si>
  <si>
    <t>Trap met onder- / bovenkwart vuren (open)</t>
  </si>
  <si>
    <t>Rechte trap vuren (open)</t>
  </si>
  <si>
    <t>Wenteltrap staal met hardhouten treden</t>
  </si>
  <si>
    <t xml:space="preserve">Toeslag  hardhout  </t>
  </si>
  <si>
    <t>Leuningen beuken</t>
  </si>
  <si>
    <t>Leuningen mahonie</t>
  </si>
  <si>
    <t>Balustraden vuren</t>
  </si>
  <si>
    <t>Balustraden hardhout</t>
  </si>
  <si>
    <t>Gyproc wapeningsband</t>
  </si>
  <si>
    <t>Gyproc jointfiller</t>
  </si>
  <si>
    <t>Gyproc jointfinisher</t>
  </si>
  <si>
    <t>Gyproc diepgrond</t>
  </si>
  <si>
    <t>Ja</t>
  </si>
  <si>
    <t>Eemsdelta</t>
  </si>
  <si>
    <t>Groningen</t>
  </si>
  <si>
    <t>Het Hogeland</t>
  </si>
  <si>
    <t>Midden-Groningen</t>
  </si>
  <si>
    <t>Oldambt</t>
  </si>
  <si>
    <t>Pekela</t>
  </si>
  <si>
    <t>Stadskanaal</t>
  </si>
  <si>
    <t>Veendam</t>
  </si>
  <si>
    <t>Westerkwartier</t>
  </si>
  <si>
    <t>Westerwolde</t>
  </si>
  <si>
    <t>stappen aanpassen prijs lijst</t>
  </si>
  <si>
    <t>A-2</t>
  </si>
  <si>
    <t>(1)</t>
  </si>
  <si>
    <r>
      <t xml:space="preserve">De % moet je voor elk onderdeel </t>
    </r>
    <r>
      <rPr>
        <b/>
        <sz val="8"/>
        <rFont val="Verdana"/>
        <family val="2"/>
      </rPr>
      <t>apart</t>
    </r>
    <r>
      <rPr>
        <sz val="8"/>
        <rFont val="Verdana"/>
        <family val="2"/>
      </rPr>
      <t xml:space="preserve"> aanpassen. Dus de % stijging voor OSB kan anders zijn als voor regelwerk</t>
    </r>
  </si>
  <si>
    <t>A-3</t>
  </si>
  <si>
    <r>
      <t xml:space="preserve">materiaal prijs indien gekoppeld dan aangegeven met  </t>
    </r>
    <r>
      <rPr>
        <b/>
        <sz val="8"/>
        <color rgb="FF0000CC"/>
        <rFont val="Verdana"/>
        <family val="2"/>
      </rPr>
      <t xml:space="preserve">blauwe  █ </t>
    </r>
    <r>
      <rPr>
        <sz val="8"/>
        <rFont val="Verdana"/>
        <family val="2"/>
      </rPr>
      <t xml:space="preserve"> in kolom A van de onderbouwing </t>
    </r>
  </si>
  <si>
    <t>A-4</t>
  </si>
  <si>
    <t xml:space="preserve">gem prijs </t>
  </si>
  <si>
    <t>A-5</t>
  </si>
  <si>
    <t xml:space="preserve">Materiaal </t>
  </si>
  <si>
    <t>14 april tot - juli 2022</t>
  </si>
  <si>
    <t>A-6</t>
  </si>
  <si>
    <t>extra info</t>
  </si>
  <si>
    <t>A-7</t>
  </si>
  <si>
    <r>
      <t xml:space="preserve">versterkingsplaatmaterialen, </t>
    </r>
    <r>
      <rPr>
        <b/>
        <sz val="8"/>
        <color rgb="FFFF0000"/>
        <rFont val="Verdana"/>
        <family val="2"/>
      </rPr>
      <t>afm. 1.220x2.440 mm</t>
    </r>
  </si>
  <si>
    <t>A-8</t>
  </si>
  <si>
    <t>A-9</t>
  </si>
  <si>
    <t>A-10</t>
  </si>
  <si>
    <t>A-11</t>
  </si>
  <si>
    <t>A-12</t>
  </si>
  <si>
    <t>A-13</t>
  </si>
  <si>
    <t>A-14</t>
  </si>
  <si>
    <t>underlayment D=   18 mm</t>
  </si>
  <si>
    <t>A-15</t>
  </si>
  <si>
    <t>A-16</t>
  </si>
  <si>
    <t xml:space="preserve">interieur </t>
  </si>
  <si>
    <t>A-17</t>
  </si>
  <si>
    <t xml:space="preserve">gerekend bij L3-S </t>
  </si>
  <si>
    <t>Multiplex D=   6 mm</t>
  </si>
  <si>
    <t>A-18</t>
  </si>
  <si>
    <t>Multiplex D=   10 mm</t>
  </si>
  <si>
    <t>A-19</t>
  </si>
  <si>
    <t>Multiplex D=   12 mm</t>
  </si>
  <si>
    <t>A-20</t>
  </si>
  <si>
    <t>Multiplex D=   15 mm</t>
  </si>
  <si>
    <t>A-21</t>
  </si>
  <si>
    <t>Multiplex D=   18 mm</t>
  </si>
  <si>
    <t>A-22</t>
  </si>
  <si>
    <t>A-23</t>
  </si>
  <si>
    <t xml:space="preserve">interieur gegrond   </t>
  </si>
  <si>
    <t>A-24</t>
  </si>
  <si>
    <t>A-25</t>
  </si>
  <si>
    <t>A-26</t>
  </si>
  <si>
    <t>A-27</t>
  </si>
  <si>
    <t>A-28</t>
  </si>
  <si>
    <t>A-29</t>
  </si>
  <si>
    <t xml:space="preserve">exterieur watervast verlijmd </t>
  </si>
  <si>
    <t>A-30</t>
  </si>
  <si>
    <t>A-31</t>
  </si>
  <si>
    <t>A-32</t>
  </si>
  <si>
    <t>A-33</t>
  </si>
  <si>
    <t>A-34</t>
  </si>
  <si>
    <t>A-35</t>
  </si>
  <si>
    <r>
      <t>exterieur garantplex,</t>
    </r>
    <r>
      <rPr>
        <b/>
        <sz val="8"/>
        <color rgb="FFFF0000"/>
        <rFont val="Verdana"/>
        <family val="2"/>
      </rPr>
      <t xml:space="preserve"> 15 jaar gegrond</t>
    </r>
  </si>
  <si>
    <t>A-36</t>
  </si>
  <si>
    <t>A-37</t>
  </si>
  <si>
    <t>A-38</t>
  </si>
  <si>
    <t>A-39</t>
  </si>
  <si>
    <t>A-40</t>
  </si>
  <si>
    <t xml:space="preserve">Regelwerk </t>
  </si>
  <si>
    <t>A-41</t>
  </si>
  <si>
    <t xml:space="preserve">Tengels  </t>
  </si>
  <si>
    <t>11x38 mm</t>
  </si>
  <si>
    <t>A-42</t>
  </si>
  <si>
    <t xml:space="preserve">panlatten </t>
  </si>
  <si>
    <t>22x38 mm</t>
  </si>
  <si>
    <t>A-43</t>
  </si>
  <si>
    <t>22x50 mm</t>
  </si>
  <si>
    <t>A-44</t>
  </si>
  <si>
    <t xml:space="preserve">plafondlatten </t>
  </si>
  <si>
    <t>22x75 mm</t>
  </si>
  <si>
    <t>A-45</t>
  </si>
  <si>
    <t>22x100 mm</t>
  </si>
  <si>
    <t>A-46</t>
  </si>
  <si>
    <t>22x125 mm</t>
  </si>
  <si>
    <t>A-47</t>
  </si>
  <si>
    <t>22x150 mm</t>
  </si>
  <si>
    <t>A-48</t>
  </si>
  <si>
    <t>22x200 mm</t>
  </si>
  <si>
    <t>A-49</t>
  </si>
  <si>
    <t>32x50 mm</t>
  </si>
  <si>
    <t>A-50</t>
  </si>
  <si>
    <t xml:space="preserve">32x75 mm </t>
  </si>
  <si>
    <t>A-51</t>
  </si>
  <si>
    <t>32x100 mm</t>
  </si>
  <si>
    <t>A-52</t>
  </si>
  <si>
    <t>32x125 mm</t>
  </si>
  <si>
    <t>A-53</t>
  </si>
  <si>
    <t>32x150 mm</t>
  </si>
  <si>
    <t>A-54</t>
  </si>
  <si>
    <t>32x200 mm</t>
  </si>
  <si>
    <t>A-55</t>
  </si>
  <si>
    <t xml:space="preserve">50x75 mm </t>
  </si>
  <si>
    <t>A-56</t>
  </si>
  <si>
    <t xml:space="preserve">60x120 mm </t>
  </si>
  <si>
    <t>A-57</t>
  </si>
  <si>
    <t xml:space="preserve">60x 120 mm verduurz. </t>
  </si>
  <si>
    <t>A-58</t>
  </si>
  <si>
    <t xml:space="preserve">70x70 mm </t>
  </si>
  <si>
    <t>A-59</t>
  </si>
  <si>
    <t>A-60</t>
  </si>
  <si>
    <t>SLS / CLS (Regelwerk)</t>
  </si>
  <si>
    <t>A-61</t>
  </si>
  <si>
    <t>38x89 mm</t>
  </si>
  <si>
    <t>A-62</t>
  </si>
  <si>
    <t>38x120 mm</t>
  </si>
  <si>
    <t>A-63</t>
  </si>
  <si>
    <t xml:space="preserve">38x120 mm verduurz. </t>
  </si>
  <si>
    <t>A-64</t>
  </si>
  <si>
    <t>38x140 mm</t>
  </si>
  <si>
    <t>A-65</t>
  </si>
  <si>
    <t>38x170 mm</t>
  </si>
  <si>
    <t>A-66</t>
  </si>
  <si>
    <t>38x184 mm</t>
  </si>
  <si>
    <t>A-67</t>
  </si>
  <si>
    <t>38x235 mm</t>
  </si>
  <si>
    <t>A-68</t>
  </si>
  <si>
    <t>38x285 mm</t>
  </si>
  <si>
    <t>A-69</t>
  </si>
  <si>
    <t>A-70</t>
  </si>
  <si>
    <t xml:space="preserve">Balken </t>
  </si>
  <si>
    <t>A-71</t>
  </si>
  <si>
    <t>A-72</t>
  </si>
  <si>
    <t>A-73</t>
  </si>
  <si>
    <t>A-74</t>
  </si>
  <si>
    <t>A-75</t>
  </si>
  <si>
    <t>A-76</t>
  </si>
  <si>
    <t>A-77</t>
  </si>
  <si>
    <t>A-78</t>
  </si>
  <si>
    <t>A-79</t>
  </si>
  <si>
    <t>A-80</t>
  </si>
  <si>
    <t>A-81</t>
  </si>
  <si>
    <t>A-82</t>
  </si>
  <si>
    <t>A-83</t>
  </si>
  <si>
    <t>A-84</t>
  </si>
  <si>
    <t>63x160 mm klossen +-600mm</t>
  </si>
  <si>
    <t>per stuk</t>
  </si>
  <si>
    <t>A-85</t>
  </si>
  <si>
    <t>A-86</t>
  </si>
  <si>
    <t>afbouw plaatmateriaal</t>
  </si>
  <si>
    <t>A-87</t>
  </si>
  <si>
    <t xml:space="preserve">gipsplaat 9,5 mm  RK </t>
  </si>
  <si>
    <t>A-88</t>
  </si>
  <si>
    <t xml:space="preserve">stucplaat: gipsplaat 9,5 mm 2-zijdig AK </t>
  </si>
  <si>
    <t>A-89</t>
  </si>
  <si>
    <t>gipsplaat 12,5 mm RK</t>
  </si>
  <si>
    <t>A-90</t>
  </si>
  <si>
    <t xml:space="preserve">gipsplaat 12,5 mm 4-zijdig AK </t>
  </si>
  <si>
    <t>A-91</t>
  </si>
  <si>
    <t>fermacelplaat 10 mm</t>
  </si>
  <si>
    <t>A-92</t>
  </si>
  <si>
    <t>fermacelplaat 12,5 mm</t>
  </si>
  <si>
    <t>A-93</t>
  </si>
  <si>
    <t>fermacelplaat 15 mm</t>
  </si>
  <si>
    <t>A-94</t>
  </si>
  <si>
    <t xml:space="preserve">Promatect H D= 15 mm </t>
  </si>
  <si>
    <t>A-95</t>
  </si>
  <si>
    <t xml:space="preserve">Promatect H D=18 mm </t>
  </si>
  <si>
    <t>A-96</t>
  </si>
  <si>
    <t xml:space="preserve">Promatect H D= 20 mm </t>
  </si>
  <si>
    <t>A-97</t>
  </si>
  <si>
    <t>Promatect -100 D= 10 mm</t>
  </si>
  <si>
    <t>A-98</t>
  </si>
  <si>
    <t>Promatect -100 D= 12 mm</t>
  </si>
  <si>
    <t>A-99</t>
  </si>
  <si>
    <t>Promatect -100 D= 15 mm</t>
  </si>
  <si>
    <t>A-100</t>
  </si>
  <si>
    <t>Promatect -100 D= 18 mm</t>
  </si>
  <si>
    <t>A-101</t>
  </si>
  <si>
    <t>A-102</t>
  </si>
  <si>
    <t>Plinten wit gegrond  meranti</t>
  </si>
  <si>
    <t>A-103</t>
  </si>
  <si>
    <t xml:space="preserve">9x45 mm </t>
  </si>
  <si>
    <t>A-104</t>
  </si>
  <si>
    <t xml:space="preserve">12x55 mm </t>
  </si>
  <si>
    <t>A-105</t>
  </si>
  <si>
    <t xml:space="preserve">12x70 mm </t>
  </si>
  <si>
    <t>A-106</t>
  </si>
  <si>
    <t xml:space="preserve">12x90 mm </t>
  </si>
  <si>
    <t>A-107</t>
  </si>
  <si>
    <t xml:space="preserve">12x120 mm </t>
  </si>
  <si>
    <t>A-108</t>
  </si>
  <si>
    <t xml:space="preserve">18x120 mm </t>
  </si>
  <si>
    <t>A-109</t>
  </si>
  <si>
    <t>A-110</t>
  </si>
  <si>
    <t xml:space="preserve">Isolatie  &gt; hard &gt; zacht &gt; Rc -waarde </t>
  </si>
  <si>
    <t>A-111</t>
  </si>
  <si>
    <t>A-112</t>
  </si>
  <si>
    <t>A-113</t>
  </si>
  <si>
    <t>A-114</t>
  </si>
  <si>
    <t>A-115</t>
  </si>
  <si>
    <t>A-116</t>
  </si>
  <si>
    <t>A-117</t>
  </si>
  <si>
    <t>A-118</t>
  </si>
  <si>
    <t>A-119</t>
  </si>
  <si>
    <t>A-120</t>
  </si>
  <si>
    <t>A-121</t>
  </si>
  <si>
    <t>A-122</t>
  </si>
  <si>
    <t>A-123</t>
  </si>
  <si>
    <t>A-124</t>
  </si>
  <si>
    <t>A-125</t>
  </si>
  <si>
    <t>A-126</t>
  </si>
  <si>
    <t>A-127</t>
  </si>
  <si>
    <t>A-128</t>
  </si>
  <si>
    <t>Buiten plaatmateriaal</t>
  </si>
  <si>
    <t>A-129</t>
  </si>
  <si>
    <t xml:space="preserve">trespa 6 mm Meteon 1-Z kleur  </t>
  </si>
  <si>
    <t>A-130</t>
  </si>
  <si>
    <t xml:space="preserve">trespa 8 mm Meteon 1-Z kleur </t>
  </si>
  <si>
    <t>A-131</t>
  </si>
  <si>
    <t>A-132</t>
  </si>
  <si>
    <t xml:space="preserve">Rockpanel 6 mm kleur  </t>
  </si>
  <si>
    <t>A-133</t>
  </si>
  <si>
    <t xml:space="preserve">Rockpanel 8 mm kleur  </t>
  </si>
  <si>
    <t>A-134</t>
  </si>
  <si>
    <t>A-135</t>
  </si>
  <si>
    <t xml:space="preserve">Geïmpregneerd halfhoutsrabat 22x150mm </t>
  </si>
  <si>
    <t>A-136</t>
  </si>
  <si>
    <t>A-137</t>
  </si>
  <si>
    <t>A-138</t>
  </si>
  <si>
    <t>Zweeds rabat potdekselplank 12/24mm x 195mm</t>
  </si>
  <si>
    <t>A-139</t>
  </si>
  <si>
    <t>schrootdelen grenen (d x b x l) 12 x 110</t>
  </si>
  <si>
    <t>A-140</t>
  </si>
  <si>
    <t xml:space="preserve">Schrootdelen vuren (d x b x l) 16 x 132 </t>
  </si>
  <si>
    <t>A-141</t>
  </si>
  <si>
    <t>A-142</t>
  </si>
  <si>
    <t>Grenen plankenvloer</t>
  </si>
  <si>
    <t>A-143</t>
  </si>
  <si>
    <t>Eiken plankenvloer</t>
  </si>
  <si>
    <t>A-144</t>
  </si>
  <si>
    <t>Kersen plankenvloer</t>
  </si>
  <si>
    <t>A-145</t>
  </si>
  <si>
    <t>Parketvloer</t>
  </si>
  <si>
    <t>A-146</t>
  </si>
  <si>
    <t>A-147</t>
  </si>
  <si>
    <t>Trap</t>
  </si>
  <si>
    <t>A-148</t>
  </si>
  <si>
    <t>Trap met onderkwart vuren (open)</t>
  </si>
  <si>
    <t>A-149</t>
  </si>
  <si>
    <t>A-150</t>
  </si>
  <si>
    <t>A-151</t>
  </si>
  <si>
    <t>A-152</t>
  </si>
  <si>
    <t>A-153</t>
  </si>
  <si>
    <t>A-154</t>
  </si>
  <si>
    <t>A-155</t>
  </si>
  <si>
    <t>A-156</t>
  </si>
  <si>
    <t>A-157</t>
  </si>
  <si>
    <t>A-158</t>
  </si>
  <si>
    <t>Toeslag gesloten trap</t>
  </si>
  <si>
    <t>A-159</t>
  </si>
  <si>
    <t>A-160</t>
  </si>
  <si>
    <t xml:space="preserve">Goten aankoop incl. beugels </t>
  </si>
  <si>
    <t>A-161</t>
  </si>
  <si>
    <t>kunststof mastgoot 180 mm</t>
  </si>
  <si>
    <t>A-162</t>
  </si>
  <si>
    <t>kunststof bakgoot 180 mm</t>
  </si>
  <si>
    <t>A-163</t>
  </si>
  <si>
    <t>zinken mastgoot 200 mm</t>
  </si>
  <si>
    <t>A-164</t>
  </si>
  <si>
    <t>zinken bakgoot 210 mm</t>
  </si>
  <si>
    <t>A-165</t>
  </si>
  <si>
    <t>aluminium mastgoot</t>
  </si>
  <si>
    <t>A-166</t>
  </si>
  <si>
    <t>aluminium bakgoot gezet</t>
  </si>
  <si>
    <t>A-167</t>
  </si>
  <si>
    <t>koper mastgoot 192 mm</t>
  </si>
  <si>
    <t>A-168</t>
  </si>
  <si>
    <t>koper bakgoot gezet</t>
  </si>
  <si>
    <t>A-169</t>
  </si>
  <si>
    <t xml:space="preserve">let op dagprijzen </t>
  </si>
  <si>
    <t xml:space="preserve">staal kokers </t>
  </si>
  <si>
    <t>/kg</t>
  </si>
  <si>
    <t>A-170</t>
  </si>
  <si>
    <t xml:space="preserve">Constructie staal levering </t>
  </si>
  <si>
    <t>A-171</t>
  </si>
  <si>
    <t xml:space="preserve">Wapening lev en aanbrengen </t>
  </si>
  <si>
    <t>A-172</t>
  </si>
  <si>
    <t>A-173</t>
  </si>
  <si>
    <t xml:space="preserve">PE Folie's </t>
  </si>
  <si>
    <t>A-174</t>
  </si>
  <si>
    <t>A-175</t>
  </si>
  <si>
    <t>A-176</t>
  </si>
  <si>
    <t>A-177</t>
  </si>
  <si>
    <t>A-178</t>
  </si>
  <si>
    <t>A-179</t>
  </si>
  <si>
    <t>A-180</t>
  </si>
  <si>
    <t>A-181</t>
  </si>
  <si>
    <t>A-182</t>
  </si>
  <si>
    <t>A-183</t>
  </si>
  <si>
    <t>A-184</t>
  </si>
  <si>
    <t>118+2%</t>
  </si>
  <si>
    <t>A-185</t>
  </si>
  <si>
    <t>A-186</t>
  </si>
  <si>
    <t xml:space="preserve">bovenstaand excl. Tekeningen en berekeningen. </t>
  </si>
  <si>
    <t>A-187</t>
  </si>
  <si>
    <t xml:space="preserve">bovenstaand excl. Afplakken </t>
  </si>
  <si>
    <t>A-188</t>
  </si>
  <si>
    <t xml:space="preserve">Nieuwe prijs Q4  </t>
  </si>
  <si>
    <t xml:space="preserve">L3-L strips per m1  </t>
  </si>
  <si>
    <t>A-189</t>
  </si>
  <si>
    <t>let op dagprijzen</t>
  </si>
  <si>
    <t xml:space="preserve">Staal aankoop HEA UNP IPE </t>
  </si>
  <si>
    <t>A-190</t>
  </si>
  <si>
    <t>stralen + menie</t>
  </si>
  <si>
    <t>A-191</t>
  </si>
  <si>
    <t xml:space="preserve">Staal aankoop Koker profiel  </t>
  </si>
  <si>
    <t>A-192</t>
  </si>
  <si>
    <t>A-193</t>
  </si>
  <si>
    <t>A-194</t>
  </si>
  <si>
    <t>A-195</t>
  </si>
  <si>
    <t>A-196</t>
  </si>
  <si>
    <t>A-197</t>
  </si>
  <si>
    <t xml:space="preserve">kleine betonpomp (pompmixer) </t>
  </si>
  <si>
    <t>A-198</t>
  </si>
  <si>
    <t>A-199</t>
  </si>
  <si>
    <t>PBS (aankoop door leverancier -Gaval)</t>
  </si>
  <si>
    <t>A-200</t>
  </si>
  <si>
    <t xml:space="preserve">Multiplex naaldhout  18 mm </t>
  </si>
  <si>
    <t>A-201</t>
  </si>
  <si>
    <t>Multiplex naaldhout  18 mm strook 600 mm</t>
  </si>
  <si>
    <t>A-202</t>
  </si>
  <si>
    <t>A-203</t>
  </si>
  <si>
    <t xml:space="preserve">Multiplex Berken BB/BB  24 mm </t>
  </si>
  <si>
    <t>A-204</t>
  </si>
  <si>
    <t xml:space="preserve">Multiplex Berken BB/BB  30 mm </t>
  </si>
  <si>
    <t>A-205</t>
  </si>
  <si>
    <t>A-206</t>
  </si>
  <si>
    <t>A-207</t>
  </si>
  <si>
    <t xml:space="preserve">(E) </t>
  </si>
  <si>
    <t>nieuw Q1 2025</t>
  </si>
  <si>
    <t>A-208</t>
  </si>
  <si>
    <t>(E)</t>
  </si>
  <si>
    <t>A-209</t>
  </si>
  <si>
    <t>A-210</t>
  </si>
  <si>
    <t>A-211</t>
  </si>
  <si>
    <t>A-212</t>
  </si>
  <si>
    <t>A-213</t>
  </si>
  <si>
    <t>A-214</t>
  </si>
  <si>
    <t>A-215</t>
  </si>
  <si>
    <t>gemeente:</t>
  </si>
  <si>
    <t>nr</t>
  </si>
  <si>
    <t>Keuzelijst</t>
  </si>
  <si>
    <t>Aalsum</t>
  </si>
  <si>
    <t>Appingedam</t>
  </si>
  <si>
    <t>Achterdiep</t>
  </si>
  <si>
    <t>Bedum</t>
  </si>
  <si>
    <t>Achter-Thesinge</t>
  </si>
  <si>
    <t>Adorp</t>
  </si>
  <si>
    <t>Delfzijl</t>
  </si>
  <si>
    <t>Aduard</t>
  </si>
  <si>
    <t>Aduarderzijl</t>
  </si>
  <si>
    <t>Agodorp</t>
  </si>
  <si>
    <t>Haren</t>
  </si>
  <si>
    <t>Alinghuizen</t>
  </si>
  <si>
    <t>Allersma</t>
  </si>
  <si>
    <t>Alteveer (ged)</t>
  </si>
  <si>
    <t>Amsweer</t>
  </si>
  <si>
    <t>Ten Boer</t>
  </si>
  <si>
    <t>Arwerd</t>
  </si>
  <si>
    <t>Baamsum</t>
  </si>
  <si>
    <t>Baflo</t>
  </si>
  <si>
    <t>Winsum</t>
  </si>
  <si>
    <t>Balmahuizen</t>
  </si>
  <si>
    <t>Zuidhorn</t>
  </si>
  <si>
    <t>Bareveld (ged)</t>
  </si>
  <si>
    <t>Grootegast</t>
  </si>
  <si>
    <t>Barlage</t>
  </si>
  <si>
    <t>Marum</t>
  </si>
  <si>
    <t>Barnflair</t>
  </si>
  <si>
    <t>Leek</t>
  </si>
  <si>
    <t>Beersterhoogen</t>
  </si>
  <si>
    <t>Beerta</t>
  </si>
  <si>
    <t>Aannemer/Onderaannemer</t>
  </si>
  <si>
    <t>Bellingwolde</t>
  </si>
  <si>
    <t>Beneden Veensloot</t>
  </si>
  <si>
    <t>Beswerd</t>
  </si>
  <si>
    <t>Bethlehem</t>
  </si>
  <si>
    <t>Bierum</t>
  </si>
  <si>
    <t>Biessum</t>
  </si>
  <si>
    <t>Bikkershorn</t>
  </si>
  <si>
    <t>Blauw</t>
  </si>
  <si>
    <t>Blekslage</t>
  </si>
  <si>
    <t>Blijham</t>
  </si>
  <si>
    <t>Blokum</t>
  </si>
  <si>
    <t>Boerakker (ged)</t>
  </si>
  <si>
    <t>Boerenstreek</t>
  </si>
  <si>
    <t>Bolshuizen</t>
  </si>
  <si>
    <t>Booneschans</t>
  </si>
  <si>
    <t>Borgercompagnie (ged)</t>
  </si>
  <si>
    <t>Borgertange</t>
  </si>
  <si>
    <t>Borgerveld</t>
  </si>
  <si>
    <t>Borgsweer</t>
  </si>
  <si>
    <t>Borgweg</t>
  </si>
  <si>
    <t>Bourtange</t>
  </si>
  <si>
    <t>Boven Pekela</t>
  </si>
  <si>
    <t>Boven Veensloot</t>
  </si>
  <si>
    <t>Bovenrijge</t>
  </si>
  <si>
    <t>Bovenstreek</t>
  </si>
  <si>
    <t>Braamberg</t>
  </si>
  <si>
    <t>Breede</t>
  </si>
  <si>
    <t>Brillerij</t>
  </si>
  <si>
    <t>Briltil</t>
  </si>
  <si>
    <t>Broek</t>
  </si>
  <si>
    <t>Bronsveen</t>
  </si>
  <si>
    <t>Burgemeester Beinsdorp</t>
  </si>
  <si>
    <t>Ceresdorp</t>
  </si>
  <si>
    <t>Dallingeweer</t>
  </si>
  <si>
    <t>De Bruil</t>
  </si>
  <si>
    <t>De Bult</t>
  </si>
  <si>
    <t>De Har</t>
  </si>
  <si>
    <t>De Haspel</t>
  </si>
  <si>
    <t>De Holm</t>
  </si>
  <si>
    <t>De Houw</t>
  </si>
  <si>
    <t>De Hunze</t>
  </si>
  <si>
    <t>De Jammer</t>
  </si>
  <si>
    <t>De Jouwer</t>
  </si>
  <si>
    <t>De Knijp</t>
  </si>
  <si>
    <t>De Lethe</t>
  </si>
  <si>
    <t>De Maten</t>
  </si>
  <si>
    <t>De Paauwen</t>
  </si>
  <si>
    <t>De Poffert</t>
  </si>
  <si>
    <t>De Ruigewaard</t>
  </si>
  <si>
    <t>De Snipperij</t>
  </si>
  <si>
    <t>De Streek</t>
  </si>
  <si>
    <t>De Wilp</t>
  </si>
  <si>
    <t>Dekkershuizen</t>
  </si>
  <si>
    <t>Den Andel</t>
  </si>
  <si>
    <t>Den Ham</t>
  </si>
  <si>
    <t>Den Horn</t>
  </si>
  <si>
    <t>Denemarken</t>
  </si>
  <si>
    <t>Diepswal</t>
  </si>
  <si>
    <t>Dijkum</t>
  </si>
  <si>
    <t>Doezum</t>
  </si>
  <si>
    <t>Doodstil</t>
  </si>
  <si>
    <t>Dorkwerd</t>
  </si>
  <si>
    <t>Dorp</t>
  </si>
  <si>
    <t>Douwen</t>
  </si>
  <si>
    <t>Drieborg</t>
  </si>
  <si>
    <t>Duurkenakker</t>
  </si>
  <si>
    <t>Dwarsdiep</t>
  </si>
  <si>
    <t>Eekeburen</t>
  </si>
  <si>
    <t>Eekwerd</t>
  </si>
  <si>
    <t>Eekwerderdraai</t>
  </si>
  <si>
    <t>Eelderwolde (ged)</t>
  </si>
  <si>
    <t>Eenrum</t>
  </si>
  <si>
    <t>Eenum</t>
  </si>
  <si>
    <t>Eexta</t>
  </si>
  <si>
    <t>Ekamp (ged)</t>
  </si>
  <si>
    <t>Electra</t>
  </si>
  <si>
    <t>Elens</t>
  </si>
  <si>
    <t>Ellerhuizen</t>
  </si>
  <si>
    <t>Ellersinghuizen</t>
  </si>
  <si>
    <t>Engelbert</t>
  </si>
  <si>
    <t>Englum</t>
  </si>
  <si>
    <t>Enumatil (ged)</t>
  </si>
  <si>
    <t>Enzelens</t>
  </si>
  <si>
    <t>Eppenhuizen</t>
  </si>
  <si>
    <t>Essen</t>
  </si>
  <si>
    <t>Euvelgunne</t>
  </si>
  <si>
    <t>Ewer</t>
  </si>
  <si>
    <t>Ezinge</t>
  </si>
  <si>
    <t>Faan</t>
  </si>
  <si>
    <t>Farmsum</t>
  </si>
  <si>
    <t>Feerwerd</t>
  </si>
  <si>
    <t>Felland</t>
  </si>
  <si>
    <t>Fiemel</t>
  </si>
  <si>
    <t>Finsterwolde</t>
  </si>
  <si>
    <t>Finsterwolderhamrik</t>
  </si>
  <si>
    <t>Foxham</t>
  </si>
  <si>
    <t>Foxhol</t>
  </si>
  <si>
    <t>Foxholsterbosch</t>
  </si>
  <si>
    <t>Fraamklap</t>
  </si>
  <si>
    <t>Fransum</t>
  </si>
  <si>
    <t>Froombosch</t>
  </si>
  <si>
    <t>Frytum</t>
  </si>
  <si>
    <t>Gaarkeuken</t>
  </si>
  <si>
    <t>Gaarland</t>
  </si>
  <si>
    <t>Ganzedijk</t>
  </si>
  <si>
    <t>Garmerwolde</t>
  </si>
  <si>
    <t>Garnwerd</t>
  </si>
  <si>
    <t>Garrelsweer</t>
  </si>
  <si>
    <t>Garreweer</t>
  </si>
  <si>
    <t>Garsthuizen</t>
  </si>
  <si>
    <t>Geefsweer</t>
  </si>
  <si>
    <t>Glimmen</t>
  </si>
  <si>
    <t>Godlinze</t>
  </si>
  <si>
    <t>Goldhoorn</t>
  </si>
  <si>
    <t>Grijpskerk</t>
  </si>
  <si>
    <t>Grijssloot</t>
  </si>
  <si>
    <t>Groot Maarslag</t>
  </si>
  <si>
    <t>Groot Wetsinge</t>
  </si>
  <si>
    <t>Hanetange</t>
  </si>
  <si>
    <t>Hardeweer</t>
  </si>
  <si>
    <t>Harenermolen</t>
  </si>
  <si>
    <t>Harkstede</t>
  </si>
  <si>
    <t>Harpel</t>
  </si>
  <si>
    <t>Harssens</t>
  </si>
  <si>
    <t>Hasseberg</t>
  </si>
  <si>
    <t>Hebrecht</t>
  </si>
  <si>
    <t>Heereburen</t>
  </si>
  <si>
    <t>Hefswal</t>
  </si>
  <si>
    <t>Heiligerlee</t>
  </si>
  <si>
    <t>Heineburen</t>
  </si>
  <si>
    <t>Hekkum</t>
  </si>
  <si>
    <t>Hellum</t>
  </si>
  <si>
    <t>Helwerd</t>
  </si>
  <si>
    <t>Hemert</t>
  </si>
  <si>
    <t>Het Reidland</t>
  </si>
  <si>
    <t>Heveskes</t>
  </si>
  <si>
    <t>Höchte</t>
  </si>
  <si>
    <t>Hoekje</t>
  </si>
  <si>
    <t>Hoeksmeer</t>
  </si>
  <si>
    <t>Hoetmansmeer</t>
  </si>
  <si>
    <t>Höfte</t>
  </si>
  <si>
    <t>Holte</t>
  </si>
  <si>
    <t>Holwierde</t>
  </si>
  <si>
    <t>Holwinde</t>
  </si>
  <si>
    <t>Honderd</t>
  </si>
  <si>
    <t>Hongerige Wolf</t>
  </si>
  <si>
    <t>Hoogezand</t>
  </si>
  <si>
    <t>Hoogkerk</t>
  </si>
  <si>
    <t>Hoogwatum</t>
  </si>
  <si>
    <t>Hooilandseweg</t>
  </si>
  <si>
    <t>Hoorn</t>
  </si>
  <si>
    <t>Hoornderveen</t>
  </si>
  <si>
    <t>Hoornsedijk</t>
  </si>
  <si>
    <t>Hornhuizen</t>
  </si>
  <si>
    <t>Horsten</t>
  </si>
  <si>
    <t>Houwerzijl</t>
  </si>
  <si>
    <t>Huizinge</t>
  </si>
  <si>
    <t>Jagerswijk</t>
  </si>
  <si>
    <t>Jipsingboermussel</t>
  </si>
  <si>
    <t>Jipsingboertange</t>
  </si>
  <si>
    <t>Jipsinghuizen</t>
  </si>
  <si>
    <t>Jonkersvaart</t>
  </si>
  <si>
    <t>Jukwerd</t>
  </si>
  <si>
    <t>Kaakhorn</t>
  </si>
  <si>
    <t>Kalkwijk</t>
  </si>
  <si>
    <t>Kantens</t>
  </si>
  <si>
    <t>Katershorn</t>
  </si>
  <si>
    <t>Kenwerd</t>
  </si>
  <si>
    <t>Kibbelgaarn (ged)</t>
  </si>
  <si>
    <t>Kiel-Windeweer</t>
  </si>
  <si>
    <t>Klei</t>
  </si>
  <si>
    <t>Klein Garnwerd</t>
  </si>
  <si>
    <t>Klein Harkstede</t>
  </si>
  <si>
    <t>Klein Wetsinge</t>
  </si>
  <si>
    <t>Kleine Huisjes</t>
  </si>
  <si>
    <t>Kleinemeer</t>
  </si>
  <si>
    <t>Klein-Ulsda</t>
  </si>
  <si>
    <t>Kloosterburen</t>
  </si>
  <si>
    <t>Kolham</t>
  </si>
  <si>
    <t>Kolhol</t>
  </si>
  <si>
    <t>Kommerzijl</t>
  </si>
  <si>
    <t>Koningsoord</t>
  </si>
  <si>
    <t>Kopaf</t>
  </si>
  <si>
    <t>Kopstukken</t>
  </si>
  <si>
    <t>Korengarst</t>
  </si>
  <si>
    <t>Korhorn</t>
  </si>
  <si>
    <t>Kornhorn</t>
  </si>
  <si>
    <t>Korte Akkers</t>
  </si>
  <si>
    <t>Kostverloren</t>
  </si>
  <si>
    <t>Koudehoek</t>
  </si>
  <si>
    <t>Krassum</t>
  </si>
  <si>
    <t>Krewerd</t>
  </si>
  <si>
    <t>Kroddeburen</t>
  </si>
  <si>
    <t>Kromme-Elleboog</t>
  </si>
  <si>
    <t>Kropswolde</t>
  </si>
  <si>
    <t>Kruiselwerk</t>
  </si>
  <si>
    <t>Kruisweg</t>
  </si>
  <si>
    <t>Kuzemer</t>
  </si>
  <si>
    <t>Kuzemerbalk</t>
  </si>
  <si>
    <t>Lageland</t>
  </si>
  <si>
    <t>Lageweg</t>
  </si>
  <si>
    <t>Lalleweer</t>
  </si>
  <si>
    <t>Lammerburen</t>
  </si>
  <si>
    <t>Lammerweg</t>
  </si>
  <si>
    <t>Laskwerd</t>
  </si>
  <si>
    <t>Laude</t>
  </si>
  <si>
    <t>Lauderbeetse</t>
  </si>
  <si>
    <t>Laudermarke</t>
  </si>
  <si>
    <t>Lauderzwarteveen</t>
  </si>
  <si>
    <t>Lauwersoog</t>
  </si>
  <si>
    <t>Lauwerzijl</t>
  </si>
  <si>
    <t>Leegkerk</t>
  </si>
  <si>
    <t>Leemdobben</t>
  </si>
  <si>
    <t>Leens</t>
  </si>
  <si>
    <t>Leermens</t>
  </si>
  <si>
    <t>Lellens</t>
  </si>
  <si>
    <t>Lettelbert</t>
  </si>
  <si>
    <t>Loppersum</t>
  </si>
  <si>
    <t>Losdorp</t>
  </si>
  <si>
    <t>Lucaswolde</t>
  </si>
  <si>
    <t>Luddeweer</t>
  </si>
  <si>
    <t>Lula</t>
  </si>
  <si>
    <t>Lutjegast</t>
  </si>
  <si>
    <t>Lutjeloo</t>
  </si>
  <si>
    <t>Lutjerijp</t>
  </si>
  <si>
    <t>Lutjewijtwerd</t>
  </si>
  <si>
    <t>Lutjewolde (ged)</t>
  </si>
  <si>
    <t>Lutjewolde (ged.)</t>
  </si>
  <si>
    <t>Maarhuizen</t>
  </si>
  <si>
    <t>Marsum</t>
  </si>
  <si>
    <t>Martenshoek</t>
  </si>
  <si>
    <t>Matsloot (ged)</t>
  </si>
  <si>
    <t>Meeden</t>
  </si>
  <si>
    <t>Meedhuizen</t>
  </si>
  <si>
    <t>Meerland</t>
  </si>
  <si>
    <t>Meerwijck</t>
  </si>
  <si>
    <t>Mensingeweer</t>
  </si>
  <si>
    <t>Merum</t>
  </si>
  <si>
    <t>Middelbert</t>
  </si>
  <si>
    <t>Middelstum</t>
  </si>
  <si>
    <t>Midwolda</t>
  </si>
  <si>
    <t>Midwolde</t>
  </si>
  <si>
    <t>Modderland</t>
  </si>
  <si>
    <t>Molenrij</t>
  </si>
  <si>
    <t>Molenstreek</t>
  </si>
  <si>
    <t>Morige</t>
  </si>
  <si>
    <t>Munnekemoer</t>
  </si>
  <si>
    <t>Muntendam</t>
  </si>
  <si>
    <t>Mussel</t>
  </si>
  <si>
    <t>Musselkanaal</t>
  </si>
  <si>
    <t>Nansum</t>
  </si>
  <si>
    <t>Napels</t>
  </si>
  <si>
    <t>Niebert</t>
  </si>
  <si>
    <t>Niehove</t>
  </si>
  <si>
    <t>Niekerk</t>
  </si>
  <si>
    <t>Niesoord</t>
  </si>
  <si>
    <t>Nieuw-Beerta</t>
  </si>
  <si>
    <t>Nieuwe Compagnie</t>
  </si>
  <si>
    <t>Nieuwe Pekela</t>
  </si>
  <si>
    <t>Nieuweschans</t>
  </si>
  <si>
    <t>Nieuwklap</t>
  </si>
  <si>
    <t>Nieuwolda</t>
  </si>
  <si>
    <t>Nieuwolda-Oost</t>
  </si>
  <si>
    <t>Nieuw-Scheemda</t>
  </si>
  <si>
    <t>Nieuwstad</t>
  </si>
  <si>
    <t>Nieuw-Statenzijl</t>
  </si>
  <si>
    <t>Niezijl</t>
  </si>
  <si>
    <t>Nijenklooster</t>
  </si>
  <si>
    <t>Nooitgedacht</t>
  </si>
  <si>
    <t>Noordbroek</t>
  </si>
  <si>
    <t>Noordbroeksterhamrik</t>
  </si>
  <si>
    <t>Noorddijk</t>
  </si>
  <si>
    <t>Noorderburen</t>
  </si>
  <si>
    <t>Noorderhoogebrug</t>
  </si>
  <si>
    <t>Noorderland</t>
  </si>
  <si>
    <t>Noordhorn</t>
  </si>
  <si>
    <t>Noordhornerga</t>
  </si>
  <si>
    <t>Noordhornertolhek</t>
  </si>
  <si>
    <t>Noordlaren</t>
  </si>
  <si>
    <t>Noordpolderzijl</t>
  </si>
  <si>
    <t>Noordwijk</t>
  </si>
  <si>
    <t>Noordwolde</t>
  </si>
  <si>
    <t>Nuis</t>
  </si>
  <si>
    <t>Numero Dertien</t>
  </si>
  <si>
    <t>Okswerd</t>
  </si>
  <si>
    <t>Oldehove</t>
  </si>
  <si>
    <t>Oldekerk</t>
  </si>
  <si>
    <t>Oldenklooster</t>
  </si>
  <si>
    <t>Oldenzijl</t>
  </si>
  <si>
    <t>Oldorp</t>
  </si>
  <si>
    <t>Oling</t>
  </si>
  <si>
    <t>Ommelanderwijk</t>
  </si>
  <si>
    <t>Onderdendam</t>
  </si>
  <si>
    <t>Onderwierum</t>
  </si>
  <si>
    <t>Onnen</t>
  </si>
  <si>
    <t>Onstwedde</t>
  </si>
  <si>
    <t>Oomsberg</t>
  </si>
  <si>
    <t>Oosteinde</t>
  </si>
  <si>
    <t>Oostereinde</t>
  </si>
  <si>
    <t>Oosterhoogebrug</t>
  </si>
  <si>
    <t>Oosternieland</t>
  </si>
  <si>
    <t>Oosterwijtwerd</t>
  </si>
  <si>
    <t>Oosterzand</t>
  </si>
  <si>
    <t>Oostindië</t>
  </si>
  <si>
    <t>Oostum</t>
  </si>
  <si>
    <t>Oostwold</t>
  </si>
  <si>
    <t>Oostwolderpolder</t>
  </si>
  <si>
    <t>Opende</t>
  </si>
  <si>
    <t>Opmeeden</t>
  </si>
  <si>
    <t>Opwierde</t>
  </si>
  <si>
    <t>Oterdum (opgeheven)</t>
  </si>
  <si>
    <t>Oude Pekela</t>
  </si>
  <si>
    <t>Oude Roodehaan</t>
  </si>
  <si>
    <t>Oude Statenzijl</t>
  </si>
  <si>
    <t>Oudedijk</t>
  </si>
  <si>
    <t>Oudeschans</t>
  </si>
  <si>
    <t>Oudeschip</t>
  </si>
  <si>
    <t>Oudezijl</t>
  </si>
  <si>
    <t>Over de Dijk</t>
  </si>
  <si>
    <t>Overdiep</t>
  </si>
  <si>
    <t>Overschild</t>
  </si>
  <si>
    <t>Pallert</t>
  </si>
  <si>
    <t>Pasop</t>
  </si>
  <si>
    <t>Paterswolde (ged)</t>
  </si>
  <si>
    <t>Peebos</t>
  </si>
  <si>
    <t>Peizerweg</t>
  </si>
  <si>
    <t>Pieterburen</t>
  </si>
  <si>
    <t>Pieterzijl</t>
  </si>
  <si>
    <t>Poldert</t>
  </si>
  <si>
    <t>Polen</t>
  </si>
  <si>
    <t>Ranum</t>
  </si>
  <si>
    <t>Rasquert</t>
  </si>
  <si>
    <t>Rhederbrug</t>
  </si>
  <si>
    <t>Rhederveld</t>
  </si>
  <si>
    <t>Rijsdam</t>
  </si>
  <si>
    <t>Ripperda</t>
  </si>
  <si>
    <t>Robbenoort</t>
  </si>
  <si>
    <t>Roelage</t>
  </si>
  <si>
    <t>Roodehaan</t>
  </si>
  <si>
    <t>Roodeschool</t>
  </si>
  <si>
    <t>Rottum</t>
  </si>
  <si>
    <t>Rottumeroog</t>
  </si>
  <si>
    <t>Ruigezand</t>
  </si>
  <si>
    <t>Ruischerbrug</t>
  </si>
  <si>
    <t>Ruiten</t>
  </si>
  <si>
    <t>Saaksum</t>
  </si>
  <si>
    <t>Saaxumhuizen</t>
  </si>
  <si>
    <t>Sappemeer</t>
  </si>
  <si>
    <t>Sauwerd</t>
  </si>
  <si>
    <t>Schaapbulten</t>
  </si>
  <si>
    <t>Schaaphok</t>
  </si>
  <si>
    <t>Scharmer</t>
  </si>
  <si>
    <t>Scheemda</t>
  </si>
  <si>
    <t>Scheemdermeer</t>
  </si>
  <si>
    <t>Scheemderzwaag</t>
  </si>
  <si>
    <t>Schildwolde</t>
  </si>
  <si>
    <t>Schilligeham</t>
  </si>
  <si>
    <t>Schotterkamp</t>
  </si>
  <si>
    <t>Schouwen</t>
  </si>
  <si>
    <t>Schouwerzijl</t>
  </si>
  <si>
    <t>Sebaldeburen</t>
  </si>
  <si>
    <t>Sellingen</t>
  </si>
  <si>
    <t>Sellingerbeetse</t>
  </si>
  <si>
    <t>Sellingerzwarteveen</t>
  </si>
  <si>
    <t>Selwerd</t>
  </si>
  <si>
    <t>Siddeburen</t>
  </si>
  <si>
    <t>Sint Annen</t>
  </si>
  <si>
    <t>Sint Annerhuisjes</t>
  </si>
  <si>
    <t>Sint Vitusholt</t>
  </si>
  <si>
    <t>Sintmaheerdt</t>
  </si>
  <si>
    <t>Slaperstil</t>
  </si>
  <si>
    <t>Slegge</t>
  </si>
  <si>
    <t>Slochteren</t>
  </si>
  <si>
    <t>Smeerling</t>
  </si>
  <si>
    <t>Smidshorn</t>
  </si>
  <si>
    <t>Solwerd</t>
  </si>
  <si>
    <t>Spijk</t>
  </si>
  <si>
    <t>Spitsbergen</t>
  </si>
  <si>
    <t>Stakenborg</t>
  </si>
  <si>
    <t>Startenhuizen</t>
  </si>
  <si>
    <t>Stedum</t>
  </si>
  <si>
    <t>Steendam</t>
  </si>
  <si>
    <t>Sterenborg</t>
  </si>
  <si>
    <t>Stitswerd</t>
  </si>
  <si>
    <t>Stootshorn</t>
  </si>
  <si>
    <t>Stork</t>
  </si>
  <si>
    <t>Suttum</t>
  </si>
  <si>
    <t>'t Kret</t>
  </si>
  <si>
    <t>t Lage van de weg</t>
  </si>
  <si>
    <t>'t Schot</t>
  </si>
  <si>
    <t>'t Stort</t>
  </si>
  <si>
    <t>'t Veen</t>
  </si>
  <si>
    <t>'t Waar</t>
  </si>
  <si>
    <t>'t Zandstervoorwerk</t>
  </si>
  <si>
    <t>'t Zandt</t>
  </si>
  <si>
    <t>Ten Post</t>
  </si>
  <si>
    <t>Ter Apel</t>
  </si>
  <si>
    <t>Ter Apelkanaal</t>
  </si>
  <si>
    <t>Ter Borg</t>
  </si>
  <si>
    <t>Ter Haar</t>
  </si>
  <si>
    <t>Ter Laan</t>
  </si>
  <si>
    <t>Ter Maarsch</t>
  </si>
  <si>
    <t>Ter Walslage</t>
  </si>
  <si>
    <t>Ter Wisch</t>
  </si>
  <si>
    <t>Ter Wupping</t>
  </si>
  <si>
    <t>Termunten</t>
  </si>
  <si>
    <t>Termunterzijl</t>
  </si>
  <si>
    <t>Thesinge</t>
  </si>
  <si>
    <t>Tinallinge</t>
  </si>
  <si>
    <t>Tjabbesstreek</t>
  </si>
  <si>
    <t>Tjamsweer</t>
  </si>
  <si>
    <t>Tjuchem</t>
  </si>
  <si>
    <t>Tolbert</t>
  </si>
  <si>
    <t>Toornwerd</t>
  </si>
  <si>
    <t>Topweer</t>
  </si>
  <si>
    <t>Tranendal</t>
  </si>
  <si>
    <t>Tripscompagnie (ged)</t>
  </si>
  <si>
    <t>Tusschenloegen</t>
  </si>
  <si>
    <t>Tussenklappen</t>
  </si>
  <si>
    <t>Tweehuizen</t>
  </si>
  <si>
    <t>Uiteinde</t>
  </si>
  <si>
    <t>Uiterburen</t>
  </si>
  <si>
    <t>Uithuizen</t>
  </si>
  <si>
    <t>Uithuizermeeden</t>
  </si>
  <si>
    <t>Uitwierde</t>
  </si>
  <si>
    <t>Ulrum</t>
  </si>
  <si>
    <t>Ulsda</t>
  </si>
  <si>
    <t>Usquert</t>
  </si>
  <si>
    <t>Valom</t>
  </si>
  <si>
    <t>Veele</t>
  </si>
  <si>
    <t>Veelerveen</t>
  </si>
  <si>
    <t>Veenhuizen</t>
  </si>
  <si>
    <t>Veerste Veldhuis</t>
  </si>
  <si>
    <t>Veldstreek</t>
  </si>
  <si>
    <t>Vierburen</t>
  </si>
  <si>
    <t>Vierhuizen</t>
  </si>
  <si>
    <t>Vierverlaten</t>
  </si>
  <si>
    <t>Visvliet</t>
  </si>
  <si>
    <t>Vlagtwedde</t>
  </si>
  <si>
    <t>Vledderhuizen</t>
  </si>
  <si>
    <t>Vledderveen</t>
  </si>
  <si>
    <t>Vosseberg</t>
  </si>
  <si>
    <t>Vriescheloo</t>
  </si>
  <si>
    <t>Wadwerd</t>
  </si>
  <si>
    <t>Wagenborgen</t>
  </si>
  <si>
    <t>Warffum</t>
  </si>
  <si>
    <t>Warfhuizen</t>
  </si>
  <si>
    <t>Waterhuizen</t>
  </si>
  <si>
    <t>Wedde</t>
  </si>
  <si>
    <t>Wedderheide</t>
  </si>
  <si>
    <t>Wedderveer</t>
  </si>
  <si>
    <t>Weende</t>
  </si>
  <si>
    <t>Weenderveld</t>
  </si>
  <si>
    <t>Wehe-den Hoorn</t>
  </si>
  <si>
    <t>Weite</t>
  </si>
  <si>
    <t>Weiwerd</t>
  </si>
  <si>
    <t>Wessinghuizen</t>
  </si>
  <si>
    <t>Wessingtange</t>
  </si>
  <si>
    <t>Westeind</t>
  </si>
  <si>
    <t>Westerbroek</t>
  </si>
  <si>
    <t>Westerdijkshorn</t>
  </si>
  <si>
    <t>Westeremden</t>
  </si>
  <si>
    <t>Westeremder Voorwerk</t>
  </si>
  <si>
    <t>Westerhorn</t>
  </si>
  <si>
    <t>Westerklooster</t>
  </si>
  <si>
    <t>Westerlee</t>
  </si>
  <si>
    <t>Westernieland</t>
  </si>
  <si>
    <t>Westerwijtwerd</t>
  </si>
  <si>
    <t>Westerwolder-Barlage</t>
  </si>
  <si>
    <t>Westerwolder-Veldhuis</t>
  </si>
  <si>
    <t>Westerzand</t>
  </si>
  <si>
    <t>Wierhuizen</t>
  </si>
  <si>
    <t>Wierum</t>
  </si>
  <si>
    <t>Wierumerschouw (ged)</t>
  </si>
  <si>
    <t>Wildeplaats</t>
  </si>
  <si>
    <t>Wilderhof</t>
  </si>
  <si>
    <t>Wildervank</t>
  </si>
  <si>
    <t>Wildervanksterdallen</t>
  </si>
  <si>
    <t>Willemstad</t>
  </si>
  <si>
    <t>Winneweer (ged)</t>
  </si>
  <si>
    <t>Winschoten</t>
  </si>
  <si>
    <t>Winschoterhoogebrug</t>
  </si>
  <si>
    <t>Wirdum</t>
  </si>
  <si>
    <t>Wirdumerdraai</t>
  </si>
  <si>
    <t>Wittewierum</t>
  </si>
  <si>
    <t>Woldendorp</t>
  </si>
  <si>
    <t>Wolfsbarge</t>
  </si>
  <si>
    <t>Wollingboermarke</t>
  </si>
  <si>
    <t>Wollinghuizen</t>
  </si>
  <si>
    <t>Woltersum</t>
  </si>
  <si>
    <t>Woudbloem</t>
  </si>
  <si>
    <t>Zandberg (ged)</t>
  </si>
  <si>
    <t>Zandeweer</t>
  </si>
  <si>
    <t>Zandstroom</t>
  </si>
  <si>
    <t>Zeerijp</t>
  </si>
  <si>
    <t>Zethuis</t>
  </si>
  <si>
    <t>Zevenhuizen</t>
  </si>
  <si>
    <t>Zijldijk (ged)</t>
  </si>
  <si>
    <t>Zomerdijk</t>
  </si>
  <si>
    <t>Zoutkamp</t>
  </si>
  <si>
    <t>Zuidbroek</t>
  </si>
  <si>
    <t>Zuiderburen</t>
  </si>
  <si>
    <t>Zuiderveen</t>
  </si>
  <si>
    <t>Zuidveld</t>
  </si>
  <si>
    <t>Zuidwending</t>
  </si>
  <si>
    <t>Zuidwolde</t>
  </si>
  <si>
    <t>Zuurdijk</t>
  </si>
  <si>
    <t>incl</t>
  </si>
  <si>
    <t xml:space="preserve">Meetstaten M29 </t>
  </si>
  <si>
    <t>eenh.</t>
  </si>
  <si>
    <t xml:space="preserve">Q2-2025 1 mei </t>
  </si>
  <si>
    <t>Nieuwe  kozijn</t>
  </si>
  <si>
    <t>Nieuwe houten kozijn</t>
  </si>
  <si>
    <t>Steigerwerk op/afbouw/huur in m²</t>
  </si>
  <si>
    <t xml:space="preserve">Herstelbestrating en terrein </t>
  </si>
  <si>
    <t>Vervangen glas door monumentenglas  (Klassiek ca 11mm / U=2.0z) in houten kozijn</t>
  </si>
  <si>
    <t>monumentenglas  (Isolatieglas 11mm)</t>
  </si>
  <si>
    <t>Vervangen glas door monumentenglas  ( Klassiek ca 11mm / U=2.0z)  in stalen kozijnen ?</t>
  </si>
  <si>
    <t>V3-2-B</t>
  </si>
  <si>
    <t>opmerking: dakvlak 10 m¹ x 5 m¹ = 50 m²</t>
  </si>
  <si>
    <t>Bedekking  PVC gelijkwaardig</t>
  </si>
  <si>
    <t>Bedekking  EPDM gelijkwaardig</t>
  </si>
  <si>
    <t>V4-2-C</t>
  </si>
  <si>
    <t>Vervangen buitendeur (achterdeur)  in houten kozijn</t>
  </si>
  <si>
    <t>Vervangen buitendeur (voordeur)  in houten kozijn</t>
  </si>
  <si>
    <t>Er zijn mogelijkheden, mits je een goed isolatie bedrijf hebt. Heb hier goede ervaringen mee bij soortgelijke projecten, ook die de veiligheid goed borgen.</t>
  </si>
  <si>
    <t>Dus overlaten aan het energieadvies en zien als een noodzakelijk maatregel?</t>
  </si>
  <si>
    <t>Soms zijn vlieringzolders alleen houten regels met daaronder een plafond. (een constructieve vloer ontbreekt) hoe ga je daar op isoleren (en ook arbeidstechnisch gezien?</t>
  </si>
  <si>
    <t xml:space="preserve">- </t>
  </si>
  <si>
    <t>opmerking: hoge isolatiewaarde</t>
  </si>
  <si>
    <t>dag</t>
  </si>
  <si>
    <t xml:space="preserve">tape en bevestigingsmiddelen </t>
  </si>
  <si>
    <t>Isolatieadvies</t>
  </si>
  <si>
    <t>Gebruikte gegevens:</t>
  </si>
  <si>
    <t>Datum gegevens:</t>
  </si>
  <si>
    <t>Datum raming</t>
  </si>
  <si>
    <t>Kozijnen</t>
  </si>
  <si>
    <t xml:space="preserve">- Onderaan staan de bijkomende kosten die u aan deze maatregelen kunt toevoegen. </t>
  </si>
  <si>
    <t>Bijkomende kosten:</t>
  </si>
  <si>
    <t>Hoogwerker standaard</t>
  </si>
  <si>
    <t>Knip-/snijvoegherstel boorgaten</t>
  </si>
  <si>
    <t>Spouwafscheiders</t>
  </si>
  <si>
    <t>won</t>
  </si>
  <si>
    <t>Rolsteiger bij smalle doorgang woning</t>
  </si>
  <si>
    <t>Hakken gat in kruipruimte</t>
  </si>
  <si>
    <t>Tijdelijk mangat zagen in houten vloer (geen afwerking)</t>
  </si>
  <si>
    <t>Kruipluik maken inclusief afwerken in houten vloer</t>
  </si>
  <si>
    <t>Toeslag meerwerk t.a.v. leidingwerk</t>
  </si>
  <si>
    <t>- Hieronder staan alle maatregelen die betrekking hebben op de Beglazing en kozijnen.</t>
  </si>
  <si>
    <t xml:space="preserve">- Hieronder staan alle maatregelen die betrekking hebben op de 'Daken'. </t>
  </si>
  <si>
    <t xml:space="preserve">- Hieronder staan alle maatregelen die betrekking hebben op de 'Ventilatie'. </t>
  </si>
  <si>
    <t xml:space="preserve">- Hieronder staan alle maatregelen die betrekking hebben op de 'Kierafdichting'. </t>
  </si>
  <si>
    <t>- Hieronder staan alle maatregelen die betrekking hebben op de 'Spouwmuurisolatie'.</t>
  </si>
  <si>
    <t>- Hieronder staan alle maatregelen die betrekking hebben op de 'Buitengevelisolatie'.</t>
  </si>
  <si>
    <t>- Hieronder staan alle maatregelen die betrekking hebben op de 'Binnengevelisolatie'.</t>
  </si>
  <si>
    <t>opmerking: gesloten cel</t>
  </si>
  <si>
    <t>opmerking: zachte plaat en biobased</t>
  </si>
  <si>
    <t>opmerking: biobased</t>
  </si>
  <si>
    <t>opmerking: harde plaat</t>
  </si>
  <si>
    <t>Minimum Tarief timmerwerkzaamheden</t>
  </si>
  <si>
    <t>Opname voor begin werkzaamheden  (altijd van toepassing)</t>
  </si>
  <si>
    <t xml:space="preserve">afronding </t>
  </si>
  <si>
    <t>©  ABC</t>
  </si>
  <si>
    <t>©    ABC</t>
  </si>
  <si>
    <t>- Endoscopisch onderzoek spouw zie isolatieadvies</t>
  </si>
  <si>
    <t>- Hieronder staan alle maatregelen die betrekking hebben op de 'Vloerisolatie'.</t>
  </si>
  <si>
    <t xml:space="preserve">regelwerk </t>
  </si>
  <si>
    <t>V3-2-C</t>
  </si>
  <si>
    <t xml:space="preserve">uurtarief </t>
  </si>
  <si>
    <r>
      <t xml:space="preserve">-  Let op boven beglazing: beglazing opnemen bij </t>
    </r>
    <r>
      <rPr>
        <b/>
        <i/>
        <sz val="8"/>
        <rFont val="Verdana"/>
        <family val="2"/>
      </rPr>
      <t>V3 beglazing</t>
    </r>
  </si>
  <si>
    <t xml:space="preserve">    OVERZICHT KOSTEN MAATREGEL 29</t>
  </si>
  <si>
    <t>Kostentemplate_Maatregel 29_Q2-2025</t>
  </si>
  <si>
    <t>Klimaatfolie dampscherm tegen vocht installeren</t>
  </si>
  <si>
    <t>Spouw maken dakbeschot isolatie</t>
  </si>
  <si>
    <t>Lattencontructie installeren</t>
  </si>
  <si>
    <t>Uitvlakken bestaande constructie</t>
  </si>
  <si>
    <t>Plinten aanbrengen mdf gegrond</t>
  </si>
  <si>
    <t>Snijwerk</t>
  </si>
  <si>
    <t xml:space="preserve">opmerking: afhankelijk van type isolatie  onderstaande bijkomende kosten </t>
  </si>
  <si>
    <t>V3-2-D</t>
  </si>
  <si>
    <t>V3-2-E</t>
  </si>
  <si>
    <t>V3-2-F</t>
  </si>
  <si>
    <t>V3-2-G</t>
  </si>
  <si>
    <t>Vervangen vierpans dakraam 45 x 73 cm- pannen dak</t>
  </si>
  <si>
    <t>Vervangen vierpans dakraam 45 x 55 cm- pannen dak</t>
  </si>
  <si>
    <t>Vervangen vierpans dakraam 45 x 55 cm- rieten dak</t>
  </si>
  <si>
    <t>Vervangen vierpans dakraam 45 x 73 cn - rieten dak</t>
  </si>
  <si>
    <t xml:space="preserve">opnieuw indekken </t>
  </si>
  <si>
    <t xml:space="preserve">opmerking: incl gootstuk en standaard interieur afwerking  </t>
  </si>
  <si>
    <t>=B426</t>
  </si>
  <si>
    <t>- Min. breedte spouw 40 mm</t>
  </si>
  <si>
    <t>- Minimale vervuiling in de spouw (belemmert de isolatie)</t>
  </si>
  <si>
    <t>check</t>
  </si>
  <si>
    <t>Spouwmuurisolatie PUR schuim 60 mm &lt; 70 m²</t>
  </si>
  <si>
    <t>Spouwmuurisolatie PUR schuim 60 mm 70-130 m²</t>
  </si>
  <si>
    <t>Spouwmuurisolatie PUR schuim 60 mm &gt; 130 m²</t>
  </si>
  <si>
    <t>╚ Vlokken meer-/minderprijs per mm bredere/smallere spouw dan 60 mm.</t>
  </si>
  <si>
    <t>╚ EPS meer-/minderprijs per mm bredere/smallere spouw dan 60 mm.</t>
  </si>
  <si>
    <t>╚ PUR meer-/minderprijs per mm bredere/smallere spouw dan 60 mm.</t>
  </si>
  <si>
    <t>Spouw richting dak dichtmaken van binnenuit</t>
  </si>
  <si>
    <t>Spouw richting dak dichtmaken van buitenaf via dakpannen excl. hoogwerker</t>
  </si>
  <si>
    <t>opmerking: zonder bubbeltjes plastic</t>
  </si>
  <si>
    <t>Koekkoekrooster incl. boorwerk</t>
  </si>
  <si>
    <t>Standaard geïsoleerd vloerluik</t>
  </si>
  <si>
    <t>Bodemfolie voor vloerisolatie (zit in prijs V3-1-B)</t>
  </si>
  <si>
    <t>V1-1-A1</t>
  </si>
  <si>
    <t>V1-1-A2</t>
  </si>
  <si>
    <t>V1-1-A3</t>
  </si>
  <si>
    <t>V1-1-A4</t>
  </si>
  <si>
    <t>V1-1-B1</t>
  </si>
  <si>
    <t>V1-1-B2</t>
  </si>
  <si>
    <t>V1-1-B3</t>
  </si>
  <si>
    <t>V1-1-B4</t>
  </si>
  <si>
    <t>V1-1-C1</t>
  </si>
  <si>
    <t>V1-1-C2</t>
  </si>
  <si>
    <t>V1-1-C3</t>
  </si>
  <si>
    <t>V1-1-C4</t>
  </si>
  <si>
    <t>V1-1-D1</t>
  </si>
  <si>
    <t>V1-1-X1</t>
  </si>
  <si>
    <t>V1-1-X2</t>
  </si>
  <si>
    <t>V1-1-X3</t>
  </si>
  <si>
    <t>V1-1-X4</t>
  </si>
  <si>
    <t>V1-1-X5</t>
  </si>
  <si>
    <t>V1-1-X6</t>
  </si>
  <si>
    <t>V3-1-X1</t>
  </si>
  <si>
    <t>V3-1-X2</t>
  </si>
  <si>
    <t>V3-1-X3</t>
  </si>
  <si>
    <t>V3-1-X4</t>
  </si>
  <si>
    <t>V3-1-X5</t>
  </si>
  <si>
    <t>V3-1-X6</t>
  </si>
  <si>
    <t>V3-1-X7</t>
  </si>
  <si>
    <t>V3-1-X8</t>
  </si>
  <si>
    <t>V3-1-A1</t>
  </si>
  <si>
    <t>V3-1-A2</t>
  </si>
  <si>
    <t>V3-1-A3</t>
  </si>
  <si>
    <t>V3-1-A4</t>
  </si>
  <si>
    <t>V3-1-B1</t>
  </si>
  <si>
    <t>V3-1-B2</t>
  </si>
  <si>
    <t>V3-1-B3</t>
  </si>
  <si>
    <t>V3-1-C1</t>
  </si>
  <si>
    <t>V3-1-C2</t>
  </si>
  <si>
    <t>V3-1-D1</t>
  </si>
  <si>
    <t>V3-1-D2</t>
  </si>
  <si>
    <t>V3-2-X1</t>
  </si>
  <si>
    <t>V3-2-X2</t>
  </si>
  <si>
    <t>V3-2-X3</t>
  </si>
  <si>
    <t>V3-2-X4</t>
  </si>
  <si>
    <t>V3-2-X5</t>
  </si>
  <si>
    <t>V4-1-A1</t>
  </si>
  <si>
    <t>V4-1-A2</t>
  </si>
  <si>
    <t>V4-1-A3</t>
  </si>
  <si>
    <t>V4-1-A4</t>
  </si>
  <si>
    <t>V4-1-B1</t>
  </si>
  <si>
    <t>V4-1-B2</t>
  </si>
  <si>
    <t>V4-1-B3</t>
  </si>
  <si>
    <t>V4-1-B4</t>
  </si>
  <si>
    <t>V4-1-C1</t>
  </si>
  <si>
    <t>V4-1-C2</t>
  </si>
  <si>
    <t>V4-1-C3</t>
  </si>
  <si>
    <t>V4-1-C4</t>
  </si>
  <si>
    <t>V4-1-D1</t>
  </si>
  <si>
    <t>V4-1-D2</t>
  </si>
  <si>
    <t>V4-1-D3</t>
  </si>
  <si>
    <t>V4-1-D4</t>
  </si>
  <si>
    <t>V4-1-E1</t>
  </si>
  <si>
    <t>V4-1-E2</t>
  </si>
  <si>
    <t>V4-1-E3</t>
  </si>
  <si>
    <t>V4-1-E4</t>
  </si>
  <si>
    <t>V4-1-F1</t>
  </si>
  <si>
    <t>V4-1-F2</t>
  </si>
  <si>
    <t>V4-1-F3</t>
  </si>
  <si>
    <t>V4-1-F4</t>
  </si>
  <si>
    <t>V4-1-G1</t>
  </si>
  <si>
    <t>V4-1-G2</t>
  </si>
  <si>
    <t>V4-1-G3</t>
  </si>
  <si>
    <t>V4-1-G4</t>
  </si>
  <si>
    <t>V4-1-X1</t>
  </si>
  <si>
    <t>V4-1-X2</t>
  </si>
  <si>
    <t>V4-1-X3</t>
  </si>
  <si>
    <t>V4-1-X4</t>
  </si>
  <si>
    <t>V4-1-X5</t>
  </si>
  <si>
    <t>V4-1-X6</t>
  </si>
  <si>
    <t>V4-1-X7</t>
  </si>
  <si>
    <t>V4-1-X8</t>
  </si>
  <si>
    <t>V4-1-X9</t>
  </si>
  <si>
    <t>V4-1-X10</t>
  </si>
  <si>
    <t>V4-1-X11</t>
  </si>
  <si>
    <t>V4-1-X12</t>
  </si>
  <si>
    <t xml:space="preserve">Opdikken bij te weinig dikte </t>
  </si>
  <si>
    <t>Nokbalk opdikken</t>
  </si>
  <si>
    <t>Isolatie rondom dakopeningen</t>
  </si>
  <si>
    <t>Knieschot plaatsen tot 60cm</t>
  </si>
  <si>
    <t>Stroom verleggen per aansluitpunt</t>
  </si>
  <si>
    <t>V1-1-X7</t>
  </si>
  <si>
    <t>V1-1-X8</t>
  </si>
  <si>
    <t>V1-1-X9</t>
  </si>
  <si>
    <t>V3-1-X9</t>
  </si>
  <si>
    <t>V3-1-X10</t>
  </si>
  <si>
    <t>V3-1-X11</t>
  </si>
  <si>
    <t>Minimum Tarief (van toepassing indien totaal spuit en/of inblaas isoleren lager is dan € 750)</t>
  </si>
  <si>
    <t>Minimum Tarief (van toepassing indien totaal spuit en of inblaas isoleren lager is dan € 750)</t>
  </si>
  <si>
    <t>Doe-het-zelver</t>
  </si>
  <si>
    <t>- Kwaliteit en grootte van de voeg ( grootte van het boorgat te bepalen)</t>
  </si>
  <si>
    <t xml:space="preserve">╚ Meerprijs isolatieschuim per mm </t>
  </si>
  <si>
    <t xml:space="preserve">╚ Meer-/minderprijs PUR-schuim gesloten cel per mm </t>
  </si>
  <si>
    <t xml:space="preserve">subtotaal afgerond per totaal onderdeel </t>
  </si>
  <si>
    <t>Onderstaande conform Word bestand &gt;&gt;&gt;&gt;&gt;&gt;&gt;</t>
  </si>
  <si>
    <t xml:space="preserve">m¹
</t>
  </si>
  <si>
    <t xml:space="preserve">Indien zolder toegang alleen bereikbaar met vliezotrap toeslag op prijzen </t>
  </si>
  <si>
    <t>elders</t>
  </si>
  <si>
    <t>toeslag balken/ribcassetevloeren 10%</t>
  </si>
  <si>
    <t xml:space="preserve">Toeslag tegen fundering 300mm hoogte Lengte buiten gevel </t>
  </si>
  <si>
    <t>Bodemisolatie - EPS-korrels laagdikte dik 200mm  (30% subsidiabel)</t>
  </si>
  <si>
    <t>Bodemisolatie - EPS-korrels laagdikte dik 300mm   (30% subsidiabel)</t>
  </si>
  <si>
    <t>v</t>
  </si>
  <si>
    <t xml:space="preserve">opmerking: harde plaat </t>
  </si>
  <si>
    <t>V4-1-X13</t>
  </si>
  <si>
    <t xml:space="preserve">Dakisolatie -glaswol deken </t>
  </si>
  <si>
    <t>140mm Rd=3,4</t>
  </si>
  <si>
    <t>90 mm Rd=2,4</t>
  </si>
  <si>
    <t>120mm Rd=3,2</t>
  </si>
  <si>
    <t>170mm Rd=4,55</t>
  </si>
  <si>
    <t>190mm Rd=5,1</t>
  </si>
  <si>
    <t>220mm Rd=5,9</t>
  </si>
  <si>
    <t>240mm Rd=6,4</t>
  </si>
  <si>
    <t>260mm Rd=7,0</t>
  </si>
  <si>
    <t xml:space="preserve">BASIS </t>
  </si>
  <si>
    <t xml:space="preserve">minderprijs </t>
  </si>
  <si>
    <t xml:space="preserve">meerprijs </t>
  </si>
  <si>
    <t xml:space="preserve">╚ Meerprijs glaswol ingeblazen per mm </t>
  </si>
  <si>
    <t>Spouwmuurisolatie vlokken (minerale wol) 60 mm &lt; 45 m²</t>
  </si>
  <si>
    <t>Spouwmuurisolatie vlokken (minerale wol) 60 mm 46-75 m²</t>
  </si>
  <si>
    <t>Spouwmuurisolatie vlokken (minerale wol) 60 mm &gt; 75 m²</t>
  </si>
  <si>
    <t>Spouwmuurisolatie EPS parels / korrels 60 mm &lt; 45 m²</t>
  </si>
  <si>
    <t>Spouwmuurisolatie EPS parels / korrels 60 mm 46-75 m²</t>
  </si>
  <si>
    <t>Spouwmuurisolatie EPS parels / korrels 60 mm &gt; 75 m²</t>
  </si>
  <si>
    <t>code</t>
  </si>
  <si>
    <t>loonkostenbestanddeel</t>
  </si>
  <si>
    <t>V1-1 spouwisolatie</t>
  </si>
  <si>
    <t>V3-1 vloerisolatie</t>
  </si>
  <si>
    <t>V4-1 dakisolatie hellend</t>
  </si>
  <si>
    <t>Code
Loon</t>
  </si>
  <si>
    <t>Loon
Aandeel</t>
  </si>
  <si>
    <t>Loon
kosten</t>
  </si>
  <si>
    <t>Materiaal
kosten</t>
  </si>
  <si>
    <t>btw
laag</t>
  </si>
  <si>
    <t>btw
hoog</t>
  </si>
  <si>
    <t>btw
totaal</t>
  </si>
  <si>
    <t>bedrag
incl btw</t>
  </si>
  <si>
    <t>eenheidsprijs
excl btw</t>
  </si>
  <si>
    <t>eenheidsprijs
incl btw</t>
  </si>
  <si>
    <t>V4-3-A</t>
  </si>
  <si>
    <t>V4-3-B</t>
  </si>
  <si>
    <t>V4-3-X</t>
  </si>
  <si>
    <t xml:space="preserve">waterslagen </t>
  </si>
  <si>
    <t>Opmerking: oude onderbouwing nog updaten en daarna kopieren</t>
  </si>
  <si>
    <t>V1-3-A2</t>
  </si>
  <si>
    <t>V1-3-A3</t>
  </si>
  <si>
    <t>V1-3-A4</t>
  </si>
  <si>
    <t>╚ Meerprijs glaswol deken dik ??? mm Rc=???</t>
  </si>
  <si>
    <t>V1-3-B1</t>
  </si>
  <si>
    <t>V1-3-B2</t>
  </si>
  <si>
    <t>V1-3-B3</t>
  </si>
  <si>
    <t>V1-3-B4</t>
  </si>
  <si>
    <t>╚ Meerprijs glaswol ingeblazen dik ??? mm Rc=???</t>
  </si>
  <si>
    <t>V1-3-C1</t>
  </si>
  <si>
    <t>V1-3-C2</t>
  </si>
  <si>
    <t>V1-3-C3</t>
  </si>
  <si>
    <t>V1-3-C4</t>
  </si>
  <si>
    <t>╚ Meerprijs vlaswol deken dik ??? mm Rc=???</t>
  </si>
  <si>
    <t>V1-3-D1</t>
  </si>
  <si>
    <t>V1-3-D2</t>
  </si>
  <si>
    <t>V1-3-D3</t>
  </si>
  <si>
    <t>V1-3-D4</t>
  </si>
  <si>
    <t>╚ Meerprijs grasvezel dik ??? mm Rc=???</t>
  </si>
  <si>
    <t>V1-3-E1</t>
  </si>
  <si>
    <t>V1-3-E2</t>
  </si>
  <si>
    <t>V1-3-E3</t>
  </si>
  <si>
    <t>V1-3-E4</t>
  </si>
  <si>
    <t>╚ Meerprijs hennepvezel dik ??? mm Rc=???</t>
  </si>
  <si>
    <t>V1-3-A1</t>
  </si>
  <si>
    <t>╚ Meerprijs PIR platen dik ??? mm Rc=???</t>
  </si>
  <si>
    <t>V1-3-G</t>
  </si>
  <si>
    <t>Gereserveerd: Voorzetwand  houten frame met ??</t>
  </si>
  <si>
    <t>V1-3-H</t>
  </si>
  <si>
    <t>V1-3-K1</t>
  </si>
  <si>
    <t>V1-3-K2</t>
  </si>
  <si>
    <t>V1-3-K3</t>
  </si>
  <si>
    <t>V1-3-K4</t>
  </si>
  <si>
    <t>V1-3-L1</t>
  </si>
  <si>
    <t>V1-3-L2</t>
  </si>
  <si>
    <t>V1-3-L3</t>
  </si>
  <si>
    <t>V1-3-L4</t>
  </si>
  <si>
    <t>Gereserveerd: Voorzetwand Metal Stud met ??</t>
  </si>
  <si>
    <t>V1-3-S</t>
  </si>
  <si>
    <t>V1-3-V</t>
  </si>
  <si>
    <t>V1-3-W</t>
  </si>
  <si>
    <t xml:space="preserve">V1-3 MS </t>
  </si>
  <si>
    <t xml:space="preserve">V1-3 hout </t>
  </si>
  <si>
    <t>Ventilatiekokers min. 1 st/12m² BVO</t>
  </si>
  <si>
    <t xml:space="preserve">opmerking: afmeting 1000x500 mm </t>
  </si>
  <si>
    <t xml:space="preserve">afkitten en nieuwe betimmering </t>
  </si>
  <si>
    <t xml:space="preserve">afkitten en nieuwe omlijsting </t>
  </si>
  <si>
    <r>
      <rPr>
        <sz val="6"/>
        <color rgb="FF3AC655"/>
        <rFont val="Verdana"/>
        <family val="2"/>
      </rPr>
      <t>©</t>
    </r>
    <r>
      <rPr>
        <sz val="5"/>
        <color rgb="FF3AC655"/>
        <rFont val="Verdana"/>
        <family val="2"/>
      </rPr>
      <t xml:space="preserve"> ABC</t>
    </r>
  </si>
  <si>
    <t>BTW 9% / 21%</t>
  </si>
  <si>
    <t xml:space="preserve">norm </t>
  </si>
  <si>
    <t xml:space="preserve">norm&gt; €  </t>
  </si>
  <si>
    <t>V1-3-I</t>
  </si>
  <si>
    <t xml:space="preserve">Gereserveerd: Voorzetwand bestaand met  ?? </t>
  </si>
  <si>
    <t>uitgangspunt glas U waarde (excl kozijn) 1,1</t>
  </si>
  <si>
    <t>vervangen in bestaande kozijnen</t>
  </si>
  <si>
    <t>uitgangpunt is vervangen van een raam van 1,75 m²</t>
  </si>
  <si>
    <t>V2-3-A1</t>
  </si>
  <si>
    <t>V2-3-A2</t>
  </si>
  <si>
    <t>V2-3-A3</t>
  </si>
  <si>
    <t>V2-3-A4</t>
  </si>
  <si>
    <t>V2-3-A5</t>
  </si>
  <si>
    <t>voorbereiden, inmeten</t>
  </si>
  <si>
    <t>verwijderen en afvoer oud glas, glslatten en kit</t>
  </si>
  <si>
    <t>voorbereiden plaatsen (sponningen schoonmaken, uitfrezen)</t>
  </si>
  <si>
    <t>plaatsen nieuwe ruit(en)</t>
  </si>
  <si>
    <t>Latten in de grondverf en ruiten afkitten</t>
  </si>
  <si>
    <t xml:space="preserve">opmerking: ZIE KOLOM Z </t>
  </si>
  <si>
    <t>Raam verwijderen om bij ander raam te komen per stuk</t>
  </si>
  <si>
    <t>Kraanwagen minimaal 4 uur incl. chauffeur + glaszuiger</t>
  </si>
  <si>
    <t>Sponningen uitfrezen per lopende meter</t>
  </si>
  <si>
    <t>Eenvoudige rolsteiger per woning</t>
  </si>
  <si>
    <t>Vervangen scharnieren per stuk</t>
  </si>
  <si>
    <t>Vervangen/aanpassen draairaam excl.afschilderen per raam</t>
  </si>
  <si>
    <t>cm¹</t>
  </si>
  <si>
    <t xml:space="preserve">V2-3 gevel open </t>
  </si>
  <si>
    <t>V2-3-X1</t>
  </si>
  <si>
    <t>V2-3-X2</t>
  </si>
  <si>
    <t>V2-3-X3</t>
  </si>
  <si>
    <t>V2-3-X4</t>
  </si>
  <si>
    <t>V2-3-X5</t>
  </si>
  <si>
    <t>V2-3-X6</t>
  </si>
  <si>
    <t>V2-3-X7</t>
  </si>
  <si>
    <t>V2-3-X8</t>
  </si>
  <si>
    <t>V2-3-X9</t>
  </si>
  <si>
    <t>V2-3-X10</t>
  </si>
  <si>
    <t>Rond en ovaal glas toeslag percentage per m²</t>
  </si>
  <si>
    <t>Boogvormige zijde toeslagpercentage per m²</t>
  </si>
  <si>
    <t>Ventilatierooster Natuurlijke Ventilatie per cm¹</t>
  </si>
  <si>
    <t>Ventilatierooster Natuurlijke Ventilatie meerprijs kleur per cm¹</t>
  </si>
  <si>
    <t>…</t>
  </si>
  <si>
    <t>aanbrengen isolatie in binnenwanden en voorzetwanden</t>
  </si>
  <si>
    <t>aanbrengen damp-open / dampdichte folie n.t.b</t>
  </si>
  <si>
    <t xml:space="preserve">koop damp-open / dampdichte folie n.t.b. incl verlies 20% </t>
  </si>
  <si>
    <t xml:space="preserve">koop bevestigingsmiddelen en afdichtingen </t>
  </si>
  <si>
    <t xml:space="preserve">Let op dikte isolatie en Rc waarde nog aanpassen ipv eenheidsprijs onderbouwen per type  </t>
  </si>
  <si>
    <t xml:space="preserve">INDIEN PER TYPE VOORZETWAND ONDERBOUWEN ONDERSTAANDE TOEVOEGEN EN AANPASSENTYPE ISOLATIE /DIKTE  /AFPRIJZEN /NORMEN </t>
  </si>
  <si>
    <t>koop Gyp frame U-profiel</t>
  </si>
  <si>
    <t>aanbrengen Gyp frame C-profiel</t>
  </si>
  <si>
    <t xml:space="preserve">Opmerking: </t>
  </si>
  <si>
    <t>koop OSB 12 mm o.g. incl verlies 10%</t>
  </si>
  <si>
    <t>aanbrengen OSB 12 mm</t>
  </si>
  <si>
    <t xml:space="preserve">OSB beplating o.g. 12 mm </t>
  </si>
  <si>
    <t xml:space="preserve">SLS/ CLS 38x120 mm hoh 600 mm </t>
  </si>
  <si>
    <t>rachelwerk 25x50 mm hoh 300 mm</t>
  </si>
  <si>
    <t xml:space="preserve">aanbrengen rekwerk </t>
  </si>
  <si>
    <t xml:space="preserve">koop SLS/ CLS 38x120 mm hoh 600 mm </t>
  </si>
  <si>
    <t>koop rachelwerk 25x50 mm hoh 300 mm</t>
  </si>
  <si>
    <t xml:space="preserve">koop isolatie  type ?? d=?? mm  incl verlies 5% </t>
  </si>
  <si>
    <t xml:space="preserve">INDIEN PER TYPE VOORZETWAND ONDERBOUWEN ONDERSTAANDE TOEVOEGEN EN AANPASSEN TYPE ISOLATIE /DIKTE  /AFPRIJZEN /NORMEN </t>
  </si>
  <si>
    <t>OSB 12 mm o.g. incl verlies 10%</t>
  </si>
  <si>
    <t>OSB 12 mm</t>
  </si>
  <si>
    <t xml:space="preserve">koop isolatie type ?? d=?? mm  incl verlies 5% </t>
  </si>
  <si>
    <t xml:space="preserve">isolatie  d=70/90 mm n.t.b. </t>
  </si>
  <si>
    <t xml:space="preserve">isolatie d=70/90 mm n.t.b. </t>
  </si>
  <si>
    <t>V1-3-X1</t>
  </si>
  <si>
    <t>V1-3-X2</t>
  </si>
  <si>
    <t>V1-3-X3</t>
  </si>
  <si>
    <t>V1-3-X4</t>
  </si>
  <si>
    <t>V1-3-X5</t>
  </si>
  <si>
    <t>V1-3-X6</t>
  </si>
  <si>
    <t>V1-3-X7</t>
  </si>
  <si>
    <t>V1-3-X8</t>
  </si>
  <si>
    <t>V1-3-X9</t>
  </si>
  <si>
    <t>Vloer / plafondplint</t>
  </si>
  <si>
    <t xml:space="preserve">Verwijderen vensterbanken  en nieuwe vensterbanken aanbrengen </t>
  </si>
  <si>
    <t>Sierlijsten om kozijnen</t>
  </si>
  <si>
    <t>Dagkantbetimmering</t>
  </si>
  <si>
    <t>Aanpassen cv-leidingen</t>
  </si>
  <si>
    <t>Rolsteiger in woning</t>
  </si>
  <si>
    <t>TOTAAL  KOSTEN INCL. BTW</t>
  </si>
  <si>
    <t>TOTAAL BTW</t>
  </si>
  <si>
    <t>9% / 21%</t>
  </si>
  <si>
    <t xml:space="preserve">incl. BTW </t>
  </si>
  <si>
    <t xml:space="preserve">    Totaal incl. BTW </t>
  </si>
  <si>
    <t>Totaal excl. BTW</t>
  </si>
  <si>
    <t xml:space="preserve">opmerking: zie beglazing  V3 </t>
  </si>
  <si>
    <t>Vervangen ventilatierooster in  kozijn</t>
  </si>
  <si>
    <t>Plaatsen van mechanische ventilatiebox</t>
  </si>
  <si>
    <t>omwisselen MV-box</t>
  </si>
  <si>
    <t>in gebruik stellen</t>
  </si>
  <si>
    <t>ophangen sensoren</t>
  </si>
  <si>
    <t>inregelen installatie</t>
  </si>
  <si>
    <t xml:space="preserve">opmerking: vervangen oude box door C4A of C4C systeem </t>
  </si>
  <si>
    <t xml:space="preserve"> met Co2 en/of vraaggestuurde afzuiging</t>
  </si>
  <si>
    <t>roosters in ramen (zie ook V2-' '-X)</t>
  </si>
  <si>
    <t>boren sparingen</t>
  </si>
  <si>
    <t>bouwkundige koker monteren</t>
  </si>
  <si>
    <t>gaatjes stoppen koker</t>
  </si>
  <si>
    <t>afwerking sparing</t>
  </si>
  <si>
    <t>doorvoeren maken</t>
  </si>
  <si>
    <t>koof om ventilatiebuizen maken</t>
  </si>
  <si>
    <t>installeren ventilatieventielen</t>
  </si>
  <si>
    <t>boren  gat in gevel</t>
  </si>
  <si>
    <t>ophangen en in gebruikstellen</t>
  </si>
  <si>
    <t xml:space="preserve">elektra aansluiten </t>
  </si>
  <si>
    <t>afwerken met roosters</t>
  </si>
  <si>
    <t xml:space="preserve">opmerking: plaatsen decentrale wtw (systeem D) met co2 sturing in hoofdverdblijfsruimte </t>
  </si>
  <si>
    <t xml:space="preserve"> * Mech ventilatie  C4A of C4C systeem </t>
  </si>
  <si>
    <t xml:space="preserve"> ** WTW (systeem D) met co2 sturing in hoofdverdblijfsruimte </t>
  </si>
  <si>
    <t>Vervangen bestaande mechanische ventilatiebox*</t>
  </si>
  <si>
    <t xml:space="preserve">Nieuww mechanische ventilatiebox systeem </t>
  </si>
  <si>
    <t xml:space="preserve">Plaatsen van mechanische ventilatiebox* systeem </t>
  </si>
  <si>
    <t xml:space="preserve">Plaatsen van decentale mechanische WTW** systeem </t>
  </si>
  <si>
    <t xml:space="preserve">V5  Ventilatie </t>
  </si>
  <si>
    <t>Mechanische Ventilatie MV &amp; Decentale Mechanische WTW</t>
  </si>
  <si>
    <t xml:space="preserve">giplsplaat 12,5 mm </t>
  </si>
  <si>
    <t>dampremmende folie</t>
  </si>
  <si>
    <t>isolatie 120 mm minerale wol</t>
  </si>
  <si>
    <t>regelwerk/houtskelet  38 * 120 mm, verticale regels om de 60 cm.</t>
  </si>
  <si>
    <t>uitgangspunten materialen voor Rc 3,5 met minerale wol</t>
  </si>
  <si>
    <t>C en U profielen, 100-150 mm</t>
  </si>
  <si>
    <t>,</t>
  </si>
  <si>
    <t>V1-3-F</t>
  </si>
  <si>
    <t>V1-1-A</t>
  </si>
  <si>
    <t>V1-1-B</t>
  </si>
  <si>
    <t>V1-1-C</t>
  </si>
  <si>
    <t>Spouwmuurisolatie PUR schuim:</t>
  </si>
  <si>
    <t>Spouwmuurisolatie EPS parels:</t>
  </si>
  <si>
    <t xml:space="preserve">Spouwmuurisolatie vlokken: </t>
  </si>
  <si>
    <t xml:space="preserve">Voorzetwand houten frame met glaswol deken </t>
  </si>
  <si>
    <t>V1-3-B</t>
  </si>
  <si>
    <t>V1-3-A</t>
  </si>
  <si>
    <t xml:space="preserve">Voorzetwand houten frame met vlaswol deken </t>
  </si>
  <si>
    <t>Voorzetwand houten frame met grasvezel</t>
  </si>
  <si>
    <t>V1-3-C</t>
  </si>
  <si>
    <t>Voorzetwand houten frame met hennepvezel</t>
  </si>
  <si>
    <t>V1-3-D</t>
  </si>
  <si>
    <t>V1-3-E</t>
  </si>
  <si>
    <t xml:space="preserve">Voorzetwand houten frame met PIR platen </t>
  </si>
  <si>
    <t xml:space="preserve">Voorzetwand Metal Stud frame met glaswol deken </t>
  </si>
  <si>
    <t>V1-3-M</t>
  </si>
  <si>
    <t xml:space="preserve">Voorzetwand Metal Stud frame met vlaswol deken </t>
  </si>
  <si>
    <t>V1-3-N</t>
  </si>
  <si>
    <t>Voorzetwand Metal Stud frame met grasvezel</t>
  </si>
  <si>
    <t>Voorzetwand Metal Stud frame met hennepvezel</t>
  </si>
  <si>
    <t>Voorzetwand Metal Stud frame met PIR platen</t>
  </si>
  <si>
    <t>Voorzetwand bestaand,  isoleren met massieve blokken (kalkhennep)</t>
  </si>
  <si>
    <t xml:space="preserve">Vloerisolatie onderzijde vloer met isolatiefolie </t>
  </si>
  <si>
    <t xml:space="preserve">Vloerisolatie onderzijde vloer met PUR </t>
  </si>
  <si>
    <t>Vloerisolatie onderzijde vloer met EPS isolatie</t>
  </si>
  <si>
    <t>Bodemisolatie met EPS-korrels</t>
  </si>
  <si>
    <t xml:space="preserve">opmerking: incl benodigd dikker regelwerkt etc. </t>
  </si>
  <si>
    <t xml:space="preserve">Verwijderen plafondafwerking (gips/zachtboard e.d.eenvoudig) </t>
  </si>
  <si>
    <t>V3-3</t>
  </si>
  <si>
    <t>V3-3-A</t>
  </si>
  <si>
    <t>V3-3-B</t>
  </si>
  <si>
    <t xml:space="preserve">opmerking: 300 mm kalkhennep blokken + 10-20 mm leem/kalkpleister </t>
  </si>
  <si>
    <t>opmerking: zie kolom Y</t>
  </si>
  <si>
    <t xml:space="preserve">opmerking: zie kolom Y </t>
  </si>
  <si>
    <t>Voorzetwand houten frame met glaswol deken dik 120 mm Rc=3.50 ? &gt; 120 m²</t>
  </si>
  <si>
    <t>Voorzetwand houten frame met glaswol deken dik 120 mm Rc=3.50  45- 120 m²</t>
  </si>
  <si>
    <t>Voorzetwand houten frame met glaswol deken dik 120 mm Rc=3.50  &lt; 45 m²</t>
  </si>
  <si>
    <t>Voorzetwand houten frame met vlaswol deken dik 140 mm Rc=3.50 &lt; 45 m²</t>
  </si>
  <si>
    <t>Voorzetwand houten frame met vlaswol deken dik 140 mm Rc=3.50 45- 120 m²</t>
  </si>
  <si>
    <t>Voorzetwand houten frame met vlaswol deken dik 140 mm Rc=3.50 ? &gt; 120 m²</t>
  </si>
  <si>
    <t>Voorzetwand houten frame met grasvezel dik 160 mm Rc=3.50  &lt; 45 m²</t>
  </si>
  <si>
    <t>Voorzetwand houten frame met grasvezel dik 160 mm Rc=3.50 45- 120 m²</t>
  </si>
  <si>
    <t>Voorzetwand houten frame met grasvezel dik 160 mm Rc=3.50 &gt; 120 m²</t>
  </si>
  <si>
    <t>Voorzetwand houten frame met hennepvezel dik 150 mm Rc=3.50 &lt; 45 m²</t>
  </si>
  <si>
    <t>Voorzetwand houten frame met hennepvezel dik 150 mm Rc=3.50 45- 120 m²</t>
  </si>
  <si>
    <t>Voorzetwand houten frame met hennepvezel dik 150 mm Rc=3.50 &gt; 120 m²</t>
  </si>
  <si>
    <t>Voorzetwand houten frame met PIR platen dik 80 mm Rc=3.50  &lt; 45 m²</t>
  </si>
  <si>
    <t>Voorzetwand houten frame met PIR platen dik 80 mm Rc=3.50  45- 120 m²</t>
  </si>
  <si>
    <t>Voorzetwand houten frame met PIR platen dik 80 mm Rc=3.50 &gt; 120 m²</t>
  </si>
  <si>
    <t>Voorzetwand Metal Stud met PIR platen dik 80 mm Rc=3.50 &lt; 45 m²</t>
  </si>
  <si>
    <t>Voorzetwand Metal Stud met PIR platen dik 80 mm Rc=3.50 45- 120 m²</t>
  </si>
  <si>
    <t>Voorzetwand Metal Stud met PIR platen dik 80 mm Rc=3.50 &gt; 120 m²</t>
  </si>
  <si>
    <t>V1-3-H1</t>
  </si>
  <si>
    <t>V1-3-H2</t>
  </si>
  <si>
    <t>V1-3-I3</t>
  </si>
  <si>
    <t>V1-3-I4</t>
  </si>
  <si>
    <t>V1-3-J1</t>
  </si>
  <si>
    <t>V1-3-J2</t>
  </si>
  <si>
    <t>V1-3-J3</t>
  </si>
  <si>
    <t>V1-3-J4</t>
  </si>
  <si>
    <t>V1-3-R1</t>
  </si>
  <si>
    <t>V1-3-H3</t>
  </si>
  <si>
    <t>V1-3-H4</t>
  </si>
  <si>
    <t>V1-3-I1</t>
  </si>
  <si>
    <t>V1-3-I2</t>
  </si>
  <si>
    <t>V1-3-L</t>
  </si>
  <si>
    <t>Voorzetwand Metal Stud met grasvezel dik 160 mm Rc=3.50 ? &gt; 120 m²</t>
  </si>
  <si>
    <t>Voorzetwand Metal Stud met grasvezel dik 160 mm Rc=3.50 45- 120 m²</t>
  </si>
  <si>
    <t>Voorzetwand Metal Stud met grasvezel dik 160 mm Rc=3.50 &lt; 45 m²</t>
  </si>
  <si>
    <t>Voorzetwand Metal Stud met vlaswol deken dik 140 mm Rc=3.50 &gt; 120 m²</t>
  </si>
  <si>
    <t>Voorzetwand Metal Stud met vlaswol deken dik 140 mm Rc=3.50 45- 120 m²</t>
  </si>
  <si>
    <t>Voorzetwand Metal Stud met vlaswol deken dik 140 mm Rc=3.50 &lt; 45 m²</t>
  </si>
  <si>
    <t>Voorzetwand Metal Stud met glaswol deken dik 120 mm Rc=3.50  &lt; 45 m2</t>
  </si>
  <si>
    <t>Voorzetwand Metal Stud met glaswol deken dik 120 mm Rc=3.50 45- 120 m²</t>
  </si>
  <si>
    <t>Voorzetwand Metal Stud met glaswol deken dik 120 mm Rc=3.50 &gt; 120 m²</t>
  </si>
  <si>
    <t>Voorzetwand Metal Stud met hennepvezel dik 150 mm Rc=3.50 &lt; 45 m²</t>
  </si>
  <si>
    <t>Voorzetwand Metal Stud met hennepvezel dik 150 mm Rc=3.50 45- 120 m²</t>
  </si>
  <si>
    <t>Voorzetwand Metal Stud met hennepvezel dik 150 mm Rc=3.50 &gt; 120 m²</t>
  </si>
  <si>
    <t>opmerking: verrekenprijs € 1.00 / cm</t>
  </si>
  <si>
    <t>opmerking: verrekenprijs € 2.25 / cm</t>
  </si>
  <si>
    <t>Red cedar Zweeds rabat met isolatie PIR  Rc 4.70</t>
  </si>
  <si>
    <t>Recticel Eurowall 1200x600x95 mm. PIR Spouwplaat RC 4.7</t>
  </si>
  <si>
    <t>Afwerking hoeken. neggekanten e.d.</t>
  </si>
  <si>
    <t>Afwerking hoeken. neggekanten</t>
  </si>
  <si>
    <t>Steenstrips op vezelplaat met isolatie PIR Rc 4.70</t>
  </si>
  <si>
    <t>Vezelcement plaatmateriaal met steenstrips. schroeven &amp; lijm</t>
  </si>
  <si>
    <t>Stucwerk met isolatie EPS  Rc 4.70</t>
  </si>
  <si>
    <t>EPS100SE-isolatie dik 100 mm Rc 3.5</t>
  </si>
  <si>
    <t xml:space="preserve">EPS100SE-isolatie dik 100 mm Rc 3.5 incl bev middelen </t>
  </si>
  <si>
    <t>voorzieningen hoeken. neggekanten e.d.</t>
  </si>
  <si>
    <t>Voorzetwand vuren regels met isolatie steenwol 90  mm Rc=3.50 ?</t>
  </si>
  <si>
    <t xml:space="preserve">gipsbeplating 4AK 12.5 mm </t>
  </si>
  <si>
    <t>koop gipsbeplating 4AK 12.5 mm incl verlies 10%</t>
  </si>
  <si>
    <t>aanbrengen gipsbeplating 4AK 12.5 mm</t>
  </si>
  <si>
    <t>Voorzetwand gipsplaat met isolatie (metal stud). steenwol 90  mm Rc=3.50 ?</t>
  </si>
  <si>
    <t xml:space="preserve">Gyproc 4AK gipskartonplaat 12.5 mm </t>
  </si>
  <si>
    <t>Binnenzijde gevel. massieve blokken (kalkhennep)</t>
  </si>
  <si>
    <t>Kit. lijm. pur</t>
  </si>
  <si>
    <t>Vervangen isolerend kozijnpaneel dik 50 mm Rc=3.5 in houten kozijn</t>
  </si>
  <si>
    <t xml:space="preserve">opmerking: berekening voor kozijn van ± 2x2.5 m </t>
  </si>
  <si>
    <t xml:space="preserve">opmerking: berekening van ± 2x2.5 m </t>
  </si>
  <si>
    <t>Vloerisolatie - PUR-schuim gesloten cel dik 100mm Rc=3.5 - betonvloer &lt; 45 m²</t>
  </si>
  <si>
    <t>Vloerisolatie - PUR-schuim gesloten cel dik 100mm Rc=3.5 - betonvloer 45-120 m²</t>
  </si>
  <si>
    <t>Vloerisolatie - PUR-schuim gelsoten cel dik 100mm Rc=3.5 - betonvloer &gt; 120 m²</t>
  </si>
  <si>
    <t>opmerking: verrekenprijs € 2.50 / cm</t>
  </si>
  <si>
    <t>Vloerisolatie - isolatiefolie Rc &gt;5.0 en dik 15cm &lt; 35 m²</t>
  </si>
  <si>
    <t>Vloerisolatie - isolatiefolie Rc &gt;5.0 en dik 15cm 35-60 m²</t>
  </si>
  <si>
    <t>Vloerisolatie - isolatiefolie Rc &gt;5.0 en dik 15cm &gt; 60 m²</t>
  </si>
  <si>
    <t xml:space="preserve">Vloerisolatie - EPS-isolatie 130mm Rc 3.7 </t>
  </si>
  <si>
    <t xml:space="preserve">╚ Meerprijs EPS-isolatie 170mm Rc 4.5 </t>
  </si>
  <si>
    <t xml:space="preserve">Zolder-/vlieringvloer onderzijde isolatie -glaswol deken dik 130mm Rc=3.5 </t>
  </si>
  <si>
    <t>╚ Meerprijs glaswol deken dik 170mm Rc=4.5</t>
  </si>
  <si>
    <t xml:space="preserve">Zolder-/vlieringvloer tussen vloer en plafond -glaswol ingeblazen dik 130mm Rc=3.5 </t>
  </si>
  <si>
    <t>╚ Meerprijs glaswol ingeblazen dik 175mm Rc=4.5</t>
  </si>
  <si>
    <t xml:space="preserve">Zolder-/vlieringvloer onderzijde isolatie -vlaswol deken dik 140mm Rc=3.5 </t>
  </si>
  <si>
    <t>╚ Meerprijs vlaswol deken dik 190mm Rc=4.5</t>
  </si>
  <si>
    <t xml:space="preserve">Zolder-/vlieringvloer  onderzijde isolatie -grasvezel dik 160mm Rc=3.5 </t>
  </si>
  <si>
    <t>╚ Meerprijs grasvezel dik 230mm Rc=4.5</t>
  </si>
  <si>
    <t xml:space="preserve">Zolder-/vlieringvloer onderzijde isolatie -hennepvezel dik 150mm Rc=3.5 </t>
  </si>
  <si>
    <t>╚ Meerprijs hennepvezel dik 200mm Rc=4.5</t>
  </si>
  <si>
    <t xml:space="preserve">Zolder-/vlieringvloer onderzijde isolatie -houtvezel dik 140mm Rc=3.5 </t>
  </si>
  <si>
    <t>╚ Meerprijs houtvezel dik 160mm Rc=4.5</t>
  </si>
  <si>
    <t xml:space="preserve">Zolder-/vlieringvloer onderzijde isolatie -PIR-platen dik 80mm Rc=3.5 </t>
  </si>
  <si>
    <t xml:space="preserve">╚ Meerprijs PIR-platen dik 100mm  Rc=4.5 </t>
  </si>
  <si>
    <t xml:space="preserve">Afwerking aanbrengen gips. zonder afwerking (eenvoudig) </t>
  </si>
  <si>
    <t>Dakisolatie -gespoten isolatieschuim dik 115mm Rc=3.5 &lt; 45 m²</t>
  </si>
  <si>
    <t>Afplakken vloer. balken. ramen. muren</t>
  </si>
  <si>
    <t>Dakisolatie -gespoten isolatieschuim dik 115mm Rc=3.5 45- 120 m²</t>
  </si>
  <si>
    <t>Dakisolatie -gespoten isolatieschuim dik 115mm Rc=3.5 &gt; 120 m²</t>
  </si>
  <si>
    <t>Dakisolatie -glaswol deken dik 130mm Rc=3.5 &lt; 45 m²</t>
  </si>
  <si>
    <t>Dakisolatie -glaswol deken dik 130mm  Rc=3.5 45- 120 m²</t>
  </si>
  <si>
    <t>Dakisolatie -glaswol deken dik 130mm  Rc=3.5 &gt; 120 m²</t>
  </si>
  <si>
    <t>Dakisolatie -glaswol ingeblazen dik 130mm Rc=3.5 &lt; 45 m²</t>
  </si>
  <si>
    <t>Dakisolatie -glaswol ingeblazen dik 130mm  Rc=3.5 45- 120 m²</t>
  </si>
  <si>
    <t>Dakisolatie -glaswol ingeblazen dik 130mm Rc=3.5 &gt; 120 m²</t>
  </si>
  <si>
    <t xml:space="preserve">opmerking: Meerprijs glaswol ingeblazen dik 175mm Rc=4.5   € 3.75 </t>
  </si>
  <si>
    <t xml:space="preserve">opmerking: verrekenprijs € 1.00 / cm    </t>
  </si>
  <si>
    <t>Dakisolatie -vlaswol deken dik 140mm Rc=3.5 &lt; 45 m²</t>
  </si>
  <si>
    <t>Dakisolatie -vlaswol deken dik 140mm  Rc=3.5 45- 120 m²</t>
  </si>
  <si>
    <t>Dakisolatie -vlaswol deken dik 140mm  Rc=3.5 &gt; 120 m²</t>
  </si>
  <si>
    <t>Dakisolatie -grasvezel dik 160mm Rc=3.5 &lt; 45 m²</t>
  </si>
  <si>
    <t>Dakisolatie -grasvezel dik 160mm  Rc=3.5 45- 120 m²</t>
  </si>
  <si>
    <t>Dakisolatie -grasvezel dik 160mm  Rc=3.5 &gt; 120 m²</t>
  </si>
  <si>
    <t>Dakisolatie -hennepvezel dik 150mm Rc=3.5 &lt; 45 m²</t>
  </si>
  <si>
    <t>Dakisolatie -hennepvezel dik 150mm  Rc=3.5 45- 120 m²</t>
  </si>
  <si>
    <t>Dakisolatie -hennepvezel dik 150mm  Rc=3.5 &gt; 120 m²</t>
  </si>
  <si>
    <t>Dakisolatie -PIR-platen dik 80mm Rc=3.5 &lt; 45 m²</t>
  </si>
  <si>
    <t>Dakisolatie -PIR-platen dik 80mm  Rc=3.5 45- 120 m²</t>
  </si>
  <si>
    <t>Dakisolatie -PIR-platen dik 80mm  Rc=3.5 &gt; 120 m²</t>
  </si>
  <si>
    <t>Demonteren. slopen. afvoeren</t>
  </si>
  <si>
    <t>Steigerwerk (rolsteiger. steiger in trap. etc.)</t>
  </si>
  <si>
    <t>Afdekken trap. beschermen interieur met bijv. stucloper</t>
  </si>
  <si>
    <t>Aanbrengen isolatie Rc=3.5 op platdak &amp;  Bitumendakbedekking</t>
  </si>
  <si>
    <t>afschot isolatie  plat dak Rc 3.0/3.5</t>
  </si>
  <si>
    <t xml:space="preserve">Aanbrengen isolatie Rc=3.5 op platdak  &amp; EPDM dakbedekking </t>
  </si>
  <si>
    <t xml:space="preserve">Aanbrengen isolatie Rc=3.5 op platdak &amp; PVC dakbedekking </t>
  </si>
  <si>
    <t>De- en hermonteren radiatoren  (incl. nieuwe koppelingen en kleine aanpassingen aan leidingwerk)</t>
  </si>
  <si>
    <t>Stroompunten verleggen (incl. nieuwe inbouwdozen)</t>
  </si>
  <si>
    <t>Behoort dit niet toe aan de bijkomende kosten?</t>
  </si>
  <si>
    <t>Luchtdicht maken middels het aftapen van de aansluitingen / naden?</t>
  </si>
  <si>
    <t>Kan / mag dit ook weggelaten worden in de basis? OSB optioneel?</t>
  </si>
  <si>
    <t>Zijn de mamorecepten van deze kengetallen beschikbaar?</t>
  </si>
  <si>
    <t>Welk type ventilatieroosters zijn dit? Ventilatie t.b.v.?</t>
  </si>
  <si>
    <t>Welke zaken vallen er allemaal in de post timmerwerkzaamheden. Zie ook voorgaande opmerkingen op de bijkomende kosten. Hoe per maatregel onderscheid maken tussen isolatie werkzaamheden en timmerwerkzaamheden. Isolatieadvieseur dient bij opname dit onderscheid aan te geven.</t>
  </si>
  <si>
    <t>Zie eerdere opmerkingen.</t>
  </si>
  <si>
    <t>****Kopje opmerkingen en inclusief beter laten opvallen in recept.</t>
  </si>
  <si>
    <t>Waarom rachelwerk?</t>
  </si>
  <si>
    <t>Toevoegen maatregel voorzetwanden met pir isolatie + gipsplaten.</t>
  </si>
  <si>
    <t>Excl. Aanpassen leidingwerk E- en W-installatie. Opnemen in recept.</t>
  </si>
  <si>
    <t xml:space="preserve">Onderstaande voor alle maatregel V1-3 </t>
  </si>
  <si>
    <t>Diktes toepasbare materialen dicteren aan de markt? Geen vrij keuze van de markt.</t>
  </si>
  <si>
    <t>Wie maakt de keuze of er een hsb voorzetwand wordt toegepast of een metal stud voorzetwand?</t>
  </si>
  <si>
    <t>Dient in recept opgenomen te worden, directe kosten.</t>
  </si>
  <si>
    <t xml:space="preserve">materiaal </t>
  </si>
  <si>
    <t xml:space="preserve">materiaal omschrijving  ? </t>
  </si>
  <si>
    <t xml:space="preserve">type ? </t>
  </si>
  <si>
    <t xml:space="preserve">is dit nodig  ? </t>
  </si>
  <si>
    <t>aanpassen kozijn (scharnieren/slotplaat)</t>
  </si>
  <si>
    <t>aanpassen kozijn  (scharnieren/slotplaat)</t>
  </si>
  <si>
    <t xml:space="preserve">Verwijderen deur incl kozijn </t>
  </si>
  <si>
    <t xml:space="preserve">nieuwe geisoleerde deur en kozijn </t>
  </si>
  <si>
    <t xml:space="preserve">stelkozijn 18 mm m.plex gegrond strook gem 250 mm </t>
  </si>
  <si>
    <t>HPL gevelbekleding met isolatie PIR  Rc 4.70</t>
  </si>
  <si>
    <t xml:space="preserve">HPL plaatmateriaal 8mm </t>
  </si>
  <si>
    <t xml:space="preserve">HPLl plaatmateriaal 8mm </t>
  </si>
  <si>
    <t>Composiet gevelbekleding met isolatie PIR  Rc 4.70</t>
  </si>
  <si>
    <t xml:space="preserve">Composiet gevelbekleding </t>
  </si>
  <si>
    <t>Isoleren onderzijde zolder-/vlieringvloer met houtvezel isolatie</t>
  </si>
  <si>
    <t xml:space="preserve">Isoleren onderzijde zolder-/vlieringvloer met hennepvezel isolatie </t>
  </si>
  <si>
    <t xml:space="preserve">Isoleren onderzijde zolder-/vlieringvloer met grasvezel isolatie </t>
  </si>
  <si>
    <t xml:space="preserve">Isoleren onderzijde zolder-/vlieringvloer met vlaswol isolatie </t>
  </si>
  <si>
    <t>Isoleren onderzijde zolder-/vlieringvloer met glaswolvlokken isolatie ingeblazen</t>
  </si>
  <si>
    <t xml:space="preserve">Isoleren onderzijde zolder-/vlieringvloer met glaswol isolatie </t>
  </si>
  <si>
    <t>Zolder-/vlieringvloer isolatie bovenzijde</t>
  </si>
  <si>
    <t xml:space="preserve">Isoleren onderzijde zolder-/vlieringvloer met PIR isolatie </t>
  </si>
  <si>
    <t xml:space="preserve">Isoleren bovenzijde zolder-/vlieringvloer niet beloopbaar </t>
  </si>
  <si>
    <t xml:space="preserve">Isoleren bovenzijde zolder-/vlieringvloer beloopbaar </t>
  </si>
  <si>
    <t>Zolder-/vlieringvloer bovenzijde isolatie incl. regelwerk en beplating</t>
  </si>
  <si>
    <t>V4-1-A</t>
  </si>
  <si>
    <t>Isoleren binnenzijde dak met gespoten isolatieschuim</t>
  </si>
  <si>
    <t xml:space="preserve">Isoleren binnenzijde dak met glaswol isolatie </t>
  </si>
  <si>
    <t>V4-1-B</t>
  </si>
  <si>
    <t>Isoleren binnenzijde dak met glaswol isolatie (ingeblazen)</t>
  </si>
  <si>
    <t xml:space="preserve">Isoleren binnenzijde dak met vlaswol isolatie </t>
  </si>
  <si>
    <t>V4-1-E</t>
  </si>
  <si>
    <t>V4-1-D</t>
  </si>
  <si>
    <t>V4-1-C</t>
  </si>
  <si>
    <t xml:space="preserve">Isoleren binnenzijde dak met hennepvezel isolatie </t>
  </si>
  <si>
    <t xml:space="preserve">Isoleren binnenzijde dak met grasvezel isolatie </t>
  </si>
  <si>
    <t xml:space="preserve">Isoleren binnenzijde dak met PIR isolatie </t>
  </si>
  <si>
    <t>V4-1-G</t>
  </si>
  <si>
    <t>V4-1-F</t>
  </si>
  <si>
    <t xml:space="preserve">Zolder-/vliering niet beloopbaar bovenzijde isolatie (glaswol los op plafond) </t>
  </si>
  <si>
    <t xml:space="preserve">Vervangen buitendeur kunsstof incl. kunststof kozijn </t>
  </si>
  <si>
    <t xml:space="preserve">Vervangen buitendeur aluminium. Incl. alum. kozijn </t>
  </si>
  <si>
    <t>Vervangen glas door HR++ glas in bestaand houten kozijnen</t>
  </si>
  <si>
    <t>Vervangen glas door HR++ glas in bestaand houten kozijn</t>
  </si>
  <si>
    <t>Vervangen glas door HR++ glas in bestaand houten kozijn: tot  0.65</t>
  </si>
  <si>
    <t>Vervangen glas door HR++ glas in bestaand houten kozijn: 0.65 - 2.5 m2</t>
  </si>
  <si>
    <t>Vervangen glas door HR++ glas in bestaand houten kozijn: 2.51 - 3.00 m2</t>
  </si>
  <si>
    <t>Vervangen glas door HR++ glas in bestaand houten kozijn: 3.51 - 4.50 m2</t>
  </si>
  <si>
    <t>Vervangen glas door HR++ glas in bestaand houten kozijn: 4.51 -6.0 m2</t>
  </si>
  <si>
    <t>Vervangen kozijn door kozijn met triple glas</t>
  </si>
  <si>
    <t>Vervangen aluminium kozijn door aluminium kozijn met triple glas (30% subsidiabel)</t>
  </si>
  <si>
    <t>Vervangen houten kozijn door houten kozijn met triple glas (30% subsidiabel)</t>
  </si>
  <si>
    <t>Vervangen kunsstof kozijn door kunsstof kozijn met triple glas (30% subsidiabel)</t>
  </si>
  <si>
    <t>V2-1-A1</t>
  </si>
  <si>
    <t>V2-1-B1</t>
  </si>
  <si>
    <t>V2-1-C1</t>
  </si>
  <si>
    <t>V2-1-D1</t>
  </si>
  <si>
    <t>V1-3-K</t>
  </si>
  <si>
    <t>V1-3-J</t>
  </si>
  <si>
    <t>V1-1-D</t>
  </si>
  <si>
    <t>V2-1-x1</t>
  </si>
  <si>
    <t>Isolatie op bestaand kozijnpaneel dik 50 mm Rc=3.5  bij houten kozijn</t>
  </si>
  <si>
    <t>Isoleren kozijnpaneel</t>
  </si>
  <si>
    <t>V2-2-A1</t>
  </si>
  <si>
    <t>V2-2-B1</t>
  </si>
  <si>
    <t>V2-2-C1</t>
  </si>
  <si>
    <t>V2-2-D1</t>
  </si>
  <si>
    <t>V2-2-X1</t>
  </si>
  <si>
    <t>Vervangen glas door HR++ glas</t>
  </si>
  <si>
    <t>V1-4-A</t>
  </si>
  <si>
    <t>V2-4-A1</t>
  </si>
  <si>
    <t>V2-4-B1</t>
  </si>
  <si>
    <t>V2-4-C1</t>
  </si>
  <si>
    <t>V2-4-X1</t>
  </si>
  <si>
    <t>V1-4-B</t>
  </si>
  <si>
    <t>V1-4-C</t>
  </si>
  <si>
    <t>V1-5-A</t>
  </si>
  <si>
    <t>V2-5-A1</t>
  </si>
  <si>
    <t>V2-5-B1</t>
  </si>
  <si>
    <t>V2-5-X1</t>
  </si>
  <si>
    <t>V1-5-B</t>
  </si>
  <si>
    <t>V2-6-X1</t>
  </si>
  <si>
    <t>V2-7-X1</t>
  </si>
  <si>
    <t xml:space="preserve">Voor- of achterzetbeglazing  isolatieglas 14mm (4-6-4)  met houten profiel rondom </t>
  </si>
  <si>
    <t xml:space="preserve">Voor- of achterzetbeglazing  isolatieglas 14mm (4-6-4)  met aluminium profiel rondom </t>
  </si>
  <si>
    <t>V1-6-A</t>
  </si>
  <si>
    <t>V2-6-A1</t>
  </si>
  <si>
    <t>V2-6-B1</t>
  </si>
  <si>
    <t>V1-6-B</t>
  </si>
  <si>
    <t>V2-7-A1</t>
  </si>
  <si>
    <t>V2-7-B1</t>
  </si>
  <si>
    <t>V1-7-B</t>
  </si>
  <si>
    <t>V1-7-A</t>
  </si>
  <si>
    <t>&gt; incl,  ~  bodemfolie (voorkomen vocht en gassen uit de bodem)</t>
  </si>
  <si>
    <t>&gt; incl,  ~  tengels en latten aanbrengen</t>
  </si>
  <si>
    <t>&gt; incl,  ~  isolatie aanbrengen</t>
  </si>
  <si>
    <t>&gt; incl,  ~  bevestgingsmiddelen</t>
  </si>
  <si>
    <t>&gt; incl,  ~  luchtdicht maken (tape)</t>
  </si>
  <si>
    <t xml:space="preserve">  incl. ~  Boorplan </t>
  </si>
  <si>
    <t xml:space="preserve">  incl. ~  Herstellen voegwerk</t>
  </si>
  <si>
    <t xml:space="preserve">  incl. ~  Ventilatieroosters /aanbrengen</t>
  </si>
  <si>
    <t xml:space="preserve">  incl. ~  Isoleren spouwmuur</t>
  </si>
  <si>
    <t xml:space="preserve">  incl. ~  verwijderen en afvoeren  bestaande voorzetwand</t>
  </si>
  <si>
    <t xml:space="preserve">  incl. ~  frame hout constructie CLS o.g. </t>
  </si>
  <si>
    <t xml:space="preserve">  incl. ~  rachelwerk</t>
  </si>
  <si>
    <t xml:space="preserve">  incl. ~  isolatie</t>
  </si>
  <si>
    <t xml:space="preserve">  incl. ~  aanbrengen dampopen/remmende folie</t>
  </si>
  <si>
    <t xml:space="preserve">  incl. ~  OSB plaat</t>
  </si>
  <si>
    <t xml:space="preserve">  incl. ~  gipsplaat</t>
  </si>
  <si>
    <t xml:space="preserve">  incl. ~  bevestigingsmiddelen</t>
  </si>
  <si>
    <t xml:space="preserve">  incl. ~  aanbrengen voorzetwand </t>
  </si>
  <si>
    <t xml:space="preserve">  incl. ~  Metal Stud frame U en C-profiel</t>
  </si>
  <si>
    <t xml:space="preserve">  incl. ~  voorstrijken huidige binnenwand</t>
  </si>
  <si>
    <t xml:space="preserve">  incl. ~  plaatsen blokken (bv. Kalkhennep)</t>
  </si>
  <si>
    <t xml:space="preserve">  incl. ~  leem-/kalkpleister aanbrengen</t>
  </si>
  <si>
    <t>V4-2-D</t>
  </si>
  <si>
    <t>Aanbrengen isolatie Rc=3.5 op platdak (Omgekeerd dak)</t>
  </si>
  <si>
    <t>??</t>
  </si>
  <si>
    <t xml:space="preserve">MEL  nog subregels toevoegen </t>
  </si>
  <si>
    <t xml:space="preserve">NOG verdere  onderbouwing en afspraken fase ??  </t>
  </si>
  <si>
    <t xml:space="preserve">NOG prijzen ontvangen nu aleen kosten getal ingevuld ter controle </t>
  </si>
  <si>
    <t xml:space="preserve">NOG verdere  onderbouwing prijzen en afspraken fase ??  </t>
  </si>
  <si>
    <t>V3-3-A1</t>
  </si>
  <si>
    <t>V3-3-B1</t>
  </si>
  <si>
    <t>V4-2-A1</t>
  </si>
  <si>
    <t>V4-2-B1</t>
  </si>
  <si>
    <t xml:space="preserve">Isoleren bovenzijde platdak incl. bitumen dakbedekking </t>
  </si>
  <si>
    <t xml:space="preserve">Isoleren bovenzijde platdak incl. EPDM dakbedekking </t>
  </si>
  <si>
    <t xml:space="preserve">Isoleren bovenzijde platdak incl. PVC dakbedekking </t>
  </si>
  <si>
    <t xml:space="preserve">Isoleren bovenzijde platdak (isolatie op dakbedekking) </t>
  </si>
  <si>
    <t>V4-2-C1</t>
  </si>
  <si>
    <t>V4-2-D1</t>
  </si>
  <si>
    <t>V4-2-X1</t>
  </si>
  <si>
    <t>V4-2-X2</t>
  </si>
  <si>
    <t>V4-2-X3</t>
  </si>
  <si>
    <t xml:space="preserve">Verwijderen en afvoeren bestaande dakafwerking  </t>
  </si>
  <si>
    <t xml:space="preserve">Vervangen uitlopen  HWA </t>
  </si>
  <si>
    <t xml:space="preserve">Vervangen opstanden / afdekkers  etc. </t>
  </si>
  <si>
    <t>Vervangen isolerend kozijnpaneel dik 50 mm Rc=3.5  in kunststof / alum. kozijn</t>
  </si>
  <si>
    <t>Isolatie op bestaand kozijnpaneel dik 50 mm Rc=3.5  bij kunststof / alum. kozijn</t>
  </si>
  <si>
    <t>V5-1-A1</t>
  </si>
  <si>
    <t>V5-1-B1</t>
  </si>
  <si>
    <t>V5-1-C1</t>
  </si>
  <si>
    <t>V5-1-C</t>
  </si>
  <si>
    <t>Vervangen vierpans dakraam in pannen dak</t>
  </si>
  <si>
    <t>Vervangen vierpans dakraam in rieten dak</t>
  </si>
  <si>
    <t>V4-3-A1</t>
  </si>
  <si>
    <t>V4-3-A2</t>
  </si>
  <si>
    <t>V4-3-B1</t>
  </si>
  <si>
    <t>V4-3-B2</t>
  </si>
  <si>
    <t>Incl. Standaard gootstuk pannendak</t>
  </si>
  <si>
    <t>Incl. Waterkerend manchet</t>
  </si>
  <si>
    <t>Incl. Montage van het dakraam</t>
  </si>
  <si>
    <t>Incl. Het gebruik van mobiele hijskraan indien nodig/mogelijk</t>
  </si>
  <si>
    <t xml:space="preserve">Incl. verwijderen bestaand raam </t>
  </si>
  <si>
    <t>Vervangen dakraam  GGL Grenen tuimelvenster</t>
  </si>
  <si>
    <t xml:space="preserve"> Incl. verwijderen bestaand raam </t>
  </si>
  <si>
    <t xml:space="preserve"> Incl. Standaard gootstuk pannendak</t>
  </si>
  <si>
    <t xml:space="preserve"> Incl. Waterkerend manchet</t>
  </si>
  <si>
    <t xml:space="preserve"> Incl. Montage van het dakraam</t>
  </si>
  <si>
    <t xml:space="preserve"> Incl. Het gebruik van mobiele hijskraan indien nodig/mogelijk</t>
  </si>
  <si>
    <t>Vervangen dakraam  GGL kunststof tuimelvenster</t>
  </si>
  <si>
    <t>Vervangen dakraam 134x160 cm UK10</t>
  </si>
  <si>
    <t>Vervangen dakraam 134x140 cm UK08</t>
  </si>
  <si>
    <t>Vervangen dakraam 134x118 cm UK06</t>
  </si>
  <si>
    <t>Vervangen dakraam 134x98 cm UK04</t>
  </si>
  <si>
    <t>Vervangen dakraam 114x160 cm SK10</t>
  </si>
  <si>
    <t>Vervangen dakraam 114x140 cm SK08</t>
  </si>
  <si>
    <t>Vervangen dakraam 114x118 cm SK06</t>
  </si>
  <si>
    <t>Vervangen dakraam 114x70 cm SK01</t>
  </si>
  <si>
    <t>Vervangen dakraam 94x55 cm PK25</t>
  </si>
  <si>
    <t>Vervangen dakraam 94x160 cm PK10</t>
  </si>
  <si>
    <t>Vervangen dakraam 94x140 cm PK08</t>
  </si>
  <si>
    <t>Vervangen dakraam 94x118 cm PK06</t>
  </si>
  <si>
    <t>Vervangen dakraam 94x98 cm PK04</t>
  </si>
  <si>
    <t>Vervangen dakraam 78x180 cm MK12</t>
  </si>
  <si>
    <t>Vervangen dakraam 78x160 cm MK10</t>
  </si>
  <si>
    <t>Vervangen dakraam 78x140 cm MK08</t>
  </si>
  <si>
    <t>Vervangen dakraam 78x118 cm MK06</t>
  </si>
  <si>
    <t>Vervangen dakraam 78x98 cm MK04</t>
  </si>
  <si>
    <t>Vervangen dakraam 66x140 cm FK08</t>
  </si>
  <si>
    <t>Vervangen dakraam 66x118 cm FK06</t>
  </si>
  <si>
    <t>Vervangen dakraam  66x98 cm FK04</t>
  </si>
  <si>
    <t>Vervangen dakraam 55x118 cm CK06</t>
  </si>
  <si>
    <t>Vervangen dakraam 55x98 cm CK04</t>
  </si>
  <si>
    <t>Vervangen dakraam 55x78 cm CK02</t>
  </si>
  <si>
    <t>Vervangen dakraam 55x70 cm CK01</t>
  </si>
  <si>
    <t xml:space="preserve">Grenen Velux of gelijkwaardig </t>
  </si>
  <si>
    <t xml:space="preserve">Kunsstof Velux of gelijkwaardig </t>
  </si>
  <si>
    <t>V4-4-A1</t>
  </si>
  <si>
    <t>V4-4-A2</t>
  </si>
  <si>
    <t>V4-4-A3</t>
  </si>
  <si>
    <t>V4-4-A4</t>
  </si>
  <si>
    <t>V4-4-A5</t>
  </si>
  <si>
    <t>V4-4-A6</t>
  </si>
  <si>
    <t>V4-4-A7</t>
  </si>
  <si>
    <t>V4-4-A8</t>
  </si>
  <si>
    <t>V4-4-A9</t>
  </si>
  <si>
    <t>V4-4-A10</t>
  </si>
  <si>
    <t>V4-4-A11</t>
  </si>
  <si>
    <t>V4-4-A12</t>
  </si>
  <si>
    <t>V4-4-A13</t>
  </si>
  <si>
    <t>V4-4-A14</t>
  </si>
  <si>
    <t>V4-4-A15</t>
  </si>
  <si>
    <t>V4-4-A16</t>
  </si>
  <si>
    <t>V4-4-A17</t>
  </si>
  <si>
    <t>V4-4-A18</t>
  </si>
  <si>
    <t>V4-4-A19</t>
  </si>
  <si>
    <t>V4-4-A20</t>
  </si>
  <si>
    <t>V4-4-A21</t>
  </si>
  <si>
    <t>V4-4-A22</t>
  </si>
  <si>
    <t>V4-4-A23</t>
  </si>
  <si>
    <t>V4-4-A24</t>
  </si>
  <si>
    <t>V4-4-A25</t>
  </si>
  <si>
    <t>V4-4-B1</t>
  </si>
  <si>
    <t>V4-4-B2</t>
  </si>
  <si>
    <t>V4-4-B3</t>
  </si>
  <si>
    <t>V4-4-B4</t>
  </si>
  <si>
    <t>V4-4-B5</t>
  </si>
  <si>
    <t>V4-4-B6</t>
  </si>
  <si>
    <t>V4-4-B7</t>
  </si>
  <si>
    <t>V4-4-B8</t>
  </si>
  <si>
    <t>V4-4-B9</t>
  </si>
  <si>
    <t>V4-4-B10</t>
  </si>
  <si>
    <t>V4-4-B11</t>
  </si>
  <si>
    <t>V4-4-B12</t>
  </si>
  <si>
    <t>V4-4-B13</t>
  </si>
  <si>
    <t>V4-4-B14</t>
  </si>
  <si>
    <t>V4-4-B15</t>
  </si>
  <si>
    <t>V4-4-B16</t>
  </si>
  <si>
    <t>V4-4-B17</t>
  </si>
  <si>
    <t>V4-4-B18</t>
  </si>
  <si>
    <t>V4-4-B19</t>
  </si>
  <si>
    <t>Vervangen dakraam tuimelvenster</t>
  </si>
  <si>
    <t>V1-2-A1</t>
  </si>
  <si>
    <t>V1-2-B1</t>
  </si>
  <si>
    <t>V1-2-C1</t>
  </si>
  <si>
    <t>V1-2-D1</t>
  </si>
  <si>
    <t>V1-2-E1</t>
  </si>
  <si>
    <t>V1-2-X1</t>
  </si>
  <si>
    <t>V1-2-X2</t>
  </si>
  <si>
    <t>V1-2-X3</t>
  </si>
  <si>
    <t>V1-2-X4</t>
  </si>
  <si>
    <t>V1-2-X5</t>
  </si>
  <si>
    <t xml:space="preserve">NOG overlerleg wat wel of niet in de eenheidsprijs zit  zie opm. Alex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</si>
</sst>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2" formatCode="_ &quot;€&quot;\ * #,##0_ ;_ &quot;€&quot;\ * \-#,##0_ ;_ &quot;€&quot;\ * &quot;-&quot;_ ;_ @_ "/>
    <numFmt numFmtId="44" formatCode="_ &quot;€&quot;\ * #,##0.00_ ;_ &quot;€&quot;\ * \-#,##0.00_ ;_ &quot;€&quot;\ * &quot;-&quot;??_ ;_ @_ "/>
    <numFmt numFmtId="43" formatCode="_ * #,##0.00_ ;_ * \-#,##0.00_ ;_ * &quot;-&quot;??_ ;_ @_ "/>
    <numFmt numFmtId="164" formatCode="_(* #,##0.00_);_(* \(#,##0.00\);_(* &quot;-&quot;??_);_(@_)"/>
    <numFmt numFmtId="165" formatCode="_-* #,##0.00_-;_-* #,##0.00\-;_-* &quot;-&quot;??_-;_-@_-"/>
    <numFmt numFmtId="166" formatCode="_(&quot;€&quot;* #,##0.00_);_(&quot;€&quot;* \(#,##0.00\);_(&quot;€&quot;* &quot;-&quot;??_);_(@_)"/>
    <numFmt numFmtId="167" formatCode="_(&quot;EUR&quot;\ * #,##0.00_);_(&quot;EUR&quot;\ * \(#,##0.00\);_(&quot;EUR&quot;\ * &quot;-&quot;??_);_(@_)"/>
    <numFmt numFmtId="168" formatCode="_ &quot;€&quot;\ * #,##0_ ;_ &quot;€&quot;\ * \-#,##0_ ;_ &quot;€&quot;\ * &quot;-&quot;??_ ;_ @_ "/>
    <numFmt numFmtId="169" formatCode="_(* #,##0_);_(* \(#,##0\);_(* &quot;-&quot;??_);_(@_)"/>
    <numFmt numFmtId="170" formatCode="0.0%"/>
    <numFmt numFmtId="171" formatCode="_ [$€-413]\ * #,##0_ ;_ [$€-413]\ * \-#,##0_ ;_ [$€-413]\ * &quot;-&quot;??_ ;_ @_ "/>
    <numFmt numFmtId="172" formatCode="_ [$€-2]\ * #,##0.00_ ;_ [$€-2]\ * \-#,##0.00_ ;_ [$€-2]\ * &quot;-&quot;??_ ;_ @_ "/>
    <numFmt numFmtId="173" formatCode="_-&quot;€&quot;\ * #,##0.00_-;_-&quot;€&quot;\ * #,##0.00\-;_-&quot;€&quot;\ * &quot;-&quot;??_-;_-@_-"/>
    <numFmt numFmtId="174" formatCode="_-* #,##0_-;_-* #,##0\-;_-* &quot;-&quot;??_-;_-@_-"/>
    <numFmt numFmtId="175" formatCode="_-* #,##0.0_-;_-* #,##0.0\-;_-* &quot;-&quot;??_-;_-@_-"/>
    <numFmt numFmtId="176" formatCode="#,##0.00_ ;\-#,##0.00\ "/>
    <numFmt numFmtId="177" formatCode="#,##0_-"/>
    <numFmt numFmtId="178" formatCode="#,##0.00_-"/>
    <numFmt numFmtId="179" formatCode="_ * #,##0.0_ ;_ * \-#,##0.0_ ;_ * &quot;-&quot;?_ ;_ @_ "/>
    <numFmt numFmtId="180" formatCode="#,##0.0_-"/>
    <numFmt numFmtId="181" formatCode="#,##0.0_ ;[Red]\-#,##0.0\ "/>
    <numFmt numFmtId="182" formatCode="0.E+00"/>
    <numFmt numFmtId="183" formatCode="_-[$€]\ * #,##0.00_-;_-[$€]\ * #,##0.00\-;_-[$€]\ * &quot;-&quot;??_-;_-@_-"/>
    <numFmt numFmtId="184" formatCode="_ &quot;€&quot;\ * #,##0.00_ ;_ &quot;€&quot;\ * \-#,##0.00_ ;_ &quot;€&quot;\ * &quot;-&quot;_ ;_ @_ "/>
    <numFmt numFmtId="185" formatCode="#,##0_ ;\-#,##0\ "/>
    <numFmt numFmtId="186" formatCode="#,##0.0"/>
    <numFmt numFmtId="187" formatCode="&quot;€&quot;\ #,##0.00"/>
    <numFmt numFmtId="188" formatCode="_-[$€-2]\ * #,##0.00_-;\-[$€-2]\ * #,##0.00_-;_-[$€-2]\ * &quot;-&quot;??_-;_-@_-"/>
    <numFmt numFmtId="189" formatCode="_ * #,##0.0_ ;_ * \-#,##0.0_ ;_ * &quot;-&quot;??_ ;_ @_ "/>
    <numFmt numFmtId="190" formatCode="d/mm/yy\ h:mm;@"/>
  </numFmts>
  <fonts count="141" x14ac:knownFonts="1">
    <font>
      <sz val="9"/>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sz val="11"/>
      <color theme="1"/>
      <name val="Calibri"/>
      <family val="2"/>
      <scheme val="minor"/>
    </font>
    <font>
      <sz val="11"/>
      <color theme="1"/>
      <name val="Calibri"/>
      <family val="2"/>
      <scheme val="minor"/>
    </font>
    <font>
      <sz val="9"/>
      <name val="Arial"/>
      <family val="2"/>
    </font>
    <font>
      <sz val="10"/>
      <name val="Arial"/>
      <family val="2"/>
    </font>
    <font>
      <sz val="10"/>
      <name val="Arial"/>
      <family val="2"/>
    </font>
    <font>
      <sz val="8"/>
      <name val="Arial"/>
      <family val="2"/>
    </font>
    <font>
      <u/>
      <sz val="9"/>
      <color theme="10"/>
      <name val="Arial"/>
      <family val="2"/>
    </font>
    <font>
      <sz val="9"/>
      <name val="Univers"/>
      <family val="2"/>
    </font>
    <font>
      <sz val="9"/>
      <name val="Arial"/>
      <family val="2"/>
    </font>
    <font>
      <u/>
      <sz val="11"/>
      <color theme="10"/>
      <name val="Calibri"/>
      <family val="2"/>
      <scheme val="minor"/>
    </font>
    <font>
      <sz val="12"/>
      <color theme="1"/>
      <name val="Arial"/>
      <family val="2"/>
    </font>
    <font>
      <sz val="11"/>
      <color indexed="8"/>
      <name val="Calibri"/>
      <family val="2"/>
      <scheme val="minor"/>
    </font>
    <font>
      <sz val="8"/>
      <name val="Arial"/>
      <family val="2"/>
    </font>
    <font>
      <sz val="9"/>
      <name val="Verdana"/>
      <family val="2"/>
    </font>
    <font>
      <b/>
      <sz val="9"/>
      <color theme="0"/>
      <name val="Verdana"/>
      <family val="2"/>
    </font>
    <font>
      <b/>
      <sz val="9"/>
      <name val="Verdana"/>
      <family val="2"/>
    </font>
    <font>
      <sz val="9"/>
      <color rgb="FF000000"/>
      <name val="Verdana"/>
      <family val="2"/>
    </font>
    <font>
      <sz val="8"/>
      <name val="Verdana"/>
      <family val="2"/>
    </font>
    <font>
      <sz val="8"/>
      <color rgb="FF000000"/>
      <name val="Verdana"/>
      <family val="2"/>
    </font>
    <font>
      <sz val="8"/>
      <color rgb="FFFF0000"/>
      <name val="Verdana"/>
      <family val="2"/>
    </font>
    <font>
      <sz val="8"/>
      <color rgb="FF0070C0"/>
      <name val="Verdana"/>
      <family val="2"/>
    </font>
    <font>
      <sz val="8"/>
      <color theme="1"/>
      <name val="Verdana"/>
      <family val="2"/>
    </font>
    <font>
      <sz val="8"/>
      <color theme="0" tint="-0.499984740745262"/>
      <name val="Verdana"/>
      <family val="2"/>
    </font>
    <font>
      <b/>
      <sz val="8"/>
      <name val="Verdana"/>
      <family val="2"/>
    </font>
    <font>
      <b/>
      <sz val="8"/>
      <color rgb="FFFF0000"/>
      <name val="Verdana"/>
      <family val="2"/>
    </font>
    <font>
      <b/>
      <sz val="11"/>
      <name val="Verdana"/>
      <family val="2"/>
    </font>
    <font>
      <b/>
      <sz val="7"/>
      <color theme="0"/>
      <name val="Verdana"/>
      <family val="2"/>
    </font>
    <font>
      <b/>
      <sz val="8"/>
      <color theme="1"/>
      <name val="Verdana"/>
      <family val="2"/>
    </font>
    <font>
      <sz val="8"/>
      <color theme="0" tint="-0.34998626667073579"/>
      <name val="Verdana"/>
      <family val="2"/>
    </font>
    <font>
      <b/>
      <sz val="8"/>
      <color theme="0" tint="-0.499984740745262"/>
      <name val="Verdana"/>
      <family val="2"/>
    </font>
    <font>
      <sz val="6"/>
      <name val="Verdana"/>
      <family val="2"/>
    </font>
    <font>
      <b/>
      <sz val="10"/>
      <name val="Verdana"/>
      <family val="2"/>
    </font>
    <font>
      <b/>
      <i/>
      <sz val="8"/>
      <name val="Verdana"/>
      <family val="2"/>
    </font>
    <font>
      <i/>
      <sz val="8"/>
      <name val="Verdana"/>
      <family val="2"/>
    </font>
    <font>
      <b/>
      <sz val="14"/>
      <name val="Verdana"/>
      <family val="2"/>
    </font>
    <font>
      <b/>
      <sz val="10"/>
      <color rgb="FFFF0000"/>
      <name val="Verdana"/>
      <family val="2"/>
    </font>
    <font>
      <b/>
      <sz val="8"/>
      <color rgb="FF0000CC"/>
      <name val="Verdana"/>
      <family val="2"/>
    </font>
    <font>
      <sz val="7"/>
      <name val="Verdana"/>
      <family val="2"/>
    </font>
    <font>
      <sz val="11"/>
      <name val="Calibri"/>
      <family val="2"/>
    </font>
    <font>
      <sz val="8"/>
      <color theme="0" tint="-0.14999847407452621"/>
      <name val="Verdana"/>
      <family val="2"/>
    </font>
    <font>
      <b/>
      <sz val="7"/>
      <name val="Verdana"/>
      <family val="2"/>
    </font>
    <font>
      <sz val="8"/>
      <color theme="2"/>
      <name val="Verdana"/>
      <family val="2"/>
    </font>
    <font>
      <sz val="8"/>
      <color rgb="FF0000CC"/>
      <name val="Verdana"/>
      <family val="2"/>
    </font>
    <font>
      <sz val="8"/>
      <color rgb="FFC9C9C9"/>
      <name val="Verdana"/>
      <family val="2"/>
    </font>
    <font>
      <b/>
      <sz val="8"/>
      <color rgb="FF0000FF"/>
      <name val="Verdana"/>
      <family val="2"/>
    </font>
    <font>
      <sz val="8"/>
      <color rgb="FF0000FF"/>
      <name val="Verdana"/>
      <family val="2"/>
    </font>
    <font>
      <sz val="7"/>
      <color theme="0" tint="-0.499984740745262"/>
      <name val="Verdana"/>
      <family val="2"/>
    </font>
    <font>
      <b/>
      <sz val="13"/>
      <name val="Verdana"/>
      <family val="2"/>
    </font>
    <font>
      <b/>
      <sz val="13"/>
      <color theme="4" tint="0.79998168889431442"/>
      <name val="Verdana"/>
      <family val="2"/>
    </font>
    <font>
      <sz val="8"/>
      <color rgb="FF00B0F0"/>
      <name val="Verdana"/>
      <family val="2"/>
    </font>
    <font>
      <b/>
      <sz val="8"/>
      <color rgb="FF00B0F0"/>
      <name val="Verdana"/>
      <family val="2"/>
    </font>
    <font>
      <vertAlign val="superscript"/>
      <sz val="8"/>
      <color rgb="FF000000"/>
      <name val="Verdana"/>
      <family val="2"/>
    </font>
    <font>
      <b/>
      <sz val="8"/>
      <color theme="1" tint="4.9989318521683403E-2"/>
      <name val="Verdana"/>
      <family val="2"/>
    </font>
    <font>
      <sz val="8"/>
      <color theme="1" tint="4.9989318521683403E-2"/>
      <name val="Verdana"/>
      <family val="2"/>
    </font>
    <font>
      <b/>
      <sz val="9"/>
      <color theme="0" tint="-0.499984740745262"/>
      <name val="Verdana"/>
      <family val="2"/>
    </font>
    <font>
      <sz val="8"/>
      <color rgb="FF00B050"/>
      <name val="Verdana"/>
      <family val="2"/>
    </font>
    <font>
      <b/>
      <sz val="7"/>
      <color rgb="FF00B0F0"/>
      <name val="Verdana"/>
      <family val="2"/>
    </font>
    <font>
      <sz val="8"/>
      <color rgb="FFDBE5F1"/>
      <name val="Verdana"/>
      <family val="2"/>
    </font>
    <font>
      <b/>
      <sz val="8"/>
      <color rgb="FFDBE5F1"/>
      <name val="Verdana"/>
      <family val="2"/>
    </font>
    <font>
      <b/>
      <sz val="13"/>
      <color rgb="FFDBE5F1"/>
      <name val="Verdana"/>
      <family val="2"/>
    </font>
    <font>
      <u/>
      <sz val="9"/>
      <name val="Verdana"/>
      <family val="2"/>
    </font>
    <font>
      <b/>
      <sz val="11"/>
      <color rgb="FFFFFFFF"/>
      <name val="Calibri"/>
      <family val="2"/>
    </font>
    <font>
      <sz val="9"/>
      <name val="Symbol"/>
      <family val="1"/>
      <charset val="2"/>
    </font>
    <font>
      <sz val="7"/>
      <name val="Times New Roman"/>
      <family val="1"/>
    </font>
    <font>
      <sz val="9"/>
      <color rgb="FF0070C0"/>
      <name val="Symbol"/>
      <family val="1"/>
      <charset val="2"/>
    </font>
    <font>
      <sz val="7"/>
      <color rgb="FF0070C0"/>
      <name val="Times New Roman"/>
      <family val="1"/>
    </font>
    <font>
      <sz val="9"/>
      <color rgb="FF0070C0"/>
      <name val="Verdana"/>
      <family val="2"/>
    </font>
    <font>
      <sz val="9"/>
      <color rgb="FF333333"/>
      <name val="Verdana"/>
      <family val="2"/>
    </font>
    <font>
      <b/>
      <sz val="8"/>
      <color rgb="FF00B050"/>
      <name val="Verdana"/>
      <family val="2"/>
    </font>
    <font>
      <b/>
      <sz val="14"/>
      <color rgb="FF00B0F0"/>
      <name val="Verdana"/>
      <family val="2"/>
    </font>
    <font>
      <b/>
      <sz val="9"/>
      <color rgb="FF0000FF"/>
      <name val="Verdana"/>
      <family val="2"/>
    </font>
    <font>
      <sz val="6"/>
      <color rgb="FF0000FF"/>
      <name val="Verdana"/>
      <family val="2"/>
    </font>
    <font>
      <b/>
      <sz val="7"/>
      <color rgb="FFFF0000"/>
      <name val="Verdana"/>
      <family val="2"/>
    </font>
    <font>
      <b/>
      <sz val="13"/>
      <color rgb="FFC4D79B"/>
      <name val="Verdana"/>
      <family val="2"/>
    </font>
    <font>
      <sz val="6"/>
      <color rgb="FF00B050"/>
      <name val="Verdana"/>
      <family val="2"/>
    </font>
    <font>
      <u/>
      <sz val="8"/>
      <color rgb="FF00B0F0"/>
      <name val="Verdana"/>
      <family val="2"/>
    </font>
    <font>
      <b/>
      <i/>
      <sz val="9"/>
      <color rgb="FFFF0000"/>
      <name val="Verdana"/>
      <family val="2"/>
    </font>
    <font>
      <b/>
      <sz val="10"/>
      <color theme="1"/>
      <name val="Verdana"/>
      <family val="2"/>
    </font>
    <font>
      <sz val="7"/>
      <color theme="1"/>
      <name val="Verdana"/>
      <family val="2"/>
    </font>
    <font>
      <b/>
      <sz val="7"/>
      <color theme="1"/>
      <name val="Verdana"/>
      <family val="2"/>
    </font>
    <font>
      <sz val="6"/>
      <color theme="1"/>
      <name val="Verdana"/>
      <family val="2"/>
    </font>
    <font>
      <b/>
      <sz val="14"/>
      <color theme="1"/>
      <name val="Verdana"/>
      <family val="2"/>
    </font>
    <font>
      <b/>
      <sz val="11"/>
      <color rgb="FFFF0000"/>
      <name val="Verdana"/>
      <family val="2"/>
    </font>
    <font>
      <sz val="8"/>
      <color rgb="FF37972D"/>
      <name val="Verdana"/>
      <family val="2"/>
    </font>
    <font>
      <b/>
      <sz val="8"/>
      <color rgb="FF37972D"/>
      <name val="Verdana"/>
      <family val="2"/>
    </font>
    <font>
      <sz val="20"/>
      <color rgb="FF37972D"/>
      <name val="Verdana"/>
      <family val="2"/>
    </font>
    <font>
      <sz val="14"/>
      <color rgb="FF37972D"/>
      <name val="Verdana"/>
      <family val="2"/>
    </font>
    <font>
      <sz val="9"/>
      <color rgb="FF37972D"/>
      <name val="Verdana"/>
      <family val="2"/>
    </font>
    <font>
      <sz val="10"/>
      <color rgb="FF37972D"/>
      <name val="Verdana"/>
      <family val="2"/>
    </font>
    <font>
      <b/>
      <sz val="14"/>
      <color rgb="FF37972D"/>
      <name val="Verdana"/>
      <family val="2"/>
    </font>
    <font>
      <sz val="11"/>
      <color rgb="FF37972D"/>
      <name val="Verdana"/>
      <family val="2"/>
    </font>
    <font>
      <b/>
      <sz val="10"/>
      <color rgb="FF37972D"/>
      <name val="Verdana"/>
      <family val="2"/>
    </font>
    <font>
      <b/>
      <sz val="11"/>
      <color rgb="FF37972D"/>
      <name val="Verdana"/>
      <family val="2"/>
    </font>
    <font>
      <u/>
      <sz val="8"/>
      <color rgb="FF37972D"/>
      <name val="Verdana"/>
      <family val="2"/>
    </font>
    <font>
      <u/>
      <sz val="9"/>
      <color rgb="FF37972D"/>
      <name val="Arial"/>
      <family val="2"/>
    </font>
    <font>
      <sz val="6"/>
      <color rgb="FFFF0000"/>
      <name val="Verdana"/>
      <family val="2"/>
    </font>
    <font>
      <sz val="5"/>
      <name val="Verdana"/>
      <family val="2"/>
    </font>
    <font>
      <sz val="8"/>
      <color rgb="FFC4D79B"/>
      <name val="Verdana"/>
      <family val="2"/>
    </font>
    <font>
      <sz val="10"/>
      <color rgb="FF00B050"/>
      <name val="Verdana"/>
      <family val="2"/>
    </font>
    <font>
      <sz val="9"/>
      <color rgb="FF00B050"/>
      <name val="Verdana"/>
      <family val="2"/>
    </font>
    <font>
      <sz val="14"/>
      <color rgb="FF00B050"/>
      <name val="Verdana"/>
      <family val="2"/>
    </font>
    <font>
      <sz val="11"/>
      <name val="Aptos"/>
      <family val="2"/>
    </font>
    <font>
      <sz val="10"/>
      <color rgb="FF3B3838"/>
      <name val="Trebuchet MS"/>
      <family val="2"/>
    </font>
    <font>
      <sz val="8"/>
      <color theme="0" tint="-0.249977111117893"/>
      <name val="Verdana"/>
      <family val="2"/>
    </font>
    <font>
      <sz val="8"/>
      <color rgb="FF374151"/>
      <name val="Verdana"/>
      <family val="2"/>
    </font>
    <font>
      <sz val="5"/>
      <color rgb="FF3AC655"/>
      <name val="Verdana"/>
      <family val="2"/>
    </font>
    <font>
      <sz val="6"/>
      <color rgb="FF3AC655"/>
      <name val="Verdana"/>
      <family val="2"/>
    </font>
    <font>
      <sz val="8"/>
      <color theme="3" tint="0.59999389629810485"/>
      <name val="Verdana"/>
      <family val="2"/>
    </font>
    <font>
      <b/>
      <sz val="8"/>
      <color theme="3" tint="0.59999389629810485"/>
      <name val="Verdana"/>
      <family val="2"/>
    </font>
    <font>
      <sz val="10"/>
      <color theme="1" tint="0.499984740745262"/>
      <name val="Verdana"/>
      <family val="2"/>
    </font>
    <font>
      <sz val="8"/>
      <color theme="1" tint="0.499984740745262"/>
      <name val="Verdana"/>
      <family val="2"/>
    </font>
    <font>
      <b/>
      <sz val="8"/>
      <color theme="5"/>
      <name val="Verdana"/>
      <family val="2"/>
    </font>
    <font>
      <b/>
      <sz val="11"/>
      <color rgb="FF0000FF"/>
      <name val="Calibri"/>
      <family val="2"/>
      <scheme val="minor"/>
    </font>
    <font>
      <sz val="9"/>
      <color rgb="FF0000FF"/>
      <name val="Arial"/>
    </font>
    <font>
      <sz val="9"/>
      <color rgb="FF0000FF"/>
      <name val="Arial"/>
      <family val="2"/>
    </font>
    <font>
      <sz val="6"/>
      <name val="Arial"/>
      <family val="2"/>
    </font>
    <font>
      <sz val="6"/>
      <color rgb="FF00B050"/>
      <name val="Arial"/>
      <family val="2"/>
    </font>
    <font>
      <sz val="7"/>
      <color rgb="FF0000FF"/>
      <name val="Verdana"/>
      <family val="2"/>
    </font>
    <font>
      <sz val="7"/>
      <color rgb="FF37972D"/>
      <name val="Verdana"/>
      <family val="2"/>
    </font>
    <font>
      <sz val="7"/>
      <color rgb="FF00B050"/>
      <name val="Verdana"/>
      <family val="2"/>
    </font>
  </fonts>
  <fills count="40">
    <fill>
      <patternFill patternType="none"/>
    </fill>
    <fill>
      <patternFill patternType="gray125"/>
    </fill>
    <fill>
      <patternFill patternType="solid">
        <fgColor rgb="FFFFFFFF"/>
        <bgColor rgb="FF000000"/>
      </patternFill>
    </fill>
    <fill>
      <patternFill patternType="solid">
        <fgColor theme="6" tint="0.59999389629810485"/>
        <bgColor indexed="64"/>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4D79B"/>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rgb="FFFAFAA8"/>
        <bgColor indexed="64"/>
      </patternFill>
    </fill>
    <fill>
      <patternFill patternType="solid">
        <fgColor rgb="FFEEECE1"/>
        <bgColor indexed="64"/>
      </patternFill>
    </fill>
    <fill>
      <patternFill patternType="solid">
        <fgColor rgb="FFFFFFFF"/>
        <bgColor indexed="64"/>
      </patternFill>
    </fill>
    <fill>
      <patternFill patternType="solid">
        <fgColor rgb="FF00B0F0"/>
        <bgColor indexed="64"/>
      </patternFill>
    </fill>
    <fill>
      <patternFill patternType="solid">
        <fgColor theme="8" tint="0.79998168889431442"/>
        <bgColor indexed="64"/>
      </patternFill>
    </fill>
    <fill>
      <patternFill patternType="solid">
        <fgColor rgb="FF0000CC"/>
        <bgColor indexed="64"/>
      </patternFill>
    </fill>
    <fill>
      <patternFill patternType="solid">
        <fgColor rgb="FFF5F5F5"/>
        <bgColor indexed="64"/>
      </patternFill>
    </fill>
    <fill>
      <patternFill patternType="solid">
        <fgColor rgb="FFEEECE1"/>
        <bgColor rgb="FF000000"/>
      </patternFill>
    </fill>
    <fill>
      <patternFill patternType="solid">
        <fgColor rgb="FF00B050"/>
        <bgColor indexed="64"/>
      </patternFill>
    </fill>
    <fill>
      <patternFill patternType="solid">
        <fgColor rgb="FF88EA9F"/>
        <bgColor indexed="64"/>
      </patternFill>
    </fill>
    <fill>
      <patternFill patternType="solid">
        <fgColor theme="9" tint="0.39997558519241921"/>
        <bgColor indexed="64"/>
      </patternFill>
    </fill>
    <fill>
      <patternFill patternType="solid">
        <fgColor theme="0" tint="-0.14996795556505021"/>
        <bgColor theme="0" tint="-0.14993743705557422"/>
      </patternFill>
    </fill>
    <fill>
      <patternFill patternType="solid">
        <fgColor theme="8"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00B050"/>
        <bgColor rgb="FF000000"/>
      </patternFill>
    </fill>
    <fill>
      <patternFill patternType="solid">
        <fgColor rgb="FFC4D79B"/>
        <bgColor rgb="FF000000"/>
      </patternFill>
    </fill>
    <fill>
      <patternFill patternType="solid">
        <fgColor rgb="FF4472C4"/>
        <bgColor indexed="64"/>
      </patternFill>
    </fill>
    <fill>
      <patternFill patternType="solid">
        <fgColor theme="6" tint="0.39997558519241921"/>
        <bgColor rgb="FF000000"/>
      </patternFill>
    </fill>
    <fill>
      <patternFill patternType="solid">
        <fgColor rgb="FFEEECE1"/>
        <bgColor theme="0" tint="-0.14993743705557422"/>
      </patternFill>
    </fill>
    <fill>
      <patternFill patternType="solid">
        <fgColor rgb="FF88EA9F"/>
        <bgColor rgb="FF000000"/>
      </patternFill>
    </fill>
  </fills>
  <borders count="125">
    <border>
      <left/>
      <right/>
      <top/>
      <bottom/>
      <diagonal/>
    </border>
    <border>
      <left/>
      <right/>
      <top style="thin">
        <color indexed="64"/>
      </top>
      <bottom style="thin">
        <color indexed="64"/>
      </bottom>
      <diagonal/>
    </border>
    <border>
      <left/>
      <right/>
      <top/>
      <bottom style="thin">
        <color indexed="64"/>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hair">
        <color rgb="FFC0C0C0"/>
      </left>
      <right style="hair">
        <color rgb="FFC0C0C0"/>
      </right>
      <top style="hair">
        <color rgb="FFC0C0C0"/>
      </top>
      <bottom style="hair">
        <color rgb="FFC0C0C0"/>
      </bottom>
      <diagonal/>
    </border>
    <border>
      <left style="hair">
        <color rgb="FFC0C0C0"/>
      </left>
      <right style="hair">
        <color rgb="FFC0C0C0"/>
      </right>
      <top/>
      <bottom style="hair">
        <color rgb="FFC0C0C0"/>
      </bottom>
      <diagonal/>
    </border>
    <border>
      <left style="hair">
        <color rgb="FFC0C0C0"/>
      </left>
      <right style="hair">
        <color rgb="FFC0C0C0"/>
      </right>
      <top style="hair">
        <color rgb="FFC0C0C0"/>
      </top>
      <bottom/>
      <diagonal/>
    </border>
    <border>
      <left/>
      <right style="hair">
        <color rgb="FFC0C0C0"/>
      </right>
      <top style="hair">
        <color rgb="FFC0C0C0"/>
      </top>
      <bottom style="hair">
        <color rgb="FFC0C0C0"/>
      </bottom>
      <diagonal/>
    </border>
    <border>
      <left style="hair">
        <color rgb="FFC0C0C0"/>
      </left>
      <right/>
      <top style="hair">
        <color rgb="FFC0C0C0"/>
      </top>
      <bottom style="hair">
        <color rgb="FFC0C0C0"/>
      </bottom>
      <diagonal/>
    </border>
    <border>
      <left/>
      <right/>
      <top style="hair">
        <color rgb="FFC0C0C0"/>
      </top>
      <bottom style="hair">
        <color rgb="FFC0C0C0"/>
      </bottom>
      <diagonal/>
    </border>
    <border>
      <left style="hair">
        <color rgb="FFC0C0C0"/>
      </left>
      <right/>
      <top/>
      <bottom style="hair">
        <color rgb="FFC0C0C0"/>
      </bottom>
      <diagonal/>
    </border>
    <border>
      <left/>
      <right style="hair">
        <color rgb="FFC0C0C0"/>
      </right>
      <top/>
      <bottom style="hair">
        <color rgb="FFC0C0C0"/>
      </bottom>
      <diagonal/>
    </border>
    <border>
      <left/>
      <right/>
      <top style="hair">
        <color rgb="FFC0C0C0"/>
      </top>
      <bottom/>
      <diagonal/>
    </border>
    <border>
      <left/>
      <right/>
      <top/>
      <bottom style="hair">
        <color rgb="FFC0C0C0"/>
      </bottom>
      <diagonal/>
    </border>
    <border>
      <left style="hair">
        <color rgb="FFC0C0C0"/>
      </left>
      <right/>
      <top/>
      <bottom/>
      <diagonal/>
    </border>
    <border>
      <left/>
      <right style="hair">
        <color rgb="FFC0C0C0"/>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style="thin">
        <color indexed="64"/>
      </top>
      <bottom/>
      <diagonal/>
    </border>
    <border>
      <left style="hair">
        <color rgb="FFC0C0C0"/>
      </left>
      <right/>
      <top style="hair">
        <color rgb="FFC0C0C0"/>
      </top>
      <bottom/>
      <diagonal/>
    </border>
    <border>
      <left/>
      <right style="thin">
        <color indexed="64"/>
      </right>
      <top style="thin">
        <color indexed="64"/>
      </top>
      <bottom style="thin">
        <color indexed="64"/>
      </bottom>
      <diagonal/>
    </border>
    <border>
      <left style="thin">
        <color indexed="64"/>
      </left>
      <right style="hair">
        <color rgb="FFC0C0C0"/>
      </right>
      <top style="thin">
        <color indexed="64"/>
      </top>
      <bottom style="thin">
        <color indexed="64"/>
      </bottom>
      <diagonal/>
    </border>
    <border>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theme="2" tint="-0.24994659260841701"/>
      </right>
      <top style="thin">
        <color indexed="64"/>
      </top>
      <bottom style="thin">
        <color indexed="64"/>
      </bottom>
      <diagonal/>
    </border>
    <border>
      <left style="hair">
        <color theme="2" tint="-0.24994659260841701"/>
      </left>
      <right style="hair">
        <color theme="2" tint="-0.24994659260841701"/>
      </right>
      <top style="thin">
        <color indexed="64"/>
      </top>
      <bottom style="thin">
        <color indexed="64"/>
      </bottom>
      <diagonal/>
    </border>
    <border>
      <left style="hair">
        <color theme="2" tint="-0.24994659260841701"/>
      </left>
      <right style="thin">
        <color indexed="64"/>
      </right>
      <top style="thin">
        <color indexed="64"/>
      </top>
      <bottom style="thin">
        <color indexed="64"/>
      </bottom>
      <diagonal/>
    </border>
    <border>
      <left style="thin">
        <color indexed="64"/>
      </left>
      <right style="thin">
        <color indexed="64"/>
      </right>
      <top/>
      <bottom style="hair">
        <color theme="0"/>
      </bottom>
      <diagonal/>
    </border>
    <border>
      <left style="thin">
        <color indexed="64"/>
      </left>
      <right style="thin">
        <color indexed="64"/>
      </right>
      <top style="hair">
        <color theme="0"/>
      </top>
      <bottom style="hair">
        <color theme="0"/>
      </bottom>
      <diagonal/>
    </border>
    <border>
      <left style="thin">
        <color indexed="64"/>
      </left>
      <right style="thin">
        <color indexed="64"/>
      </right>
      <top style="hair">
        <color theme="0"/>
      </top>
      <bottom style="thin">
        <color indexed="64"/>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4472C4"/>
      </left>
      <right/>
      <top style="medium">
        <color rgb="FF4472C4"/>
      </top>
      <bottom/>
      <diagonal/>
    </border>
    <border>
      <left/>
      <right style="medium">
        <color rgb="FF4472C4"/>
      </right>
      <top style="medium">
        <color rgb="FF4472C4"/>
      </top>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4472C4"/>
      </left>
      <right/>
      <top/>
      <bottom/>
      <diagonal/>
    </border>
    <border>
      <left/>
      <right style="medium">
        <color rgb="FF4472C4"/>
      </right>
      <top/>
      <bottom/>
      <diagonal/>
    </border>
    <border>
      <left style="medium">
        <color rgb="FF4472C4"/>
      </left>
      <right/>
      <top/>
      <bottom style="medium">
        <color rgb="FF4472C4"/>
      </bottom>
      <diagonal/>
    </border>
    <border>
      <left/>
      <right style="medium">
        <color rgb="FF4472C4"/>
      </right>
      <top/>
      <bottom style="medium">
        <color rgb="FF4472C4"/>
      </bottom>
      <diagonal/>
    </border>
    <border>
      <left/>
      <right/>
      <top/>
      <bottom style="hair">
        <color rgb="FF92D050"/>
      </bottom>
      <diagonal/>
    </border>
    <border>
      <left/>
      <right/>
      <top style="hair">
        <color rgb="FF92D050"/>
      </top>
      <bottom style="hair">
        <color rgb="FF92D050"/>
      </bottom>
      <diagonal/>
    </border>
    <border>
      <left/>
      <right/>
      <top style="hair">
        <color rgb="FF92D050"/>
      </top>
      <bottom/>
      <diagonal/>
    </border>
    <border>
      <left style="double">
        <color indexed="64"/>
      </left>
      <right/>
      <top/>
      <bottom/>
      <diagonal/>
    </border>
    <border>
      <left/>
      <right style="double">
        <color indexed="64"/>
      </right>
      <top/>
      <bottom/>
      <diagonal/>
    </border>
    <border>
      <left style="double">
        <color indexed="64"/>
      </left>
      <right/>
      <top style="thin">
        <color auto="1"/>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medium">
        <color theme="1"/>
      </top>
      <bottom style="double">
        <color indexed="64"/>
      </bottom>
      <diagonal/>
    </border>
    <border>
      <left/>
      <right/>
      <top style="medium">
        <color theme="1"/>
      </top>
      <bottom style="double">
        <color indexed="64"/>
      </bottom>
      <diagonal/>
    </border>
    <border>
      <left/>
      <right style="double">
        <color indexed="64"/>
      </right>
      <top style="medium">
        <color theme="1"/>
      </top>
      <bottom style="double">
        <color indexed="64"/>
      </bottom>
      <diagonal/>
    </border>
    <border>
      <left style="medium">
        <color auto="1"/>
      </left>
      <right/>
      <top style="hair">
        <color rgb="FF92D050"/>
      </top>
      <bottom style="hair">
        <color rgb="FF92D050"/>
      </bottom>
      <diagonal/>
    </border>
    <border>
      <left/>
      <right style="medium">
        <color auto="1"/>
      </right>
      <top style="hair">
        <color rgb="FF92D050"/>
      </top>
      <bottom style="hair">
        <color rgb="FF92D050"/>
      </bottom>
      <diagonal/>
    </border>
    <border>
      <left style="thin">
        <color rgb="FFABABAB"/>
      </left>
      <right style="thin">
        <color rgb="FFABABAB"/>
      </right>
      <top style="thin">
        <color rgb="FFABABAB"/>
      </top>
      <bottom style="thin">
        <color auto="1"/>
      </bottom>
      <diagonal/>
    </border>
    <border>
      <left/>
      <right/>
      <top/>
      <bottom style="thin">
        <color rgb="FF0070C0"/>
      </bottom>
      <diagonal/>
    </border>
    <border>
      <left style="thin">
        <color rgb="FF37972D"/>
      </left>
      <right style="thin">
        <color rgb="FF37972D"/>
      </right>
      <top style="thin">
        <color rgb="FF37972D"/>
      </top>
      <bottom style="thin">
        <color rgb="FF37972D"/>
      </bottom>
      <diagonal/>
    </border>
    <border>
      <left style="thin">
        <color indexed="64"/>
      </left>
      <right style="thin">
        <color rgb="FF37972D"/>
      </right>
      <top style="thin">
        <color rgb="FF37972D"/>
      </top>
      <bottom style="thin">
        <color rgb="FF37972D"/>
      </bottom>
      <diagonal/>
    </border>
    <border>
      <left style="thin">
        <color indexed="64"/>
      </left>
      <right style="thin">
        <color rgb="FF37972D"/>
      </right>
      <top style="thin">
        <color rgb="FF37972D"/>
      </top>
      <bottom/>
      <diagonal/>
    </border>
    <border>
      <left style="thin">
        <color rgb="FF37972D"/>
      </left>
      <right style="thin">
        <color rgb="FF37972D"/>
      </right>
      <top style="thin">
        <color rgb="FF37972D"/>
      </top>
      <bottom/>
      <diagonal/>
    </border>
    <border>
      <left style="thin">
        <color rgb="FF37972D"/>
      </left>
      <right/>
      <top style="thin">
        <color rgb="FF37972D"/>
      </top>
      <bottom/>
      <diagonal/>
    </border>
    <border>
      <left/>
      <right/>
      <top style="thin">
        <color rgb="FF37972D"/>
      </top>
      <bottom/>
      <diagonal/>
    </border>
    <border>
      <left/>
      <right style="thin">
        <color rgb="FF37972D"/>
      </right>
      <top style="thin">
        <color rgb="FF37972D"/>
      </top>
      <bottom/>
      <diagonal/>
    </border>
    <border>
      <left style="thin">
        <color rgb="FF37972D"/>
      </left>
      <right/>
      <top/>
      <bottom/>
      <diagonal/>
    </border>
    <border>
      <left/>
      <right style="thin">
        <color rgb="FF37972D"/>
      </right>
      <top/>
      <bottom/>
      <diagonal/>
    </border>
    <border>
      <left style="thin">
        <color rgb="FF37972D"/>
      </left>
      <right/>
      <top/>
      <bottom style="thin">
        <color rgb="FF37972D"/>
      </bottom>
      <diagonal/>
    </border>
    <border>
      <left/>
      <right/>
      <top/>
      <bottom style="thin">
        <color rgb="FF37972D"/>
      </bottom>
      <diagonal/>
    </border>
    <border>
      <left/>
      <right style="thin">
        <color rgb="FF37972D"/>
      </right>
      <top style="thin">
        <color rgb="FF37972D"/>
      </top>
      <bottom style="thin">
        <color rgb="FF37972D"/>
      </bottom>
      <diagonal/>
    </border>
    <border>
      <left/>
      <right/>
      <top style="thin">
        <color rgb="FF37972D"/>
      </top>
      <bottom style="thin">
        <color rgb="FF37972D"/>
      </bottom>
      <diagonal/>
    </border>
    <border>
      <left/>
      <right style="thin">
        <color rgb="FF37972D"/>
      </right>
      <top/>
      <bottom style="thin">
        <color rgb="FF37972D"/>
      </bottom>
      <diagonal/>
    </border>
    <border>
      <left style="thin">
        <color rgb="FF37972D"/>
      </left>
      <right/>
      <top style="thin">
        <color rgb="FF37972D"/>
      </top>
      <bottom style="thin">
        <color rgb="FF37972D"/>
      </bottom>
      <diagonal/>
    </border>
    <border>
      <left style="hair">
        <color rgb="FF37972D"/>
      </left>
      <right style="hair">
        <color rgb="FF37972D"/>
      </right>
      <top style="hair">
        <color rgb="FF37972D"/>
      </top>
      <bottom style="hair">
        <color rgb="FF37972D"/>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medium">
        <color indexed="64"/>
      </top>
      <bottom style="double">
        <color auto="1"/>
      </bottom>
      <diagonal/>
    </border>
    <border>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top style="thin">
        <color indexed="64"/>
      </top>
      <bottom style="thin">
        <color indexed="64"/>
      </bottom>
      <diagonal/>
    </border>
    <border>
      <left/>
      <right/>
      <top style="thin">
        <color indexed="64"/>
      </top>
      <bottom style="hair">
        <color rgb="FF92D050"/>
      </bottom>
      <diagonal/>
    </border>
    <border>
      <left/>
      <right style="thin">
        <color theme="0"/>
      </right>
      <top style="thin">
        <color rgb="FF37972D"/>
      </top>
      <bottom style="thin">
        <color rgb="FF37972D"/>
      </bottom>
      <diagonal/>
    </border>
    <border>
      <left style="thin">
        <color theme="0"/>
      </left>
      <right style="thin">
        <color theme="0"/>
      </right>
      <top style="thin">
        <color rgb="FF37972D"/>
      </top>
      <bottom style="thin">
        <color rgb="FF37972D"/>
      </bottom>
      <diagonal/>
    </border>
    <border>
      <left style="thin">
        <color theme="0"/>
      </left>
      <right/>
      <top style="thin">
        <color rgb="FF37972D"/>
      </top>
      <bottom style="thin">
        <color rgb="FF37972D"/>
      </bottom>
      <diagonal/>
    </border>
    <border>
      <left style="hair">
        <color theme="0" tint="-0.499984740745262"/>
      </left>
      <right style="hair">
        <color theme="0" tint="-0.499984740745262"/>
      </right>
      <top style="thin">
        <color rgb="FF37972D"/>
      </top>
      <bottom style="thin">
        <color rgb="FF37972D"/>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style="hair">
        <color rgb="FF92D050"/>
      </top>
      <bottom/>
      <diagonal/>
    </border>
    <border>
      <left style="hair">
        <color rgb="FF37972D"/>
      </left>
      <right style="hair">
        <color rgb="FF37972D"/>
      </right>
      <top style="thin">
        <color rgb="FF37972D"/>
      </top>
      <bottom style="thin">
        <color rgb="FF37972D"/>
      </bottom>
      <diagonal/>
    </border>
    <border>
      <left style="hair">
        <color theme="0" tint="-0.499984740745262"/>
      </left>
      <right/>
      <top style="thin">
        <color rgb="FF37972D"/>
      </top>
      <bottom style="thin">
        <color rgb="FF37972D"/>
      </bottom>
      <diagonal/>
    </border>
    <border>
      <left/>
      <right style="hair">
        <color theme="0" tint="-0.499984740745262"/>
      </right>
      <top style="thin">
        <color rgb="FF37972D"/>
      </top>
      <bottom style="thin">
        <color rgb="FF37972D"/>
      </bottom>
      <diagonal/>
    </border>
    <border>
      <left style="hair">
        <color rgb="FF37972D"/>
      </left>
      <right style="hair">
        <color rgb="FF37972D"/>
      </right>
      <top style="thin">
        <color rgb="FF37972D"/>
      </top>
      <bottom/>
      <diagonal/>
    </border>
    <border>
      <left style="hair">
        <color rgb="FF37972D"/>
      </left>
      <right style="hair">
        <color rgb="FF37972D"/>
      </right>
      <top style="double">
        <color indexed="64"/>
      </top>
      <bottom style="double">
        <color indexed="64"/>
      </bottom>
      <diagonal/>
    </border>
    <border>
      <left style="hair">
        <color rgb="FF37972D"/>
      </left>
      <right style="hair">
        <color rgb="FF37972D"/>
      </right>
      <top/>
      <bottom style="thin">
        <color rgb="FF37972D"/>
      </bottom>
      <diagonal/>
    </border>
  </borders>
  <cellStyleXfs count="4710">
    <xf numFmtId="0" fontId="0" fillId="0" borderId="0"/>
    <xf numFmtId="164" fontId="23" fillId="0" borderId="0" applyFont="0" applyFill="0" applyBorder="0" applyAlignment="0" applyProtection="0"/>
    <xf numFmtId="167" fontId="23" fillId="0" borderId="0" applyFont="0" applyFill="0" applyBorder="0" applyAlignment="0" applyProtection="0"/>
    <xf numFmtId="9" fontId="23" fillId="0" borderId="0" applyFont="0" applyFill="0" applyBorder="0" applyAlignment="0" applyProtection="0"/>
    <xf numFmtId="165" fontId="22" fillId="0" borderId="0" applyFont="0" applyFill="0" applyBorder="0" applyAlignment="0" applyProtection="0"/>
    <xf numFmtId="166" fontId="22" fillId="0" borderId="0" applyFont="0" applyFill="0" applyBorder="0" applyAlignment="0" applyProtection="0"/>
    <xf numFmtId="0" fontId="24" fillId="0" borderId="0"/>
    <xf numFmtId="0" fontId="25" fillId="0" borderId="0"/>
    <xf numFmtId="0" fontId="24" fillId="0" borderId="0"/>
    <xf numFmtId="0" fontId="24" fillId="0" borderId="0"/>
    <xf numFmtId="0" fontId="23" fillId="0" borderId="0"/>
    <xf numFmtId="165" fontId="21" fillId="0" borderId="0" applyFont="0" applyFill="0" applyBorder="0" applyAlignment="0" applyProtection="0"/>
    <xf numFmtId="166" fontId="21" fillId="0" borderId="0" applyFont="0" applyFill="0" applyBorder="0" applyAlignment="0" applyProtection="0"/>
    <xf numFmtId="0" fontId="24" fillId="0" borderId="0"/>
    <xf numFmtId="165"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0" fontId="23" fillId="0" borderId="0"/>
    <xf numFmtId="165" fontId="18" fillId="0" borderId="0" applyFont="0" applyFill="0" applyBorder="0" applyAlignment="0" applyProtection="0"/>
    <xf numFmtId="166" fontId="18" fillId="0" borderId="0" applyFont="0" applyFill="0" applyBorder="0" applyAlignment="0" applyProtection="0"/>
    <xf numFmtId="165" fontId="24" fillId="0" borderId="0" applyFont="0" applyFill="0" applyBorder="0" applyAlignment="0" applyProtection="0"/>
    <xf numFmtId="173" fontId="24" fillId="0" borderId="0" applyFont="0" applyFill="0" applyBorder="0" applyAlignment="0" applyProtection="0"/>
    <xf numFmtId="0" fontId="27" fillId="0" borderId="0" applyNumberForma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5"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6" fontId="16"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0" fontId="23" fillId="0" borderId="0">
      <alignment vertical="center"/>
      <protection locked="0"/>
    </xf>
    <xf numFmtId="181" fontId="28" fillId="0" borderId="0">
      <alignment vertical="center"/>
      <protection locked="0"/>
    </xf>
    <xf numFmtId="43" fontId="24" fillId="0" borderId="0" applyFont="0" applyFill="0" applyBorder="0" applyAlignment="0" applyProtection="0"/>
    <xf numFmtId="3" fontId="26" fillId="0" borderId="0"/>
    <xf numFmtId="43" fontId="26"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0" fontId="7" fillId="0" borderId="0"/>
    <xf numFmtId="0" fontId="6" fillId="0" borderId="0"/>
    <xf numFmtId="43" fontId="24" fillId="0" borderId="0" applyFont="0" applyFill="0" applyBorder="0" applyAlignment="0" applyProtection="0"/>
    <xf numFmtId="43" fontId="23"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43" fontId="24" fillId="0" borderId="0" applyFont="0" applyFill="0" applyBorder="0" applyAlignment="0" applyProtection="0"/>
    <xf numFmtId="43" fontId="23"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0" fontId="23" fillId="0" borderId="0"/>
    <xf numFmtId="43" fontId="23"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0" fontId="4" fillId="0" borderId="0"/>
    <xf numFmtId="0" fontId="4" fillId="0" borderId="0"/>
    <xf numFmtId="43" fontId="24" fillId="0" borderId="0" applyFont="0" applyFill="0" applyBorder="0" applyAlignment="0" applyProtection="0"/>
    <xf numFmtId="43" fontId="23"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0" fontId="4" fillId="0" borderId="0"/>
    <xf numFmtId="0" fontId="4" fillId="0" borderId="0"/>
    <xf numFmtId="43" fontId="24" fillId="0" borderId="0" applyFont="0" applyFill="0" applyBorder="0" applyAlignment="0" applyProtection="0"/>
    <xf numFmtId="43" fontId="23" fillId="0" borderId="0" applyFont="0" applyFill="0" applyBorder="0" applyAlignment="0" applyProtection="0"/>
    <xf numFmtId="44" fontId="4" fillId="0" borderId="0" applyFont="0" applyFill="0" applyBorder="0" applyAlignment="0" applyProtection="0"/>
    <xf numFmtId="9" fontId="2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0" fillId="0" borderId="0"/>
    <xf numFmtId="44" fontId="20" fillId="0" borderId="0" applyFont="0" applyFill="0" applyBorder="0" applyAlignment="0" applyProtection="0"/>
    <xf numFmtId="44" fontId="3" fillId="0" borderId="0" applyFont="0" applyFill="0" applyBorder="0" applyAlignment="0" applyProtection="0"/>
    <xf numFmtId="9" fontId="20" fillId="0" borderId="0" applyFont="0" applyFill="0" applyBorder="0" applyAlignment="0" applyProtection="0"/>
    <xf numFmtId="0" fontId="30" fillId="0" borderId="0" applyNumberFormat="0" applyFill="0" applyBorder="0" applyAlignment="0" applyProtection="0"/>
    <xf numFmtId="0" fontId="3" fillId="0" borderId="0"/>
    <xf numFmtId="0" fontId="3" fillId="0" borderId="0"/>
    <xf numFmtId="0" fontId="23" fillId="0" borderId="0">
      <alignment vertical="center"/>
      <protection locked="0"/>
    </xf>
    <xf numFmtId="165" fontId="23" fillId="0" borderId="0" applyFont="0" applyFill="0" applyBorder="0" applyAlignment="0" applyProtection="0"/>
    <xf numFmtId="0" fontId="23" fillId="0" borderId="0"/>
    <xf numFmtId="43" fontId="23" fillId="0" borderId="0" applyFont="0" applyFill="0" applyBorder="0" applyAlignment="0" applyProtection="0"/>
    <xf numFmtId="167" fontId="23" fillId="0" borderId="0" applyFont="0" applyFill="0" applyBorder="0" applyAlignment="0" applyProtection="0"/>
    <xf numFmtId="9" fontId="2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0" fontId="24" fillId="0" borderId="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0" fontId="23" fillId="0" borderId="0"/>
    <xf numFmtId="165" fontId="3" fillId="0" borderId="0" applyFont="0" applyFill="0" applyBorder="0" applyAlignment="0" applyProtection="0"/>
    <xf numFmtId="44" fontId="3" fillId="0" borderId="0" applyFont="0" applyFill="0" applyBorder="0" applyAlignment="0" applyProtection="0"/>
    <xf numFmtId="165" fontId="24" fillId="0" borderId="0" applyFont="0" applyFill="0" applyBorder="0" applyAlignment="0" applyProtection="0"/>
    <xf numFmtId="0" fontId="27" fillId="0" borderId="0" applyNumberForma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9" fontId="24" fillId="0" borderId="0" applyFont="0" applyFill="0" applyBorder="0" applyAlignment="0" applyProtection="0"/>
    <xf numFmtId="0" fontId="3" fillId="0" borderId="0"/>
    <xf numFmtId="0" fontId="3" fillId="0" borderId="0"/>
    <xf numFmtId="43" fontId="24" fillId="0" borderId="0" applyFont="0" applyFill="0" applyBorder="0" applyAlignment="0" applyProtection="0"/>
    <xf numFmtId="43" fontId="3" fillId="0" borderId="0" applyFont="0" applyFill="0" applyBorder="0" applyAlignment="0" applyProtection="0"/>
    <xf numFmtId="0" fontId="20" fillId="0" borderId="0"/>
    <xf numFmtId="44" fontId="20" fillId="0" borderId="0" applyFont="0" applyFill="0" applyBorder="0" applyAlignment="0" applyProtection="0"/>
    <xf numFmtId="44" fontId="3" fillId="0" borderId="0" applyFont="0" applyFill="0" applyBorder="0" applyAlignment="0" applyProtection="0"/>
    <xf numFmtId="9" fontId="20" fillId="0" borderId="0" applyFont="0" applyFill="0" applyBorder="0" applyAlignment="0" applyProtection="0"/>
    <xf numFmtId="43"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9" fontId="20" fillId="0" borderId="0" applyFont="0" applyFill="0" applyBorder="0" applyAlignment="0" applyProtection="0"/>
    <xf numFmtId="43" fontId="24" fillId="0" borderId="0" applyFont="0" applyFill="0" applyBorder="0" applyAlignment="0" applyProtection="0"/>
    <xf numFmtId="0" fontId="23" fillId="0" borderId="0">
      <alignment vertical="center"/>
      <protection locked="0"/>
    </xf>
    <xf numFmtId="0" fontId="26" fillId="0" borderId="0">
      <alignment vertical="center"/>
      <protection locked="0"/>
    </xf>
    <xf numFmtId="9" fontId="26" fillId="0" borderId="0" applyFont="0" applyFill="0" applyBorder="0" applyAlignment="0" applyProtection="0"/>
    <xf numFmtId="183" fontId="23" fillId="0" borderId="0" applyFont="0" applyFill="0" applyBorder="0" applyAlignment="0" applyProtection="0">
      <alignment vertical="center"/>
      <protection locked="0"/>
    </xf>
    <xf numFmtId="0" fontId="23" fillId="0" borderId="0">
      <alignment vertical="center"/>
      <protection locked="0"/>
    </xf>
    <xf numFmtId="0" fontId="24" fillId="0" borderId="0"/>
    <xf numFmtId="0" fontId="3" fillId="0" borderId="0"/>
    <xf numFmtId="183" fontId="23" fillId="0" borderId="0" applyFont="0" applyFill="0" applyBorder="0" applyAlignment="0" applyProtection="0">
      <alignment vertical="center"/>
      <protection locked="0"/>
    </xf>
    <xf numFmtId="9" fontId="24" fillId="0" borderId="0" applyFont="0" applyFill="0" applyBorder="0" applyAlignment="0" applyProtection="0"/>
    <xf numFmtId="181" fontId="28" fillId="0" borderId="0">
      <alignment vertical="center"/>
      <protection locked="0"/>
    </xf>
    <xf numFmtId="44" fontId="23" fillId="0" borderId="0" applyFont="0" applyFill="0" applyBorder="0" applyAlignment="0" applyProtection="0"/>
    <xf numFmtId="0" fontId="3" fillId="0" borderId="0"/>
    <xf numFmtId="0" fontId="27" fillId="0" borderId="0" applyNumberFormat="0" applyFill="0" applyBorder="0" applyAlignment="0" applyProtection="0">
      <alignment vertical="center"/>
      <protection locked="0"/>
    </xf>
    <xf numFmtId="0" fontId="31" fillId="0" borderId="0"/>
    <xf numFmtId="44" fontId="3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0" fontId="2" fillId="0" borderId="0"/>
    <xf numFmtId="0" fontId="2" fillId="0" borderId="0"/>
    <xf numFmtId="43" fontId="24" fillId="0" borderId="0" applyFont="0" applyFill="0" applyBorder="0" applyAlignment="0" applyProtection="0"/>
    <xf numFmtId="43" fontId="23"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0" fontId="2" fillId="0" borderId="0"/>
    <xf numFmtId="0" fontId="2" fillId="0" borderId="0"/>
    <xf numFmtId="43" fontId="24" fillId="0" borderId="0" applyFont="0" applyFill="0" applyBorder="0" applyAlignment="0" applyProtection="0"/>
    <xf numFmtId="43" fontId="23"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3" fontId="23"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0" fontId="2" fillId="0" borderId="0"/>
    <xf numFmtId="0" fontId="2" fillId="0" borderId="0"/>
    <xf numFmtId="43" fontId="24" fillId="0" borderId="0" applyFont="0" applyFill="0" applyBorder="0" applyAlignment="0" applyProtection="0"/>
    <xf numFmtId="43" fontId="23"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0" fontId="2" fillId="0" borderId="0"/>
    <xf numFmtId="0" fontId="2" fillId="0" borderId="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3"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0" fontId="2" fillId="0" borderId="0"/>
    <xf numFmtId="0" fontId="2" fillId="0" borderId="0"/>
    <xf numFmtId="43" fontId="24"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0" fontId="2" fillId="0" borderId="0"/>
    <xf numFmtId="44" fontId="23" fillId="0" borderId="0" applyFont="0" applyFill="0" applyBorder="0" applyAlignment="0" applyProtection="0"/>
    <xf numFmtId="0" fontId="2" fillId="0" borderId="0"/>
    <xf numFmtId="44" fontId="31" fillId="0" borderId="0" applyFont="0" applyFill="0" applyBorder="0" applyAlignment="0" applyProtection="0"/>
    <xf numFmtId="43" fontId="2" fillId="0" borderId="0" applyFont="0" applyFill="0" applyBorder="0" applyAlignment="0" applyProtection="0"/>
    <xf numFmtId="0" fontId="32" fillId="0" borderId="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23"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23"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23"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23"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112">
    <xf numFmtId="0" fontId="0" fillId="0" borderId="0" xfId="0"/>
    <xf numFmtId="0" fontId="34" fillId="0" borderId="0" xfId="0" applyFont="1"/>
    <xf numFmtId="0" fontId="38" fillId="0" borderId="0" xfId="0" applyFont="1"/>
    <xf numFmtId="0" fontId="38" fillId="6" borderId="0" xfId="0" applyFont="1" applyFill="1" applyAlignment="1">
      <alignment horizontal="left" vertical="center"/>
    </xf>
    <xf numFmtId="0" fontId="38" fillId="6" borderId="0" xfId="0" applyFont="1" applyFill="1" applyAlignment="1">
      <alignment vertical="center"/>
    </xf>
    <xf numFmtId="0" fontId="38" fillId="0" borderId="0" xfId="0" applyFont="1" applyAlignment="1">
      <alignment vertical="center"/>
    </xf>
    <xf numFmtId="0" fontId="38" fillId="0" borderId="0" xfId="0" applyFont="1" applyAlignment="1" applyProtection="1">
      <alignment horizontal="left" vertical="center"/>
      <protection locked="0"/>
    </xf>
    <xf numFmtId="0" fontId="38" fillId="12" borderId="0" xfId="0" applyFont="1" applyFill="1" applyAlignment="1">
      <alignment horizontal="center" vertical="center"/>
    </xf>
    <xf numFmtId="0" fontId="38" fillId="12" borderId="0" xfId="0" applyFont="1" applyFill="1" applyAlignment="1">
      <alignment vertical="center"/>
    </xf>
    <xf numFmtId="0" fontId="38" fillId="0" borderId="0" xfId="0" applyFont="1" applyAlignment="1">
      <alignment vertical="center" wrapText="1"/>
    </xf>
    <xf numFmtId="166" fontId="38" fillId="2" borderId="0" xfId="5" applyFont="1" applyFill="1" applyBorder="1" applyAlignment="1" applyProtection="1">
      <alignment vertical="center"/>
    </xf>
    <xf numFmtId="0" fontId="38" fillId="0" borderId="0" xfId="0" applyFont="1" applyAlignment="1">
      <alignment horizontal="center" vertical="center"/>
    </xf>
    <xf numFmtId="0" fontId="38" fillId="0" borderId="0" xfId="0" applyFont="1" applyAlignment="1">
      <alignment horizontal="left" vertical="center"/>
    </xf>
    <xf numFmtId="0" fontId="43" fillId="0" borderId="0" xfId="0" applyFont="1" applyAlignment="1">
      <alignment vertical="center"/>
    </xf>
    <xf numFmtId="168" fontId="38" fillId="0" borderId="0" xfId="0" applyNumberFormat="1" applyFont="1" applyAlignment="1">
      <alignment vertical="center"/>
    </xf>
    <xf numFmtId="0" fontId="34" fillId="0" borderId="0" xfId="0" applyFont="1" applyAlignment="1">
      <alignment horizontal="left" vertical="center"/>
    </xf>
    <xf numFmtId="182" fontId="38" fillId="0" borderId="0" xfId="1" applyNumberFormat="1" applyFont="1" applyAlignment="1">
      <alignment vertical="center"/>
    </xf>
    <xf numFmtId="0" fontId="42" fillId="12" borderId="0" xfId="0" applyFont="1" applyFill="1" applyAlignment="1">
      <alignment horizontal="center" vertical="center"/>
    </xf>
    <xf numFmtId="0" fontId="44" fillId="12" borderId="0" xfId="0" applyFont="1" applyFill="1" applyAlignment="1">
      <alignment horizontal="center" vertical="center"/>
    </xf>
    <xf numFmtId="0" fontId="38" fillId="0" borderId="0" xfId="18" applyFont="1"/>
    <xf numFmtId="0" fontId="38" fillId="0" borderId="0" xfId="0" applyFont="1" applyAlignment="1">
      <alignment horizontal="left"/>
    </xf>
    <xf numFmtId="0" fontId="38" fillId="4" borderId="0" xfId="0" applyFont="1" applyFill="1"/>
    <xf numFmtId="0" fontId="38" fillId="0" borderId="28" xfId="0" applyFont="1" applyBorder="1" applyAlignment="1">
      <alignment horizontal="left" vertical="center" wrapText="1"/>
    </xf>
    <xf numFmtId="49" fontId="38" fillId="0" borderId="28" xfId="0" applyNumberFormat="1" applyFont="1" applyBorder="1" applyAlignment="1">
      <alignment vertical="center"/>
    </xf>
    <xf numFmtId="187" fontId="38" fillId="0" borderId="0" xfId="0" applyNumberFormat="1" applyFont="1"/>
    <xf numFmtId="0" fontId="40" fillId="0" borderId="0" xfId="0" applyFont="1"/>
    <xf numFmtId="4" fontId="38" fillId="0" borderId="28" xfId="0" applyNumberFormat="1" applyFont="1" applyBorder="1" applyAlignment="1">
      <alignment horizontal="left" vertical="center" wrapText="1"/>
    </xf>
    <xf numFmtId="49" fontId="40" fillId="0" borderId="28" xfId="0" applyNumberFormat="1" applyFont="1" applyBorder="1" applyAlignment="1">
      <alignment vertical="center"/>
    </xf>
    <xf numFmtId="0" fontId="38" fillId="6" borderId="28" xfId="0" applyFont="1" applyFill="1" applyBorder="1" applyAlignment="1">
      <alignment horizontal="left" vertical="center" wrapText="1"/>
    </xf>
    <xf numFmtId="0" fontId="38" fillId="0" borderId="0" xfId="0" quotePrefix="1" applyFont="1" applyAlignment="1">
      <alignment horizontal="center"/>
    </xf>
    <xf numFmtId="0" fontId="38" fillId="0" borderId="0" xfId="0" applyFont="1" applyAlignment="1">
      <alignment wrapText="1"/>
    </xf>
    <xf numFmtId="0" fontId="44" fillId="0" borderId="0" xfId="0" applyFont="1"/>
    <xf numFmtId="187" fontId="40" fillId="0" borderId="0" xfId="0" applyNumberFormat="1" applyFont="1"/>
    <xf numFmtId="17" fontId="44" fillId="0" borderId="0" xfId="0" applyNumberFormat="1" applyFont="1" applyAlignment="1">
      <alignment wrapText="1"/>
    </xf>
    <xf numFmtId="0" fontId="44" fillId="0" borderId="0" xfId="0" applyFont="1" applyAlignment="1">
      <alignment wrapText="1"/>
    </xf>
    <xf numFmtId="168" fontId="38" fillId="5" borderId="0" xfId="5" applyNumberFormat="1" applyFont="1" applyFill="1" applyBorder="1" applyAlignment="1" applyProtection="1">
      <alignment vertical="center"/>
    </xf>
    <xf numFmtId="0" fontId="38" fillId="20" borderId="0" xfId="0" applyFont="1" applyFill="1" applyAlignment="1">
      <alignment vertical="center"/>
    </xf>
    <xf numFmtId="0" fontId="59" fillId="0" borderId="0" xfId="0" applyFont="1" applyAlignment="1">
      <alignment vertical="center"/>
    </xf>
    <xf numFmtId="0" fontId="44" fillId="12" borderId="0" xfId="0" applyFont="1" applyFill="1" applyAlignment="1">
      <alignment horizontal="left" vertical="center"/>
    </xf>
    <xf numFmtId="165" fontId="38" fillId="6" borderId="0" xfId="4" applyFont="1" applyFill="1" applyBorder="1" applyAlignment="1" applyProtection="1"/>
    <xf numFmtId="0" fontId="38" fillId="6" borderId="0" xfId="4" applyNumberFormat="1" applyFont="1" applyFill="1" applyBorder="1" applyAlignment="1">
      <alignment horizontal="left"/>
    </xf>
    <xf numFmtId="166" fontId="38" fillId="6" borderId="0" xfId="5" applyFont="1" applyFill="1" applyBorder="1" applyAlignment="1">
      <alignment horizontal="center"/>
    </xf>
    <xf numFmtId="168" fontId="38" fillId="6" borderId="0" xfId="5" applyNumberFormat="1" applyFont="1" applyFill="1" applyBorder="1" applyAlignment="1">
      <alignment horizontal="center"/>
    </xf>
    <xf numFmtId="164" fontId="38" fillId="2" borderId="0" xfId="1" applyFont="1" applyFill="1" applyBorder="1" applyAlignment="1" applyProtection="1">
      <alignment vertical="center"/>
      <protection locked="0"/>
    </xf>
    <xf numFmtId="0" fontId="38" fillId="0" borderId="0" xfId="1" applyNumberFormat="1" applyFont="1" applyFill="1" applyBorder="1" applyAlignment="1" applyProtection="1">
      <alignment vertical="center"/>
    </xf>
    <xf numFmtId="0" fontId="38" fillId="0" borderId="0" xfId="1" applyNumberFormat="1" applyFont="1" applyFill="1" applyBorder="1" applyAlignment="1" applyProtection="1">
      <alignment horizontal="left" vertical="center"/>
    </xf>
    <xf numFmtId="182" fontId="38" fillId="2" borderId="0" xfId="1" applyNumberFormat="1" applyFont="1" applyFill="1" applyBorder="1" applyAlignment="1" applyProtection="1">
      <alignment vertical="center"/>
      <protection locked="0"/>
    </xf>
    <xf numFmtId="168" fontId="38" fillId="2" borderId="0" xfId="5" applyNumberFormat="1" applyFont="1" applyFill="1" applyBorder="1" applyAlignment="1" applyProtection="1">
      <alignment vertical="center"/>
      <protection locked="0"/>
    </xf>
    <xf numFmtId="166" fontId="38" fillId="2" borderId="0" xfId="12" applyFont="1" applyFill="1" applyBorder="1" applyAlignment="1" applyProtection="1">
      <alignment vertical="center"/>
    </xf>
    <xf numFmtId="169" fontId="38" fillId="5" borderId="0" xfId="1" applyNumberFormat="1" applyFont="1" applyFill="1" applyBorder="1" applyAlignment="1" applyProtection="1">
      <alignment vertical="center"/>
      <protection locked="0"/>
    </xf>
    <xf numFmtId="166" fontId="38" fillId="5" borderId="0" xfId="5" applyFont="1" applyFill="1" applyBorder="1" applyAlignment="1" applyProtection="1">
      <alignment vertical="center"/>
    </xf>
    <xf numFmtId="182" fontId="38" fillId="5" borderId="0" xfId="1" applyNumberFormat="1" applyFont="1" applyFill="1" applyBorder="1" applyAlignment="1" applyProtection="1">
      <alignment vertical="center"/>
      <protection locked="0"/>
    </xf>
    <xf numFmtId="168" fontId="38" fillId="5" borderId="0" xfId="5" applyNumberFormat="1" applyFont="1" applyFill="1" applyBorder="1" applyAlignment="1" applyProtection="1">
      <alignment vertical="center"/>
      <protection locked="0"/>
    </xf>
    <xf numFmtId="182" fontId="38" fillId="5" borderId="0" xfId="1" applyNumberFormat="1" applyFont="1" applyFill="1" applyBorder="1" applyAlignment="1" applyProtection="1">
      <alignment vertical="center"/>
    </xf>
    <xf numFmtId="14" fontId="38" fillId="5" borderId="0" xfId="1" applyNumberFormat="1" applyFont="1" applyFill="1" applyBorder="1" applyAlignment="1" applyProtection="1">
      <alignment horizontal="right" vertical="center"/>
      <protection locked="0"/>
    </xf>
    <xf numFmtId="3" fontId="38" fillId="5" borderId="0" xfId="4703" applyNumberFormat="1" applyFont="1" applyFill="1" applyBorder="1" applyAlignment="1" applyProtection="1">
      <alignment horizontal="right" vertical="center"/>
      <protection locked="0"/>
    </xf>
    <xf numFmtId="182" fontId="38" fillId="5" borderId="0" xfId="1" applyNumberFormat="1" applyFont="1" applyFill="1" applyBorder="1" applyAlignment="1" applyProtection="1">
      <alignment horizontal="left" vertical="center"/>
      <protection locked="0"/>
    </xf>
    <xf numFmtId="0" fontId="52" fillId="5" borderId="0" xfId="2" applyNumberFormat="1" applyFont="1" applyFill="1" applyBorder="1" applyAlignment="1" applyProtection="1">
      <alignment horizontal="center" vertical="center"/>
      <protection locked="0"/>
    </xf>
    <xf numFmtId="44" fontId="38" fillId="5" borderId="0" xfId="2" applyNumberFormat="1" applyFont="1" applyFill="1" applyBorder="1" applyAlignment="1" applyProtection="1">
      <alignment horizontal="right" vertical="center"/>
      <protection locked="0"/>
    </xf>
    <xf numFmtId="168" fontId="38" fillId="5" borderId="0" xfId="2" applyNumberFormat="1" applyFont="1" applyFill="1" applyBorder="1" applyAlignment="1" applyProtection="1">
      <alignment horizontal="right" vertical="center"/>
      <protection locked="0"/>
    </xf>
    <xf numFmtId="165" fontId="38" fillId="6" borderId="0" xfId="4703" applyFont="1" applyFill="1" applyBorder="1" applyAlignment="1" applyProtection="1">
      <alignment vertical="center"/>
    </xf>
    <xf numFmtId="164" fontId="38" fillId="6" borderId="0" xfId="1" applyFont="1" applyFill="1" applyBorder="1" applyAlignment="1" applyProtection="1">
      <alignment horizontal="right" vertical="center"/>
      <protection locked="0"/>
    </xf>
    <xf numFmtId="3" fontId="38" fillId="6" borderId="0" xfId="4703" applyNumberFormat="1" applyFont="1" applyFill="1" applyBorder="1" applyAlignment="1" applyProtection="1">
      <alignment horizontal="right" vertical="center"/>
      <protection locked="0"/>
    </xf>
    <xf numFmtId="182" fontId="38" fillId="6" borderId="0" xfId="1" applyNumberFormat="1" applyFont="1" applyFill="1" applyBorder="1" applyAlignment="1" applyProtection="1">
      <alignment horizontal="left" vertical="center"/>
      <protection locked="0"/>
    </xf>
    <xf numFmtId="168" fontId="38" fillId="6" borderId="0" xfId="2" applyNumberFormat="1" applyFont="1" applyFill="1" applyBorder="1" applyAlignment="1" applyProtection="1">
      <alignment horizontal="right" vertical="center"/>
      <protection locked="0"/>
    </xf>
    <xf numFmtId="44" fontId="38" fillId="6" borderId="0" xfId="2" applyNumberFormat="1" applyFont="1" applyFill="1" applyBorder="1" applyAlignment="1" applyProtection="1">
      <alignment horizontal="right" vertical="center"/>
      <protection locked="0"/>
    </xf>
    <xf numFmtId="0" fontId="44" fillId="6" borderId="0" xfId="5" applyNumberFormat="1" applyFont="1" applyFill="1" applyBorder="1" applyAlignment="1" applyProtection="1">
      <alignment horizontal="center" vertical="center"/>
    </xf>
    <xf numFmtId="168" fontId="44" fillId="6" borderId="0" xfId="5" applyNumberFormat="1" applyFont="1" applyFill="1" applyBorder="1" applyAlignment="1" applyProtection="1">
      <alignment horizontal="center" vertical="center"/>
    </xf>
    <xf numFmtId="0" fontId="44" fillId="5" borderId="0" xfId="5" applyNumberFormat="1" applyFont="1" applyFill="1" applyBorder="1" applyAlignment="1" applyProtection="1">
      <alignment horizontal="center" vertical="center"/>
    </xf>
    <xf numFmtId="168" fontId="44" fillId="5" borderId="0" xfId="5" applyNumberFormat="1" applyFont="1" applyFill="1" applyBorder="1" applyAlignment="1" applyProtection="1">
      <alignment horizontal="center" vertical="center"/>
    </xf>
    <xf numFmtId="0" fontId="61" fillId="5" borderId="0" xfId="5" applyNumberFormat="1" applyFont="1" applyFill="1" applyBorder="1" applyAlignment="1" applyProtection="1">
      <alignment horizontal="center" vertical="center"/>
    </xf>
    <xf numFmtId="14" fontId="38" fillId="0" borderId="0" xfId="0" applyNumberFormat="1" applyFont="1"/>
    <xf numFmtId="0" fontId="38" fillId="5" borderId="0" xfId="5" applyNumberFormat="1" applyFont="1" applyFill="1" applyBorder="1" applyAlignment="1" applyProtection="1">
      <alignment horizontal="center" vertical="center"/>
    </xf>
    <xf numFmtId="0" fontId="44" fillId="0" borderId="0" xfId="0" applyFont="1" applyAlignment="1">
      <alignment horizontal="left" vertical="center"/>
    </xf>
    <xf numFmtId="0" fontId="38" fillId="20" borderId="0" xfId="0" applyFont="1" applyFill="1" applyAlignment="1">
      <alignment vertical="center" wrapText="1"/>
    </xf>
    <xf numFmtId="0" fontId="38" fillId="20" borderId="0" xfId="0" applyFont="1" applyFill="1"/>
    <xf numFmtId="0" fontId="64" fillId="25" borderId="0" xfId="0" applyFont="1" applyFill="1" applyAlignment="1">
      <alignment vertical="center"/>
    </xf>
    <xf numFmtId="0" fontId="65" fillId="0" borderId="0" xfId="0" applyFont="1"/>
    <xf numFmtId="188" fontId="65" fillId="0" borderId="0" xfId="0" applyNumberFormat="1" applyFont="1"/>
    <xf numFmtId="44" fontId="38" fillId="0" borderId="0" xfId="0" applyNumberFormat="1" applyFont="1"/>
    <xf numFmtId="44" fontId="38" fillId="4" borderId="0" xfId="0" applyNumberFormat="1" applyFont="1" applyFill="1"/>
    <xf numFmtId="44" fontId="38" fillId="5" borderId="0" xfId="5" applyNumberFormat="1" applyFont="1" applyFill="1" applyBorder="1" applyAlignment="1" applyProtection="1">
      <alignment vertical="center"/>
    </xf>
    <xf numFmtId="165" fontId="44" fillId="2" borderId="0" xfId="4" applyFont="1" applyFill="1" applyBorder="1" applyAlignment="1" applyProtection="1">
      <alignment vertical="center"/>
    </xf>
    <xf numFmtId="0" fontId="66" fillId="0" borderId="0" xfId="0" applyFont="1" applyAlignment="1">
      <alignment vertical="center"/>
    </xf>
    <xf numFmtId="0" fontId="66" fillId="0" borderId="0" xfId="0" applyFont="1"/>
    <xf numFmtId="0" fontId="38" fillId="6" borderId="28" xfId="0" applyFont="1" applyFill="1" applyBorder="1" applyAlignment="1">
      <alignment vertical="center" wrapText="1"/>
    </xf>
    <xf numFmtId="10" fontId="38" fillId="0" borderId="0" xfId="3" applyNumberFormat="1" applyFont="1"/>
    <xf numFmtId="9" fontId="40" fillId="0" borderId="0" xfId="3" applyFont="1"/>
    <xf numFmtId="0" fontId="38" fillId="19" borderId="41" xfId="0" applyFont="1" applyFill="1" applyBorder="1" applyAlignment="1">
      <alignment horizontal="center" vertical="center"/>
    </xf>
    <xf numFmtId="0" fontId="38" fillId="19" borderId="15" xfId="0" applyFont="1" applyFill="1" applyBorder="1" applyAlignment="1">
      <alignment vertical="center"/>
    </xf>
    <xf numFmtId="0" fontId="38" fillId="6" borderId="41" xfId="0" applyFont="1" applyFill="1" applyBorder="1" applyAlignment="1">
      <alignment horizontal="center" vertical="center"/>
    </xf>
    <xf numFmtId="0" fontId="38" fillId="6" borderId="42" xfId="18" applyFont="1" applyFill="1" applyBorder="1" applyAlignment="1">
      <alignment horizontal="left" vertical="center"/>
    </xf>
    <xf numFmtId="0" fontId="38" fillId="6" borderId="37" xfId="18" applyFont="1" applyFill="1" applyBorder="1" applyAlignment="1">
      <alignment horizontal="left" vertical="center"/>
    </xf>
    <xf numFmtId="0" fontId="38" fillId="6" borderId="38" xfId="0" applyFont="1" applyFill="1" applyBorder="1" applyAlignment="1">
      <alignment horizontal="center" vertical="center"/>
    </xf>
    <xf numFmtId="0" fontId="38" fillId="6" borderId="43" xfId="18" applyFont="1" applyFill="1" applyBorder="1" applyAlignment="1">
      <alignment horizontal="left" vertical="center"/>
    </xf>
    <xf numFmtId="0" fontId="38" fillId="6" borderId="3" xfId="18" applyFont="1" applyFill="1" applyBorder="1" applyAlignment="1">
      <alignment horizontal="left" vertical="center"/>
    </xf>
    <xf numFmtId="0" fontId="38" fillId="6" borderId="35" xfId="0" applyFont="1" applyFill="1" applyBorder="1" applyAlignment="1">
      <alignment horizontal="center" vertical="center"/>
    </xf>
    <xf numFmtId="0" fontId="38" fillId="6" borderId="44" xfId="18" applyFont="1" applyFill="1" applyBorder="1" applyAlignment="1">
      <alignment horizontal="left" vertical="center"/>
    </xf>
    <xf numFmtId="0" fontId="38" fillId="6" borderId="33" xfId="0" applyFont="1" applyFill="1" applyBorder="1" applyAlignment="1">
      <alignment horizontal="center" vertical="center"/>
    </xf>
    <xf numFmtId="0" fontId="38" fillId="6" borderId="34" xfId="18" applyFont="1" applyFill="1" applyBorder="1" applyAlignment="1">
      <alignment horizontal="left" vertical="center"/>
    </xf>
    <xf numFmtId="0" fontId="38" fillId="6" borderId="3" xfId="0" applyFont="1" applyFill="1" applyBorder="1" applyAlignment="1">
      <alignment horizontal="center" vertical="center"/>
    </xf>
    <xf numFmtId="0" fontId="38" fillId="19" borderId="39" xfId="0" applyFont="1" applyFill="1" applyBorder="1" applyAlignment="1">
      <alignment vertical="center"/>
    </xf>
    <xf numFmtId="0" fontId="38" fillId="6" borderId="36" xfId="0" applyFont="1" applyFill="1" applyBorder="1" applyAlignment="1">
      <alignment vertical="center"/>
    </xf>
    <xf numFmtId="0" fontId="38" fillId="6" borderId="34" xfId="0" applyFont="1" applyFill="1" applyBorder="1" applyAlignment="1">
      <alignment vertical="center"/>
    </xf>
    <xf numFmtId="0" fontId="44" fillId="5" borderId="0" xfId="5" applyNumberFormat="1" applyFont="1" applyFill="1" applyBorder="1" applyAlignment="1" applyProtection="1">
      <alignment horizontal="left" vertical="center"/>
    </xf>
    <xf numFmtId="0" fontId="38" fillId="20" borderId="0" xfId="0" applyFont="1" applyFill="1" applyAlignment="1">
      <alignment horizontal="left"/>
    </xf>
    <xf numFmtId="0" fontId="38" fillId="19" borderId="40" xfId="0" applyFont="1" applyFill="1" applyBorder="1" applyAlignment="1">
      <alignment horizontal="left" vertical="center"/>
    </xf>
    <xf numFmtId="0" fontId="38" fillId="6" borderId="40" xfId="0" applyFont="1" applyFill="1" applyBorder="1" applyAlignment="1">
      <alignment horizontal="left" vertical="center"/>
    </xf>
    <xf numFmtId="0" fontId="62" fillId="6" borderId="0" xfId="0" applyFont="1" applyFill="1" applyAlignment="1">
      <alignment horizontal="left" vertical="center"/>
    </xf>
    <xf numFmtId="185" fontId="38" fillId="0" borderId="0" xfId="4703" applyNumberFormat="1" applyFont="1" applyFill="1" applyBorder="1" applyAlignment="1" applyProtection="1"/>
    <xf numFmtId="0" fontId="71" fillId="0" borderId="0" xfId="0" applyFont="1"/>
    <xf numFmtId="0" fontId="70" fillId="0" borderId="0" xfId="0" applyFont="1"/>
    <xf numFmtId="44" fontId="70" fillId="0" borderId="0" xfId="0" applyNumberFormat="1" applyFont="1"/>
    <xf numFmtId="44" fontId="63" fillId="0" borderId="0" xfId="0" applyNumberFormat="1" applyFont="1"/>
    <xf numFmtId="44" fontId="57" fillId="0" borderId="0" xfId="0" applyNumberFormat="1" applyFont="1"/>
    <xf numFmtId="44" fontId="63" fillId="4" borderId="0" xfId="0" applyNumberFormat="1" applyFont="1" applyFill="1"/>
    <xf numFmtId="44" fontId="63" fillId="0" borderId="0" xfId="0" applyNumberFormat="1" applyFont="1" applyAlignment="1">
      <alignment vertical="center"/>
    </xf>
    <xf numFmtId="44" fontId="63" fillId="6" borderId="0" xfId="18" applyNumberFormat="1" applyFont="1" applyFill="1"/>
    <xf numFmtId="44" fontId="63" fillId="4" borderId="0" xfId="18" applyNumberFormat="1" applyFont="1" applyFill="1"/>
    <xf numFmtId="0" fontId="66" fillId="0" borderId="0" xfId="0" applyFont="1" applyAlignment="1">
      <alignment wrapText="1"/>
    </xf>
    <xf numFmtId="0" fontId="27" fillId="0" borderId="0" xfId="23"/>
    <xf numFmtId="165" fontId="38" fillId="2" borderId="0" xfId="4" applyFont="1" applyFill="1" applyBorder="1" applyAlignment="1" applyProtection="1">
      <alignment horizontal="left"/>
    </xf>
    <xf numFmtId="187" fontId="0" fillId="0" borderId="0" xfId="0" applyNumberFormat="1"/>
    <xf numFmtId="9" fontId="38" fillId="0" borderId="0" xfId="3" applyFont="1"/>
    <xf numFmtId="9" fontId="40" fillId="0" borderId="0" xfId="3" quotePrefix="1" applyFont="1"/>
    <xf numFmtId="188" fontId="65" fillId="0" borderId="0" xfId="0" applyNumberFormat="1" applyFont="1" applyAlignment="1">
      <alignment wrapText="1"/>
    </xf>
    <xf numFmtId="44" fontId="65" fillId="0" borderId="0" xfId="0" applyNumberFormat="1" applyFont="1"/>
    <xf numFmtId="44" fontId="65" fillId="6" borderId="0" xfId="0" applyNumberFormat="1" applyFont="1" applyFill="1" applyAlignment="1">
      <alignment wrapText="1"/>
    </xf>
    <xf numFmtId="44" fontId="38" fillId="6" borderId="28" xfId="0" applyNumberFormat="1" applyFont="1" applyFill="1" applyBorder="1" applyAlignment="1">
      <alignment vertical="center"/>
    </xf>
    <xf numFmtId="165" fontId="44" fillId="2" borderId="0" xfId="4" applyFont="1" applyFill="1" applyBorder="1" applyAlignment="1" applyProtection="1">
      <alignment horizontal="left" vertical="center"/>
    </xf>
    <xf numFmtId="165" fontId="38" fillId="2" borderId="0" xfId="4" applyFont="1" applyFill="1" applyBorder="1" applyAlignment="1" applyProtection="1">
      <alignment horizontal="left" vertical="center"/>
    </xf>
    <xf numFmtId="0" fontId="50" fillId="5" borderId="0" xfId="5" applyNumberFormat="1" applyFont="1" applyFill="1" applyBorder="1" applyAlignment="1" applyProtection="1">
      <alignment horizontal="center" vertical="center"/>
    </xf>
    <xf numFmtId="1" fontId="38" fillId="0" borderId="0" xfId="0" applyNumberFormat="1" applyFont="1"/>
    <xf numFmtId="1" fontId="38" fillId="0" borderId="0" xfId="0" applyNumberFormat="1" applyFont="1" applyAlignment="1">
      <alignment wrapText="1"/>
    </xf>
    <xf numFmtId="9" fontId="38" fillId="0" borderId="0" xfId="18" applyNumberFormat="1" applyFont="1"/>
    <xf numFmtId="9" fontId="66" fillId="0" borderId="0" xfId="0" applyNumberFormat="1" applyFont="1"/>
    <xf numFmtId="0" fontId="38" fillId="7" borderId="0" xfId="18" applyFont="1" applyFill="1"/>
    <xf numFmtId="43" fontId="38" fillId="7" borderId="0" xfId="0" applyNumberFormat="1" applyFont="1" applyFill="1" applyAlignment="1">
      <alignment vertical="center"/>
    </xf>
    <xf numFmtId="49" fontId="38" fillId="7" borderId="28" xfId="0" applyNumberFormat="1" applyFont="1" applyFill="1" applyBorder="1" applyAlignment="1">
      <alignment vertical="center"/>
    </xf>
    <xf numFmtId="165" fontId="34" fillId="0" borderId="0" xfId="4703" applyFont="1" applyFill="1" applyBorder="1" applyAlignment="1" applyProtection="1">
      <alignment vertical="center"/>
    </xf>
    <xf numFmtId="164" fontId="38" fillId="0" borderId="0" xfId="1" applyFont="1" applyFill="1" applyBorder="1" applyAlignment="1" applyProtection="1">
      <alignment horizontal="center" vertical="center"/>
      <protection locked="0"/>
    </xf>
    <xf numFmtId="182" fontId="38" fillId="0" borderId="0" xfId="1" applyNumberFormat="1" applyFont="1" applyFill="1" applyBorder="1" applyAlignment="1" applyProtection="1">
      <alignment horizontal="left" vertical="center"/>
      <protection locked="0"/>
    </xf>
    <xf numFmtId="168" fontId="38" fillId="0" borderId="0" xfId="2" applyNumberFormat="1" applyFont="1" applyFill="1" applyBorder="1" applyAlignment="1" applyProtection="1">
      <alignment horizontal="center" vertical="center"/>
      <protection locked="0"/>
    </xf>
    <xf numFmtId="0" fontId="71" fillId="5" borderId="0" xfId="5" applyNumberFormat="1" applyFont="1" applyFill="1" applyBorder="1" applyAlignment="1" applyProtection="1">
      <alignment horizontal="center" vertical="center"/>
    </xf>
    <xf numFmtId="0" fontId="70" fillId="0" borderId="0" xfId="0" applyFont="1" applyAlignment="1">
      <alignment vertical="center"/>
    </xf>
    <xf numFmtId="168" fontId="71" fillId="5" borderId="0" xfId="5" applyNumberFormat="1" applyFont="1" applyFill="1" applyBorder="1" applyAlignment="1" applyProtection="1">
      <alignment horizontal="center" vertical="center"/>
    </xf>
    <xf numFmtId="0" fontId="77" fillId="5" borderId="0" xfId="5" applyNumberFormat="1" applyFont="1" applyFill="1" applyBorder="1" applyAlignment="1" applyProtection="1">
      <alignment horizontal="center" vertical="center"/>
    </xf>
    <xf numFmtId="0" fontId="79" fillId="5" borderId="0" xfId="5" applyNumberFormat="1" applyFont="1" applyFill="1" applyBorder="1" applyAlignment="1" applyProtection="1">
      <alignment horizontal="center" vertical="center"/>
    </xf>
    <xf numFmtId="0" fontId="78" fillId="0" borderId="0" xfId="0" applyFont="1" applyAlignment="1">
      <alignment vertical="center"/>
    </xf>
    <xf numFmtId="0" fontId="71" fillId="26" borderId="0" xfId="0" applyFont="1" applyFill="1" applyAlignment="1">
      <alignment vertical="center"/>
    </xf>
    <xf numFmtId="168" fontId="35" fillId="34" borderId="0" xfId="2" applyNumberFormat="1" applyFont="1" applyFill="1" applyBorder="1" applyAlignment="1" applyProtection="1">
      <alignment horizontal="left" vertical="center"/>
    </xf>
    <xf numFmtId="171" fontId="47" fillId="34" borderId="0" xfId="2" applyNumberFormat="1" applyFont="1" applyFill="1" applyBorder="1" applyAlignment="1" applyProtection="1">
      <alignment horizontal="center" vertical="center"/>
    </xf>
    <xf numFmtId="165" fontId="38" fillId="2" borderId="0" xfId="4" quotePrefix="1" applyFont="1" applyFill="1" applyBorder="1" applyAlignment="1" applyProtection="1">
      <alignment horizontal="left" vertical="center"/>
    </xf>
    <xf numFmtId="0" fontId="36" fillId="0" borderId="0" xfId="0" applyFont="1" applyAlignment="1">
      <alignment vertical="center"/>
    </xf>
    <xf numFmtId="0" fontId="34" fillId="0" borderId="0" xfId="0" applyFont="1" applyAlignment="1">
      <alignment vertical="center"/>
    </xf>
    <xf numFmtId="0" fontId="82" fillId="36" borderId="54" xfId="0" applyFont="1" applyFill="1" applyBorder="1" applyAlignment="1">
      <alignment vertical="center" wrapText="1"/>
    </xf>
    <xf numFmtId="0" fontId="82" fillId="36" borderId="55" xfId="0" applyFont="1" applyFill="1" applyBorder="1" applyAlignment="1">
      <alignment vertical="center" wrapText="1"/>
    </xf>
    <xf numFmtId="0" fontId="37" fillId="21" borderId="56" xfId="0" applyFont="1" applyFill="1" applyBorder="1" applyAlignment="1">
      <alignment vertical="center" wrapText="1"/>
    </xf>
    <xf numFmtId="0" fontId="34" fillId="0" borderId="57" xfId="0" applyFont="1" applyBorder="1" applyAlignment="1">
      <alignment vertical="center" wrapText="1"/>
    </xf>
    <xf numFmtId="0" fontId="37" fillId="21" borderId="58" xfId="0" applyFont="1" applyFill="1" applyBorder="1" applyAlignment="1">
      <alignment vertical="center" wrapText="1"/>
    </xf>
    <xf numFmtId="0" fontId="83" fillId="0" borderId="59" xfId="0" applyFont="1" applyBorder="1" applyAlignment="1">
      <alignment horizontal="left" vertical="center" wrapText="1" indent="1"/>
    </xf>
    <xf numFmtId="0" fontId="34" fillId="0" borderId="59" xfId="0" applyFont="1" applyBorder="1" applyAlignment="1">
      <alignment vertical="center" wrapText="1"/>
    </xf>
    <xf numFmtId="0" fontId="37" fillId="21" borderId="54" xfId="0" applyFont="1" applyFill="1" applyBorder="1" applyAlignment="1">
      <alignment vertical="center" wrapText="1"/>
    </xf>
    <xf numFmtId="0" fontId="0" fillId="21" borderId="58" xfId="0" applyFill="1" applyBorder="1" applyAlignment="1">
      <alignment vertical="top" wrapText="1"/>
    </xf>
    <xf numFmtId="0" fontId="0" fillId="21" borderId="60" xfId="0" applyFill="1" applyBorder="1" applyAlignment="1">
      <alignment vertical="top" wrapText="1"/>
    </xf>
    <xf numFmtId="0" fontId="83" fillId="0" borderId="55" xfId="0" applyFont="1" applyBorder="1" applyAlignment="1">
      <alignment horizontal="left" vertical="center" wrapText="1" indent="1"/>
    </xf>
    <xf numFmtId="0" fontId="85" fillId="0" borderId="61" xfId="0" applyFont="1" applyBorder="1" applyAlignment="1">
      <alignment horizontal="left" vertical="center" wrapText="1" indent="1"/>
    </xf>
    <xf numFmtId="0" fontId="34" fillId="21" borderId="58" xfId="0" applyFont="1" applyFill="1" applyBorder="1" applyAlignment="1">
      <alignment vertical="center" wrapText="1"/>
    </xf>
    <xf numFmtId="0" fontId="85" fillId="0" borderId="59" xfId="0" applyFont="1" applyBorder="1" applyAlignment="1">
      <alignment horizontal="left" vertical="center" wrapText="1" indent="1"/>
    </xf>
    <xf numFmtId="0" fontId="37" fillId="21" borderId="60" xfId="0" applyFont="1" applyFill="1" applyBorder="1" applyAlignment="1">
      <alignment vertical="center" wrapText="1"/>
    </xf>
    <xf numFmtId="0" fontId="83" fillId="0" borderId="61" xfId="0" applyFont="1" applyBorder="1" applyAlignment="1">
      <alignment horizontal="left" vertical="center" wrapText="1" indent="1"/>
    </xf>
    <xf numFmtId="0" fontId="83" fillId="0" borderId="57" xfId="0" applyFont="1" applyBorder="1" applyAlignment="1">
      <alignment horizontal="left" vertical="center" wrapText="1" indent="1"/>
    </xf>
    <xf numFmtId="0" fontId="37" fillId="21" borderId="60" xfId="0" applyFont="1" applyFill="1" applyBorder="1" applyAlignment="1">
      <alignment horizontal="right" vertical="center" wrapText="1"/>
    </xf>
    <xf numFmtId="165" fontId="38" fillId="2" borderId="0" xfId="4703" applyFont="1" applyFill="1" applyBorder="1" applyAlignment="1" applyProtection="1">
      <alignment horizontal="left" vertical="center"/>
    </xf>
    <xf numFmtId="0" fontId="89" fillId="5" borderId="0" xfId="5" applyNumberFormat="1" applyFont="1" applyFill="1" applyBorder="1" applyAlignment="1" applyProtection="1">
      <alignment horizontal="center" vertical="center"/>
    </xf>
    <xf numFmtId="0" fontId="89" fillId="6" borderId="0" xfId="5" applyNumberFormat="1" applyFont="1" applyFill="1" applyBorder="1" applyAlignment="1" applyProtection="1">
      <alignment horizontal="center" vertical="center"/>
    </xf>
    <xf numFmtId="0" fontId="89" fillId="5" borderId="0" xfId="5" applyNumberFormat="1" applyFont="1" applyFill="1" applyBorder="1" applyAlignment="1" applyProtection="1">
      <alignment horizontal="left" vertical="center"/>
    </xf>
    <xf numFmtId="0" fontId="89" fillId="12" borderId="0" xfId="0" applyFont="1" applyFill="1" applyAlignment="1">
      <alignment horizontal="left" vertical="center"/>
    </xf>
    <xf numFmtId="1" fontId="89" fillId="0" borderId="0" xfId="0" applyNumberFormat="1" applyFont="1" applyAlignment="1">
      <alignment vertical="center"/>
    </xf>
    <xf numFmtId="0" fontId="44" fillId="6" borderId="0" xfId="5" applyNumberFormat="1" applyFont="1" applyFill="1" applyBorder="1" applyAlignment="1" applyProtection="1">
      <alignment horizontal="left" vertical="center"/>
    </xf>
    <xf numFmtId="0" fontId="71" fillId="5" borderId="0" xfId="5" applyNumberFormat="1" applyFont="1" applyFill="1" applyBorder="1" applyAlignment="1" applyProtection="1">
      <alignment horizontal="left" vertical="center"/>
    </xf>
    <xf numFmtId="0" fontId="55" fillId="5" borderId="0" xfId="5" applyNumberFormat="1" applyFont="1" applyFill="1" applyBorder="1" applyAlignment="1" applyProtection="1">
      <alignment horizontal="center" vertical="center"/>
    </xf>
    <xf numFmtId="0" fontId="55" fillId="0" borderId="0" xfId="0" applyFont="1" applyAlignment="1">
      <alignment vertical="center"/>
    </xf>
    <xf numFmtId="165" fontId="55" fillId="5" borderId="0" xfId="4" applyFont="1" applyFill="1" applyBorder="1" applyAlignment="1" applyProtection="1">
      <alignment horizontal="left" vertical="center"/>
    </xf>
    <xf numFmtId="166" fontId="55" fillId="5" borderId="0" xfId="5" applyFont="1" applyFill="1" applyBorder="1" applyAlignment="1" applyProtection="1">
      <alignment vertical="center"/>
    </xf>
    <xf numFmtId="164" fontId="55" fillId="5" borderId="0" xfId="1" applyFont="1" applyFill="1" applyBorder="1" applyAlignment="1" applyProtection="1">
      <alignment vertical="center"/>
      <protection locked="0"/>
    </xf>
    <xf numFmtId="182" fontId="55" fillId="5" borderId="0" xfId="1" applyNumberFormat="1" applyFont="1" applyFill="1" applyBorder="1" applyAlignment="1" applyProtection="1">
      <alignment vertical="center"/>
      <protection locked="0"/>
    </xf>
    <xf numFmtId="168" fontId="55" fillId="5" borderId="0" xfId="5" applyNumberFormat="1" applyFont="1" applyFill="1" applyBorder="1" applyAlignment="1" applyProtection="1">
      <alignment vertical="center"/>
      <protection locked="0"/>
    </xf>
    <xf numFmtId="165" fontId="38" fillId="0" borderId="0" xfId="4703" applyFont="1" applyFill="1" applyBorder="1" applyAlignment="1" applyProtection="1">
      <alignment horizontal="left" vertical="center"/>
    </xf>
    <xf numFmtId="166" fontId="35" fillId="34" borderId="0" xfId="5" applyFont="1" applyFill="1" applyBorder="1" applyAlignment="1" applyProtection="1">
      <alignment horizontal="left" vertical="center"/>
    </xf>
    <xf numFmtId="166" fontId="35" fillId="34" borderId="0" xfId="5" applyFont="1" applyFill="1" applyBorder="1" applyAlignment="1" applyProtection="1">
      <alignment vertical="center"/>
    </xf>
    <xf numFmtId="0" fontId="45" fillId="26" borderId="0" xfId="0" applyFont="1" applyFill="1" applyAlignment="1">
      <alignment vertical="center"/>
    </xf>
    <xf numFmtId="49" fontId="38" fillId="6" borderId="62" xfId="4" applyNumberFormat="1" applyFont="1" applyFill="1" applyBorder="1" applyAlignment="1">
      <alignment horizontal="left" vertical="center"/>
    </xf>
    <xf numFmtId="182" fontId="54" fillId="6" borderId="62" xfId="1" applyNumberFormat="1" applyFont="1" applyFill="1" applyBorder="1" applyAlignment="1">
      <alignment horizontal="left" vertical="center"/>
    </xf>
    <xf numFmtId="182" fontId="38" fillId="6" borderId="62" xfId="1" applyNumberFormat="1" applyFont="1" applyFill="1" applyBorder="1" applyAlignment="1">
      <alignment horizontal="left" vertical="center"/>
    </xf>
    <xf numFmtId="0" fontId="38" fillId="0" borderId="62" xfId="1" applyNumberFormat="1" applyFont="1" applyFill="1" applyBorder="1" applyAlignment="1" applyProtection="1">
      <alignment horizontal="left" vertical="center"/>
    </xf>
    <xf numFmtId="0" fontId="38" fillId="6" borderId="62" xfId="0" applyFont="1" applyFill="1" applyBorder="1" applyAlignment="1">
      <alignment horizontal="left" vertical="center"/>
    </xf>
    <xf numFmtId="182" fontId="54" fillId="6" borderId="63" xfId="1" applyNumberFormat="1" applyFont="1" applyFill="1" applyBorder="1" applyAlignment="1">
      <alignment horizontal="left" vertical="center"/>
    </xf>
    <xf numFmtId="0" fontId="38" fillId="2" borderId="63" xfId="0" applyFont="1" applyFill="1" applyBorder="1" applyAlignment="1">
      <alignment horizontal="left" vertical="center"/>
    </xf>
    <xf numFmtId="49" fontId="38" fillId="6" borderId="63" xfId="4" applyNumberFormat="1" applyFont="1" applyFill="1" applyBorder="1" applyAlignment="1">
      <alignment horizontal="left" vertical="center"/>
    </xf>
    <xf numFmtId="0" fontId="38" fillId="0" borderId="63" xfId="0" applyFont="1" applyBorder="1" applyAlignment="1">
      <alignment horizontal="left" vertical="center"/>
    </xf>
    <xf numFmtId="0" fontId="38" fillId="6" borderId="63" xfId="0" applyFont="1" applyFill="1" applyBorder="1" applyAlignment="1">
      <alignment horizontal="left" vertical="center"/>
    </xf>
    <xf numFmtId="1" fontId="44" fillId="6" borderId="62" xfId="0" applyNumberFormat="1" applyFont="1" applyFill="1" applyBorder="1" applyAlignment="1">
      <alignment wrapText="1"/>
    </xf>
    <xf numFmtId="0" fontId="38" fillId="0" borderId="62" xfId="0" applyFont="1" applyBorder="1"/>
    <xf numFmtId="165" fontId="38" fillId="2" borderId="62" xfId="4703" applyFont="1" applyFill="1" applyBorder="1" applyAlignment="1" applyProtection="1">
      <alignment horizontal="left" vertical="center"/>
    </xf>
    <xf numFmtId="165" fontId="38" fillId="2" borderId="62" xfId="4703" quotePrefix="1" applyFont="1" applyFill="1" applyBorder="1" applyAlignment="1" applyProtection="1">
      <alignment horizontal="left" vertical="center"/>
    </xf>
    <xf numFmtId="165" fontId="38" fillId="2" borderId="63" xfId="4703" quotePrefix="1" applyFont="1" applyFill="1" applyBorder="1" applyAlignment="1" applyProtection="1">
      <alignment horizontal="left" vertical="center"/>
    </xf>
    <xf numFmtId="165" fontId="38" fillId="2" borderId="63" xfId="4703" applyFont="1" applyFill="1" applyBorder="1" applyAlignment="1" applyProtection="1">
      <alignment horizontal="left" vertical="center"/>
    </xf>
    <xf numFmtId="165" fontId="38" fillId="0" borderId="63" xfId="4703" quotePrefix="1" applyFont="1" applyFill="1" applyBorder="1" applyAlignment="1" applyProtection="1">
      <alignment horizontal="left" vertical="center"/>
    </xf>
    <xf numFmtId="165" fontId="38" fillId="2" borderId="63" xfId="4" applyFont="1" applyFill="1" applyBorder="1" applyAlignment="1" applyProtection="1">
      <alignment horizontal="left"/>
    </xf>
    <xf numFmtId="165" fontId="38" fillId="0" borderId="62" xfId="4703" applyFont="1" applyFill="1" applyBorder="1" applyAlignment="1" applyProtection="1">
      <alignment horizontal="left" vertical="center"/>
    </xf>
    <xf numFmtId="165" fontId="38" fillId="0" borderId="63" xfId="4703" applyFont="1" applyFill="1" applyBorder="1" applyAlignment="1" applyProtection="1">
      <alignment horizontal="left" vertical="center"/>
    </xf>
    <xf numFmtId="166" fontId="76" fillId="2" borderId="63" xfId="5" applyFont="1" applyFill="1" applyBorder="1" applyAlignment="1" applyProtection="1">
      <alignment vertical="center"/>
    </xf>
    <xf numFmtId="165" fontId="44" fillId="2" borderId="63" xfId="4" applyFont="1" applyFill="1" applyBorder="1" applyAlignment="1" applyProtection="1">
      <alignment vertical="center"/>
    </xf>
    <xf numFmtId="166" fontId="38" fillId="2" borderId="63" xfId="5" applyFont="1" applyFill="1" applyBorder="1" applyAlignment="1" applyProtection="1">
      <alignment vertical="center"/>
    </xf>
    <xf numFmtId="166" fontId="38" fillId="2" borderId="63" xfId="12" applyFont="1" applyFill="1" applyBorder="1" applyAlignment="1" applyProtection="1">
      <alignment vertical="center"/>
    </xf>
    <xf numFmtId="0" fontId="44" fillId="0" borderId="63" xfId="0" applyFont="1" applyBorder="1" applyAlignment="1">
      <alignment horizontal="left" vertical="center"/>
    </xf>
    <xf numFmtId="165" fontId="44" fillId="0" borderId="63" xfId="4703" applyFont="1" applyFill="1" applyBorder="1" applyAlignment="1" applyProtection="1">
      <alignment vertical="center"/>
    </xf>
    <xf numFmtId="168" fontId="44" fillId="5" borderId="0" xfId="5" applyNumberFormat="1" applyFont="1" applyFill="1" applyBorder="1" applyAlignment="1" applyProtection="1">
      <alignment horizontal="right" vertical="center"/>
    </xf>
    <xf numFmtId="0" fontId="44" fillId="35" borderId="50" xfId="0" applyFont="1" applyFill="1" applyBorder="1" applyAlignment="1">
      <alignment horizontal="left" vertical="center"/>
    </xf>
    <xf numFmtId="0" fontId="44" fillId="35" borderId="29" xfId="0" applyFont="1" applyFill="1" applyBorder="1" applyAlignment="1">
      <alignment horizontal="left" vertical="center"/>
    </xf>
    <xf numFmtId="165" fontId="43" fillId="35" borderId="29" xfId="4" applyFont="1" applyFill="1" applyBorder="1" applyAlignment="1" applyProtection="1">
      <alignment vertical="center"/>
    </xf>
    <xf numFmtId="0" fontId="58" fillId="35" borderId="49" xfId="0" applyFont="1" applyFill="1" applyBorder="1" applyAlignment="1">
      <alignment horizontal="left" vertical="center"/>
    </xf>
    <xf numFmtId="0" fontId="44" fillId="35" borderId="2" xfId="0" applyFont="1" applyFill="1" applyBorder="1" applyAlignment="1">
      <alignment horizontal="left" vertical="center"/>
    </xf>
    <xf numFmtId="165" fontId="75" fillId="35" borderId="2" xfId="4" applyFont="1" applyFill="1" applyBorder="1" applyAlignment="1" applyProtection="1">
      <alignment vertical="center"/>
    </xf>
    <xf numFmtId="165" fontId="43" fillId="35" borderId="2" xfId="4" applyFont="1" applyFill="1" applyBorder="1" applyAlignment="1" applyProtection="1">
      <alignment vertical="center"/>
    </xf>
    <xf numFmtId="3" fontId="43" fillId="35" borderId="2" xfId="4" applyNumberFormat="1" applyFont="1" applyFill="1" applyBorder="1" applyAlignment="1" applyProtection="1">
      <alignment horizontal="center" vertical="center"/>
      <protection locked="0"/>
    </xf>
    <xf numFmtId="164" fontId="43" fillId="35" borderId="2" xfId="1" applyFont="1" applyFill="1" applyBorder="1" applyAlignment="1" applyProtection="1">
      <alignment horizontal="center" vertical="center"/>
      <protection locked="0"/>
    </xf>
    <xf numFmtId="164" fontId="44" fillId="35" borderId="2" xfId="1" applyFont="1" applyFill="1" applyBorder="1" applyAlignment="1" applyProtection="1">
      <alignment horizontal="right" vertical="center"/>
      <protection locked="0"/>
    </xf>
    <xf numFmtId="164" fontId="44" fillId="35" borderId="2" xfId="1" applyFont="1" applyFill="1" applyBorder="1" applyAlignment="1" applyProtection="1">
      <alignment horizontal="left" vertical="center"/>
      <protection locked="0"/>
    </xf>
    <xf numFmtId="165" fontId="76" fillId="35" borderId="29" xfId="4" applyFont="1" applyFill="1" applyBorder="1" applyAlignment="1" applyProtection="1">
      <alignment horizontal="right" vertical="center"/>
    </xf>
    <xf numFmtId="165" fontId="38" fillId="35" borderId="29" xfId="4" applyFont="1" applyFill="1" applyBorder="1" applyAlignment="1" applyProtection="1">
      <alignment vertical="center"/>
    </xf>
    <xf numFmtId="3" fontId="38" fillId="35" borderId="29" xfId="4" applyNumberFormat="1" applyFont="1" applyFill="1" applyBorder="1" applyAlignment="1" applyProtection="1">
      <alignment horizontal="right" vertical="center"/>
      <protection locked="0"/>
    </xf>
    <xf numFmtId="164" fontId="38" fillId="35" borderId="29" xfId="1" applyFont="1" applyFill="1" applyBorder="1" applyAlignment="1" applyProtection="1">
      <alignment horizontal="center" vertical="center"/>
      <protection locked="0"/>
    </xf>
    <xf numFmtId="168" fontId="38" fillId="35" borderId="29" xfId="2" applyNumberFormat="1" applyFont="1" applyFill="1" applyBorder="1" applyAlignment="1" applyProtection="1">
      <alignment horizontal="right" vertical="center"/>
      <protection locked="0"/>
    </xf>
    <xf numFmtId="0" fontId="68" fillId="35" borderId="52" xfId="0" applyFont="1" applyFill="1" applyBorder="1" applyAlignment="1">
      <alignment horizontal="left" vertical="center"/>
    </xf>
    <xf numFmtId="165" fontId="38" fillId="35" borderId="2" xfId="4" applyFont="1" applyFill="1" applyBorder="1" applyAlignment="1" applyProtection="1">
      <alignment vertical="center"/>
    </xf>
    <xf numFmtId="3" fontId="38" fillId="35" borderId="2" xfId="4" applyNumberFormat="1" applyFont="1" applyFill="1" applyBorder="1" applyAlignment="1" applyProtection="1">
      <alignment horizontal="right" vertical="center"/>
      <protection locked="0"/>
    </xf>
    <xf numFmtId="164" fontId="38" fillId="35" borderId="2" xfId="1" applyFont="1" applyFill="1" applyBorder="1" applyAlignment="1" applyProtection="1">
      <alignment horizontal="center" vertical="center"/>
      <protection locked="0"/>
    </xf>
    <xf numFmtId="182" fontId="38" fillId="35" borderId="2" xfId="1" applyNumberFormat="1" applyFont="1" applyFill="1" applyBorder="1" applyAlignment="1" applyProtection="1">
      <alignment horizontal="left" vertical="center"/>
      <protection locked="0"/>
    </xf>
    <xf numFmtId="168" fontId="38" fillId="35" borderId="2" xfId="2" applyNumberFormat="1" applyFont="1" applyFill="1" applyBorder="1" applyAlignment="1" applyProtection="1">
      <alignment horizontal="right" vertical="center"/>
      <protection locked="0"/>
    </xf>
    <xf numFmtId="0" fontId="38" fillId="35" borderId="53" xfId="0" applyFont="1" applyFill="1" applyBorder="1" applyAlignment="1">
      <alignment vertical="center"/>
    </xf>
    <xf numFmtId="182" fontId="38" fillId="35" borderId="29" xfId="1" applyNumberFormat="1" applyFont="1" applyFill="1" applyBorder="1" applyAlignment="1" applyProtection="1">
      <alignment horizontal="left" vertical="center"/>
      <protection locked="0"/>
    </xf>
    <xf numFmtId="0" fontId="38" fillId="35" borderId="51" xfId="0" applyFont="1" applyFill="1" applyBorder="1" applyAlignment="1">
      <alignment vertical="center"/>
    </xf>
    <xf numFmtId="0" fontId="68" fillId="35" borderId="49" xfId="0" applyFont="1" applyFill="1" applyBorder="1" applyAlignment="1">
      <alignment horizontal="left" vertical="center"/>
    </xf>
    <xf numFmtId="0" fontId="38" fillId="35" borderId="48" xfId="0" applyFont="1" applyFill="1" applyBorder="1" applyAlignment="1">
      <alignment horizontal="right" vertical="center"/>
    </xf>
    <xf numFmtId="0" fontId="69" fillId="35" borderId="49" xfId="0" applyFont="1" applyFill="1" applyBorder="1" applyAlignment="1">
      <alignment horizontal="left" vertical="center"/>
    </xf>
    <xf numFmtId="0" fontId="80" fillId="35" borderId="49" xfId="0" applyFont="1" applyFill="1" applyBorder="1" applyAlignment="1">
      <alignment horizontal="left" vertical="center"/>
    </xf>
    <xf numFmtId="0" fontId="78" fillId="35" borderId="48" xfId="0" applyFont="1" applyFill="1" applyBorder="1" applyAlignment="1">
      <alignment horizontal="right" vertical="center"/>
    </xf>
    <xf numFmtId="0" fontId="61" fillId="35" borderId="1" xfId="0" applyFont="1" applyFill="1" applyBorder="1" applyAlignment="1">
      <alignment horizontal="right" vertical="center"/>
    </xf>
    <xf numFmtId="3" fontId="38" fillId="35" borderId="1" xfId="4703" applyNumberFormat="1" applyFont="1" applyFill="1" applyBorder="1" applyAlignment="1" applyProtection="1">
      <alignment horizontal="right" vertical="center"/>
      <protection locked="0"/>
    </xf>
    <xf numFmtId="0" fontId="58" fillId="35" borderId="1" xfId="0" applyFont="1" applyFill="1" applyBorder="1" applyAlignment="1">
      <alignment horizontal="right" vertical="center"/>
    </xf>
    <xf numFmtId="168" fontId="38" fillId="35" borderId="1" xfId="2" applyNumberFormat="1" applyFont="1" applyFill="1" applyBorder="1" applyAlignment="1" applyProtection="1">
      <alignment horizontal="right" vertical="center"/>
      <protection locked="0"/>
    </xf>
    <xf numFmtId="14" fontId="61" fillId="35" borderId="1" xfId="0" applyNumberFormat="1" applyFont="1" applyFill="1" applyBorder="1" applyAlignment="1">
      <alignment horizontal="left" vertical="center"/>
    </xf>
    <xf numFmtId="168" fontId="38" fillId="35" borderId="31" xfId="2" applyNumberFormat="1" applyFont="1" applyFill="1" applyBorder="1" applyAlignment="1" applyProtection="1">
      <alignment horizontal="right" vertical="center"/>
      <protection locked="0"/>
    </xf>
    <xf numFmtId="0" fontId="58" fillId="35" borderId="65" xfId="0" applyFont="1" applyFill="1" applyBorder="1" applyAlignment="1">
      <alignment horizontal="left" vertical="center"/>
    </xf>
    <xf numFmtId="0" fontId="58" fillId="35" borderId="66" xfId="0" applyFont="1" applyFill="1" applyBorder="1" applyAlignment="1">
      <alignment horizontal="center" vertical="center"/>
    </xf>
    <xf numFmtId="0" fontId="44" fillId="35" borderId="65" xfId="0" applyFont="1" applyFill="1" applyBorder="1" applyAlignment="1">
      <alignment horizontal="left" vertical="center"/>
    </xf>
    <xf numFmtId="0" fontId="61" fillId="35" borderId="65" xfId="0" applyFont="1" applyFill="1" applyBorder="1" applyAlignment="1">
      <alignment horizontal="left" vertical="center"/>
    </xf>
    <xf numFmtId="0" fontId="58" fillId="35" borderId="68" xfId="0" applyFont="1" applyFill="1" applyBorder="1" applyAlignment="1">
      <alignment horizontal="center" vertical="center"/>
    </xf>
    <xf numFmtId="0" fontId="68" fillId="37" borderId="71" xfId="0" applyFont="1" applyFill="1" applyBorder="1" applyAlignment="1">
      <alignment horizontal="left" vertical="center"/>
    </xf>
    <xf numFmtId="165" fontId="44" fillId="37" borderId="72" xfId="4" applyFont="1" applyFill="1" applyBorder="1" applyAlignment="1" applyProtection="1">
      <alignment vertical="center"/>
    </xf>
    <xf numFmtId="165" fontId="38" fillId="37" borderId="72" xfId="4" applyFont="1" applyFill="1" applyBorder="1" applyAlignment="1" applyProtection="1">
      <alignment vertical="center"/>
    </xf>
    <xf numFmtId="3" fontId="38" fillId="37" borderId="72" xfId="4" applyNumberFormat="1" applyFont="1" applyFill="1" applyBorder="1" applyAlignment="1" applyProtection="1">
      <alignment horizontal="right" vertical="center"/>
      <protection locked="0"/>
    </xf>
    <xf numFmtId="164" fontId="38" fillId="37" borderId="72" xfId="1" applyFont="1" applyFill="1" applyBorder="1" applyAlignment="1" applyProtection="1">
      <alignment horizontal="center" vertical="center"/>
      <protection locked="0"/>
    </xf>
    <xf numFmtId="164" fontId="44" fillId="37" borderId="72" xfId="1" applyFont="1" applyFill="1" applyBorder="1" applyAlignment="1" applyProtection="1">
      <alignment horizontal="right" vertical="center"/>
      <protection locked="0"/>
    </xf>
    <xf numFmtId="164" fontId="44" fillId="37" borderId="72" xfId="1" applyFont="1" applyFill="1" applyBorder="1" applyAlignment="1" applyProtection="1">
      <alignment horizontal="left" vertical="center"/>
      <protection locked="0"/>
    </xf>
    <xf numFmtId="0" fontId="38" fillId="37" borderId="73" xfId="0" applyFont="1" applyFill="1" applyBorder="1" applyAlignment="1">
      <alignment vertical="center"/>
    </xf>
    <xf numFmtId="166" fontId="38" fillId="2" borderId="66" xfId="12" applyFont="1" applyFill="1" applyBorder="1" applyAlignment="1" applyProtection="1">
      <alignment vertical="center"/>
    </xf>
    <xf numFmtId="0" fontId="68" fillId="35" borderId="69" xfId="0" applyFont="1" applyFill="1" applyBorder="1" applyAlignment="1">
      <alignment horizontal="left" vertical="center"/>
    </xf>
    <xf numFmtId="0" fontId="38" fillId="35" borderId="70" xfId="0" applyFont="1" applyFill="1" applyBorder="1" applyAlignment="1">
      <alignment vertical="center"/>
    </xf>
    <xf numFmtId="0" fontId="61" fillId="35" borderId="67" xfId="0" applyFont="1" applyFill="1" applyBorder="1" applyAlignment="1">
      <alignment horizontal="left" vertical="center"/>
    </xf>
    <xf numFmtId="0" fontId="61" fillId="5" borderId="65" xfId="0" applyFont="1" applyFill="1" applyBorder="1" applyAlignment="1">
      <alignment horizontal="left" vertical="center"/>
    </xf>
    <xf numFmtId="1" fontId="89" fillId="27" borderId="5" xfId="0" applyNumberFormat="1" applyFont="1" applyFill="1" applyBorder="1" applyAlignment="1">
      <alignment vertical="center"/>
    </xf>
    <xf numFmtId="0" fontId="44" fillId="27" borderId="5" xfId="0" applyFont="1" applyFill="1" applyBorder="1" applyAlignment="1">
      <alignment horizontal="left" vertical="center"/>
    </xf>
    <xf numFmtId="165" fontId="38" fillId="27" borderId="5" xfId="4703" applyFont="1" applyFill="1" applyBorder="1" applyAlignment="1" applyProtection="1">
      <alignment vertical="center"/>
    </xf>
    <xf numFmtId="164" fontId="38" fillId="27" borderId="5" xfId="1" applyFont="1" applyFill="1" applyBorder="1" applyAlignment="1" applyProtection="1">
      <alignment horizontal="right" vertical="center"/>
      <protection locked="0"/>
    </xf>
    <xf numFmtId="3" fontId="38" fillId="27" borderId="5" xfId="4703" applyNumberFormat="1" applyFont="1" applyFill="1" applyBorder="1" applyAlignment="1" applyProtection="1">
      <alignment horizontal="right" vertical="center"/>
      <protection locked="0"/>
    </xf>
    <xf numFmtId="182" fontId="38" fillId="27" borderId="5" xfId="1" applyNumberFormat="1" applyFont="1" applyFill="1" applyBorder="1" applyAlignment="1" applyProtection="1">
      <alignment horizontal="left" vertical="center"/>
      <protection locked="0"/>
    </xf>
    <xf numFmtId="168" fontId="40" fillId="27" borderId="5" xfId="2" applyNumberFormat="1" applyFont="1" applyFill="1" applyBorder="1" applyAlignment="1" applyProtection="1">
      <alignment horizontal="right" vertical="center"/>
      <protection locked="0"/>
    </xf>
    <xf numFmtId="44" fontId="38" fillId="27" borderId="5" xfId="2" applyNumberFormat="1" applyFont="1" applyFill="1" applyBorder="1" applyAlignment="1" applyProtection="1">
      <alignment horizontal="right" vertical="center"/>
      <protection locked="0"/>
    </xf>
    <xf numFmtId="168" fontId="38" fillId="27" borderId="5" xfId="2" applyNumberFormat="1" applyFont="1" applyFill="1" applyBorder="1" applyAlignment="1" applyProtection="1">
      <alignment horizontal="right" vertical="center"/>
      <protection locked="0"/>
    </xf>
    <xf numFmtId="0" fontId="38" fillId="27" borderId="5" xfId="0" applyFont="1" applyFill="1" applyBorder="1" applyAlignment="1">
      <alignment vertical="center"/>
    </xf>
    <xf numFmtId="0" fontId="38" fillId="27" borderId="5" xfId="0" applyFont="1" applyFill="1" applyBorder="1" applyAlignment="1">
      <alignment horizontal="left" vertical="center"/>
    </xf>
    <xf numFmtId="0" fontId="38" fillId="27" borderId="6" xfId="0" applyFont="1" applyFill="1" applyBorder="1" applyAlignment="1">
      <alignment vertical="center"/>
    </xf>
    <xf numFmtId="0" fontId="38" fillId="27" borderId="7" xfId="0" applyFont="1" applyFill="1" applyBorder="1" applyAlignment="1">
      <alignment vertical="center"/>
    </xf>
    <xf numFmtId="0" fontId="38" fillId="27" borderId="8" xfId="0" applyFont="1" applyFill="1" applyBorder="1" applyAlignment="1">
      <alignment vertical="center"/>
    </xf>
    <xf numFmtId="0" fontId="52" fillId="27" borderId="7" xfId="0" applyFont="1" applyFill="1" applyBorder="1" applyAlignment="1">
      <alignment vertical="center"/>
    </xf>
    <xf numFmtId="0" fontId="38" fillId="27" borderId="7" xfId="0" applyFont="1" applyFill="1" applyBorder="1" applyAlignment="1">
      <alignment vertical="center" wrapText="1"/>
    </xf>
    <xf numFmtId="0" fontId="38" fillId="27" borderId="8" xfId="0" applyFont="1" applyFill="1" applyBorder="1" applyAlignment="1">
      <alignment vertical="center" wrapText="1"/>
    </xf>
    <xf numFmtId="0" fontId="44" fillId="34" borderId="7" xfId="0" applyFont="1" applyFill="1" applyBorder="1" applyAlignment="1">
      <alignment vertical="center"/>
    </xf>
    <xf numFmtId="0" fontId="44" fillId="34" borderId="8" xfId="0" applyFont="1" applyFill="1" applyBorder="1" applyAlignment="1">
      <alignment vertical="center"/>
    </xf>
    <xf numFmtId="0" fontId="44" fillId="34" borderId="7" xfId="0" applyFont="1" applyFill="1" applyBorder="1" applyAlignment="1">
      <alignment horizontal="left" vertical="center"/>
    </xf>
    <xf numFmtId="0" fontId="44" fillId="34" borderId="8" xfId="0" applyFont="1" applyFill="1" applyBorder="1" applyAlignment="1">
      <alignment horizontal="left" vertical="center"/>
    </xf>
    <xf numFmtId="0" fontId="79" fillId="34" borderId="7" xfId="0" applyFont="1" applyFill="1" applyBorder="1" applyAlignment="1">
      <alignment vertical="center"/>
    </xf>
    <xf numFmtId="0" fontId="79" fillId="34" borderId="8" xfId="0" applyFont="1" applyFill="1" applyBorder="1" applyAlignment="1">
      <alignment vertical="center"/>
    </xf>
    <xf numFmtId="0" fontId="71" fillId="34" borderId="8" xfId="0" applyFont="1" applyFill="1" applyBorder="1" applyAlignment="1">
      <alignment vertical="center"/>
    </xf>
    <xf numFmtId="0" fontId="71" fillId="34" borderId="7" xfId="0" applyFont="1" applyFill="1" applyBorder="1" applyAlignment="1">
      <alignment vertical="center"/>
    </xf>
    <xf numFmtId="0" fontId="50" fillId="34" borderId="7" xfId="0" applyFont="1" applyFill="1" applyBorder="1" applyAlignment="1">
      <alignment vertical="center"/>
    </xf>
    <xf numFmtId="0" fontId="50" fillId="34" borderId="8" xfId="0" applyFont="1" applyFill="1" applyBorder="1" applyAlignment="1">
      <alignment vertical="center"/>
    </xf>
    <xf numFmtId="0" fontId="38" fillId="34" borderId="7" xfId="0" applyFont="1" applyFill="1" applyBorder="1" applyAlignment="1">
      <alignment vertical="center"/>
    </xf>
    <xf numFmtId="0" fontId="70" fillId="34" borderId="8" xfId="0" applyFont="1" applyFill="1" applyBorder="1" applyAlignment="1">
      <alignment vertical="center"/>
    </xf>
    <xf numFmtId="0" fontId="55" fillId="34" borderId="7" xfId="0" applyFont="1" applyFill="1" applyBorder="1" applyAlignment="1">
      <alignment vertical="center"/>
    </xf>
    <xf numFmtId="0" fontId="90" fillId="34" borderId="8" xfId="0" applyFont="1" applyFill="1" applyBorder="1" applyAlignment="1">
      <alignment vertical="center"/>
    </xf>
    <xf numFmtId="0" fontId="44" fillId="34" borderId="9" xfId="0" applyFont="1" applyFill="1" applyBorder="1" applyAlignment="1">
      <alignment vertical="center"/>
    </xf>
    <xf numFmtId="0" fontId="89" fillId="34" borderId="10" xfId="0" applyFont="1" applyFill="1" applyBorder="1" applyAlignment="1">
      <alignment horizontal="left" vertical="center"/>
    </xf>
    <xf numFmtId="0" fontId="35" fillId="34" borderId="10" xfId="0" applyFont="1" applyFill="1" applyBorder="1" applyAlignment="1">
      <alignment horizontal="left" vertical="center"/>
    </xf>
    <xf numFmtId="171" fontId="47" fillId="34" borderId="10" xfId="2" applyNumberFormat="1" applyFont="1" applyFill="1" applyBorder="1" applyAlignment="1" applyProtection="1">
      <alignment horizontal="center" vertical="center"/>
    </xf>
    <xf numFmtId="0" fontId="71" fillId="34" borderId="11" xfId="0" applyFont="1" applyFill="1" applyBorder="1" applyAlignment="1">
      <alignment vertical="center"/>
    </xf>
    <xf numFmtId="0" fontId="44" fillId="0" borderId="74" xfId="0" applyFont="1" applyBorder="1" applyAlignment="1">
      <alignment horizontal="left" vertical="center" indent="2"/>
    </xf>
    <xf numFmtId="171" fontId="44" fillId="0" borderId="75" xfId="0" applyNumberFormat="1" applyFont="1" applyBorder="1" applyAlignment="1">
      <alignment horizontal="center" vertical="center"/>
    </xf>
    <xf numFmtId="0" fontId="44" fillId="35" borderId="47" xfId="0" applyFont="1" applyFill="1" applyBorder="1" applyAlignment="1">
      <alignment horizontal="center" vertical="center"/>
    </xf>
    <xf numFmtId="0" fontId="66" fillId="12" borderId="0" xfId="0" applyFont="1" applyFill="1" applyAlignment="1">
      <alignment horizontal="center" vertical="center"/>
    </xf>
    <xf numFmtId="164" fontId="93" fillId="6" borderId="0" xfId="1" applyFont="1" applyFill="1" applyBorder="1" applyAlignment="1">
      <alignment horizontal="left"/>
    </xf>
    <xf numFmtId="0" fontId="94" fillId="35" borderId="49" xfId="0" applyFont="1" applyFill="1" applyBorder="1" applyAlignment="1">
      <alignment horizontal="left" vertical="center"/>
    </xf>
    <xf numFmtId="165" fontId="40" fillId="6" borderId="0" xfId="4" applyFont="1" applyFill="1" applyBorder="1" applyAlignment="1" applyProtection="1"/>
    <xf numFmtId="0" fontId="65" fillId="30" borderId="0" xfId="0" applyFont="1" applyFill="1" applyAlignment="1">
      <alignment horizontal="center" vertical="center"/>
    </xf>
    <xf numFmtId="182" fontId="44" fillId="35" borderId="1" xfId="1" applyNumberFormat="1" applyFont="1" applyFill="1" applyBorder="1" applyAlignment="1" applyProtection="1">
      <alignment horizontal="left" vertical="center"/>
      <protection locked="0"/>
    </xf>
    <xf numFmtId="165" fontId="95" fillId="2" borderId="63" xfId="4703" applyFont="1" applyFill="1" applyBorder="1" applyAlignment="1" applyProtection="1">
      <alignment horizontal="center" vertical="center"/>
    </xf>
    <xf numFmtId="165" fontId="38" fillId="2" borderId="64" xfId="4703" applyFont="1" applyFill="1" applyBorder="1" applyAlignment="1" applyProtection="1">
      <alignment horizontal="left" vertical="center"/>
    </xf>
    <xf numFmtId="0" fontId="38" fillId="35" borderId="29" xfId="0" applyFont="1" applyFill="1" applyBorder="1" applyAlignment="1">
      <alignment horizontal="left" vertical="center"/>
    </xf>
    <xf numFmtId="189" fontId="38" fillId="0" borderId="0" xfId="1" applyNumberFormat="1" applyFont="1" applyFill="1" applyBorder="1" applyAlignment="1" applyProtection="1">
      <alignment vertical="center"/>
      <protection locked="0"/>
    </xf>
    <xf numFmtId="0" fontId="58" fillId="35" borderId="1" xfId="0" applyFont="1" applyFill="1" applyBorder="1" applyAlignment="1" applyProtection="1">
      <alignment horizontal="right" vertical="center"/>
      <protection locked="0"/>
    </xf>
    <xf numFmtId="0" fontId="44" fillId="6" borderId="0" xfId="5" applyNumberFormat="1" applyFont="1" applyFill="1" applyBorder="1" applyAlignment="1" applyProtection="1">
      <alignment horizontal="center" vertical="center"/>
      <protection locked="0"/>
    </xf>
    <xf numFmtId="49" fontId="38" fillId="6" borderId="0" xfId="4" applyNumberFormat="1" applyFont="1" applyFill="1" applyBorder="1" applyAlignment="1" applyProtection="1">
      <alignment horizontal="left"/>
      <protection locked="0"/>
    </xf>
    <xf numFmtId="0" fontId="44" fillId="5" borderId="0" xfId="5" applyNumberFormat="1" applyFont="1" applyFill="1" applyBorder="1" applyAlignment="1" applyProtection="1">
      <alignment horizontal="center" vertical="center"/>
      <protection locked="0"/>
    </xf>
    <xf numFmtId="0" fontId="71" fillId="5" borderId="0" xfId="5" applyNumberFormat="1" applyFont="1" applyFill="1" applyBorder="1" applyAlignment="1" applyProtection="1">
      <alignment horizontal="center" vertical="center"/>
      <protection locked="0"/>
    </xf>
    <xf numFmtId="165" fontId="38" fillId="2" borderId="62" xfId="4703" applyFont="1" applyFill="1" applyBorder="1" applyAlignment="1" applyProtection="1">
      <alignment horizontal="left" vertical="center"/>
      <protection locked="0"/>
    </xf>
    <xf numFmtId="165" fontId="44" fillId="2" borderId="0" xfId="4" applyFont="1" applyFill="1" applyBorder="1" applyAlignment="1" applyProtection="1">
      <alignment vertical="center"/>
      <protection locked="0"/>
    </xf>
    <xf numFmtId="165" fontId="43" fillId="35" borderId="29" xfId="4" applyFont="1" applyFill="1" applyBorder="1" applyAlignment="1" applyProtection="1">
      <alignment vertical="center"/>
      <protection locked="0"/>
    </xf>
    <xf numFmtId="165" fontId="38" fillId="2" borderId="0" xfId="4" quotePrefix="1" applyFont="1" applyFill="1" applyBorder="1" applyAlignment="1" applyProtection="1">
      <alignment horizontal="left" vertical="center"/>
      <protection locked="0"/>
    </xf>
    <xf numFmtId="166" fontId="38" fillId="2" borderId="0" xfId="5" applyFont="1" applyFill="1" applyBorder="1" applyAlignment="1" applyProtection="1">
      <alignment vertical="center"/>
      <protection locked="0"/>
    </xf>
    <xf numFmtId="166" fontId="38" fillId="2" borderId="0" xfId="12" applyFont="1" applyFill="1" applyBorder="1" applyAlignment="1" applyProtection="1">
      <alignment vertical="center"/>
      <protection locked="0"/>
    </xf>
    <xf numFmtId="0" fontId="89" fillId="5" borderId="0" xfId="5" applyNumberFormat="1" applyFont="1" applyFill="1" applyBorder="1" applyAlignment="1" applyProtection="1">
      <alignment horizontal="center" vertical="center"/>
      <protection locked="0"/>
    </xf>
    <xf numFmtId="165" fontId="38" fillId="0" borderId="0" xfId="4703" applyFont="1" applyFill="1" applyBorder="1" applyAlignment="1" applyProtection="1">
      <alignment horizontal="left" vertical="center"/>
      <protection locked="0"/>
    </xf>
    <xf numFmtId="174" fontId="35" fillId="34" borderId="10" xfId="0" applyNumberFormat="1" applyFont="1" applyFill="1" applyBorder="1" applyAlignment="1" applyProtection="1">
      <alignment horizontal="left" vertical="center"/>
      <protection locked="0"/>
    </xf>
    <xf numFmtId="164" fontId="38" fillId="0" borderId="0" xfId="1" applyFont="1" applyBorder="1" applyAlignment="1" applyProtection="1">
      <alignment vertical="center"/>
      <protection locked="0"/>
    </xf>
    <xf numFmtId="164" fontId="38" fillId="0" borderId="0" xfId="1" applyFont="1" applyAlignment="1" applyProtection="1">
      <alignment vertical="center"/>
      <protection locked="0"/>
    </xf>
    <xf numFmtId="44" fontId="44" fillId="2" borderId="0" xfId="4" applyNumberFormat="1" applyFont="1" applyFill="1" applyBorder="1" applyAlignment="1" applyProtection="1">
      <alignment vertical="center"/>
    </xf>
    <xf numFmtId="44" fontId="38" fillId="5" borderId="0" xfId="5" applyNumberFormat="1" applyFont="1" applyFill="1" applyBorder="1" applyAlignment="1" applyProtection="1">
      <alignment horizontal="center" vertical="center"/>
    </xf>
    <xf numFmtId="44" fontId="38" fillId="2" borderId="0" xfId="5" applyNumberFormat="1" applyFont="1" applyFill="1" applyBorder="1" applyAlignment="1" applyProtection="1">
      <alignment vertical="center"/>
    </xf>
    <xf numFmtId="44" fontId="38" fillId="2" borderId="0" xfId="12" applyNumberFormat="1" applyFont="1" applyFill="1" applyBorder="1" applyAlignment="1" applyProtection="1">
      <alignment vertical="center"/>
    </xf>
    <xf numFmtId="44" fontId="38" fillId="5" borderId="0" xfId="5" applyNumberFormat="1" applyFont="1" applyFill="1" applyBorder="1" applyAlignment="1" applyProtection="1">
      <alignment vertical="center"/>
      <protection locked="0"/>
    </xf>
    <xf numFmtId="44" fontId="44" fillId="35" borderId="2" xfId="0" applyNumberFormat="1" applyFont="1" applyFill="1" applyBorder="1" applyAlignment="1">
      <alignment vertical="center"/>
    </xf>
    <xf numFmtId="44" fontId="89" fillId="5" borderId="0" xfId="5" applyNumberFormat="1" applyFont="1" applyFill="1" applyBorder="1" applyAlignment="1" applyProtection="1">
      <alignment horizontal="center" vertical="center"/>
    </xf>
    <xf numFmtId="44" fontId="44" fillId="37" borderId="72" xfId="2" applyNumberFormat="1" applyFont="1" applyFill="1" applyBorder="1" applyAlignment="1" applyProtection="1">
      <alignment horizontal="right" vertical="center"/>
      <protection locked="0"/>
    </xf>
    <xf numFmtId="44" fontId="44" fillId="5" borderId="0" xfId="5" applyNumberFormat="1" applyFont="1" applyFill="1" applyBorder="1" applyAlignment="1" applyProtection="1">
      <alignment horizontal="center" vertical="center"/>
    </xf>
    <xf numFmtId="44" fontId="38" fillId="0" borderId="0" xfId="5" applyNumberFormat="1" applyFont="1" applyFill="1" applyBorder="1" applyAlignment="1" applyProtection="1">
      <alignment vertical="center"/>
    </xf>
    <xf numFmtId="44" fontId="35" fillId="34" borderId="10" xfId="0" applyNumberFormat="1" applyFont="1" applyFill="1" applyBorder="1" applyAlignment="1">
      <alignment vertical="center"/>
    </xf>
    <xf numFmtId="44" fontId="48" fillId="34" borderId="10" xfId="2" applyNumberFormat="1" applyFont="1" applyFill="1" applyBorder="1" applyAlignment="1" applyProtection="1">
      <alignment horizontal="left" vertical="center"/>
    </xf>
    <xf numFmtId="0" fontId="44" fillId="34" borderId="10" xfId="0" applyFont="1" applyFill="1" applyBorder="1" applyAlignment="1">
      <alignment horizontal="left" vertical="center"/>
    </xf>
    <xf numFmtId="0" fontId="97" fillId="26" borderId="0" xfId="0" applyFont="1" applyFill="1" applyAlignment="1">
      <alignment horizontal="center" vertical="center"/>
    </xf>
    <xf numFmtId="14" fontId="44" fillId="35" borderId="1" xfId="1" applyNumberFormat="1" applyFont="1" applyFill="1" applyBorder="1" applyAlignment="1" applyProtection="1">
      <alignment horizontal="right" vertical="center"/>
      <protection locked="0"/>
    </xf>
    <xf numFmtId="0" fontId="44" fillId="35" borderId="1" xfId="0" applyFont="1" applyFill="1" applyBorder="1" applyAlignment="1">
      <alignment horizontal="center" vertical="center"/>
    </xf>
    <xf numFmtId="165" fontId="38" fillId="0" borderId="62" xfId="4703" quotePrefix="1" applyFont="1" applyFill="1" applyBorder="1" applyAlignment="1" applyProtection="1">
      <alignment horizontal="left" vertical="center"/>
    </xf>
    <xf numFmtId="165" fontId="41" fillId="2" borderId="63" xfId="4703" applyFont="1" applyFill="1" applyBorder="1" applyAlignment="1" applyProtection="1">
      <alignment horizontal="left" vertical="center"/>
    </xf>
    <xf numFmtId="166" fontId="38" fillId="0" borderId="63" xfId="12" applyFont="1" applyFill="1" applyBorder="1" applyAlignment="1" applyProtection="1">
      <alignment vertical="center"/>
    </xf>
    <xf numFmtId="171" fontId="44" fillId="0" borderId="8" xfId="0" applyNumberFormat="1" applyFont="1" applyBorder="1" applyAlignment="1">
      <alignment horizontal="center" vertical="center"/>
    </xf>
    <xf numFmtId="0" fontId="35" fillId="37" borderId="13" xfId="0" applyFont="1" applyFill="1" applyBorder="1" applyAlignment="1">
      <alignment horizontal="left" vertical="center"/>
    </xf>
    <xf numFmtId="14" fontId="44" fillId="37" borderId="14" xfId="0" applyNumberFormat="1" applyFont="1" applyFill="1" applyBorder="1" applyAlignment="1">
      <alignment horizontal="center" vertical="center"/>
    </xf>
    <xf numFmtId="1" fontId="89" fillId="6" borderId="0" xfId="0" applyNumberFormat="1" applyFont="1" applyFill="1" applyAlignment="1">
      <alignment vertical="center"/>
    </xf>
    <xf numFmtId="0" fontId="44" fillId="6" borderId="0" xfId="0" applyFont="1" applyFill="1" applyAlignment="1">
      <alignment horizontal="left" vertical="center"/>
    </xf>
    <xf numFmtId="0" fontId="38" fillId="6" borderId="0" xfId="0" applyFont="1" applyFill="1" applyAlignment="1">
      <alignment horizontal="right" vertical="center"/>
    </xf>
    <xf numFmtId="0" fontId="44" fillId="5" borderId="0" xfId="0" applyFont="1" applyFill="1" applyAlignment="1">
      <alignment horizontal="left" vertical="center"/>
    </xf>
    <xf numFmtId="0" fontId="38" fillId="5" borderId="0" xfId="0" applyFont="1" applyFill="1" applyAlignment="1">
      <alignment horizontal="right" vertical="center"/>
    </xf>
    <xf numFmtId="14" fontId="38" fillId="5" borderId="0" xfId="0" applyNumberFormat="1" applyFont="1" applyFill="1" applyAlignment="1">
      <alignment horizontal="left" vertical="center"/>
    </xf>
    <xf numFmtId="0" fontId="89" fillId="27" borderId="0" xfId="0" applyFont="1" applyFill="1" applyAlignment="1">
      <alignment vertical="center" wrapText="1"/>
    </xf>
    <xf numFmtId="0" fontId="44" fillId="27" borderId="0" xfId="0" applyFont="1" applyFill="1" applyAlignment="1">
      <alignment horizontal="left" vertical="center" wrapText="1"/>
    </xf>
    <xf numFmtId="0" fontId="38" fillId="27" borderId="0" xfId="0" applyFont="1" applyFill="1" applyAlignment="1">
      <alignment vertical="center" wrapText="1"/>
    </xf>
    <xf numFmtId="0" fontId="38" fillId="27" borderId="0" xfId="0" applyFont="1" applyFill="1" applyAlignment="1" applyProtection="1">
      <alignment vertical="center" wrapText="1"/>
      <protection locked="0"/>
    </xf>
    <xf numFmtId="168" fontId="38" fillId="27" borderId="0" xfId="0" applyNumberFormat="1" applyFont="1" applyFill="1" applyAlignment="1">
      <alignment vertical="center" wrapText="1"/>
    </xf>
    <xf numFmtId="1" fontId="38" fillId="6" borderId="0" xfId="0" applyNumberFormat="1" applyFont="1" applyFill="1"/>
    <xf numFmtId="49" fontId="38" fillId="6" borderId="0" xfId="0" applyNumberFormat="1" applyFont="1" applyFill="1" applyAlignment="1">
      <alignment horizontal="left"/>
    </xf>
    <xf numFmtId="49" fontId="38" fillId="6" borderId="0" xfId="0" applyNumberFormat="1" applyFont="1" applyFill="1" applyAlignment="1">
      <alignment horizontal="right"/>
    </xf>
    <xf numFmtId="1" fontId="36" fillId="6" borderId="0" xfId="0" applyNumberFormat="1" applyFont="1" applyFill="1" applyAlignment="1">
      <alignment horizontal="left" vertical="center"/>
    </xf>
    <xf numFmtId="1" fontId="44" fillId="6" borderId="0" xfId="0" applyNumberFormat="1" applyFont="1" applyFill="1" applyAlignment="1">
      <alignment wrapText="1"/>
    </xf>
    <xf numFmtId="0" fontId="40" fillId="0" borderId="0" xfId="0" applyFont="1" applyAlignment="1">
      <alignment horizontal="left"/>
    </xf>
    <xf numFmtId="0" fontId="38" fillId="0" borderId="0" xfId="0" applyFont="1" applyProtection="1">
      <protection locked="0"/>
    </xf>
    <xf numFmtId="1" fontId="38" fillId="6" borderId="0" xfId="0" applyNumberFormat="1" applyFont="1" applyFill="1" applyAlignment="1">
      <alignment vertical="center"/>
    </xf>
    <xf numFmtId="49" fontId="38" fillId="6" borderId="0" xfId="0" applyNumberFormat="1" applyFont="1" applyFill="1" applyAlignment="1">
      <alignment horizontal="left" vertical="center"/>
    </xf>
    <xf numFmtId="168" fontId="38" fillId="0" borderId="0" xfId="0" applyNumberFormat="1" applyFont="1"/>
    <xf numFmtId="0" fontId="38" fillId="0" borderId="0" xfId="0" applyFont="1" applyAlignment="1" applyProtection="1">
      <alignment horizontal="left"/>
      <protection locked="0"/>
    </xf>
    <xf numFmtId="0" fontId="78" fillId="6" borderId="0" xfId="0" applyFont="1" applyFill="1" applyAlignment="1" applyProtection="1">
      <alignment vertical="center"/>
      <protection locked="0"/>
    </xf>
    <xf numFmtId="0" fontId="78" fillId="0" borderId="0" xfId="0" applyFont="1" applyAlignment="1" applyProtection="1">
      <alignment vertical="center"/>
      <protection locked="0"/>
    </xf>
    <xf numFmtId="0" fontId="78" fillId="6" borderId="0" xfId="0" applyFont="1" applyFill="1" applyAlignment="1">
      <alignment horizontal="center" vertical="center"/>
    </xf>
    <xf numFmtId="0" fontId="78" fillId="6" borderId="0" xfId="221" applyFont="1" applyFill="1" applyAlignment="1">
      <alignment vertical="center"/>
    </xf>
    <xf numFmtId="0" fontId="78" fillId="6" borderId="0" xfId="0" applyFont="1" applyFill="1" applyAlignment="1">
      <alignment horizontal="left" vertical="center"/>
    </xf>
    <xf numFmtId="184" fontId="78" fillId="6" borderId="0" xfId="0" applyNumberFormat="1" applyFont="1" applyFill="1" applyAlignment="1" applyProtection="1">
      <alignment horizontal="center" vertical="center"/>
      <protection locked="0"/>
    </xf>
    <xf numFmtId="168" fontId="78" fillId="0" borderId="0" xfId="0" applyNumberFormat="1" applyFont="1" applyAlignment="1">
      <alignment vertical="center"/>
    </xf>
    <xf numFmtId="44" fontId="78" fillId="0" borderId="0" xfId="0" applyNumberFormat="1" applyFont="1" applyAlignment="1">
      <alignment vertical="center"/>
    </xf>
    <xf numFmtId="0" fontId="89" fillId="34" borderId="0" xfId="0" applyFont="1" applyFill="1" applyAlignment="1">
      <alignment horizontal="left" vertical="center"/>
    </xf>
    <xf numFmtId="0" fontId="35" fillId="34" borderId="0" xfId="0" applyFont="1" applyFill="1" applyAlignment="1">
      <alignment horizontal="left" vertical="center"/>
    </xf>
    <xf numFmtId="174" fontId="35" fillId="34" borderId="0" xfId="0" applyNumberFormat="1" applyFont="1" applyFill="1" applyAlignment="1" applyProtection="1">
      <alignment horizontal="left" vertical="center"/>
      <protection locked="0"/>
    </xf>
    <xf numFmtId="168" fontId="35" fillId="34" borderId="0" xfId="0" applyNumberFormat="1" applyFont="1" applyFill="1" applyAlignment="1">
      <alignment vertical="center"/>
    </xf>
    <xf numFmtId="0" fontId="41" fillId="0" borderId="0" xfId="0" applyFont="1" applyAlignment="1" applyProtection="1">
      <alignment horizontal="left" vertical="center"/>
      <protection locked="0"/>
    </xf>
    <xf numFmtId="0" fontId="61" fillId="5" borderId="0" xfId="0" applyFont="1" applyFill="1" applyAlignment="1">
      <alignment horizontal="left" vertical="center"/>
    </xf>
    <xf numFmtId="0" fontId="38" fillId="0" borderId="62" xfId="0" applyFont="1" applyBorder="1" applyAlignment="1">
      <alignment horizontal="left" vertical="center"/>
    </xf>
    <xf numFmtId="165" fontId="38" fillId="2" borderId="0" xfId="4703" applyFont="1" applyFill="1" applyBorder="1" applyAlignment="1" applyProtection="1">
      <alignment horizontal="left"/>
    </xf>
    <xf numFmtId="0" fontId="56" fillId="26" borderId="0" xfId="0" applyFont="1" applyFill="1" applyAlignment="1">
      <alignment vertical="center"/>
    </xf>
    <xf numFmtId="0" fontId="98" fillId="26" borderId="0" xfId="0" applyFont="1" applyFill="1" applyAlignment="1">
      <alignment vertical="center"/>
    </xf>
    <xf numFmtId="0" fontId="42" fillId="20" borderId="0" xfId="0" applyFont="1" applyFill="1" applyAlignment="1">
      <alignment vertical="center"/>
    </xf>
    <xf numFmtId="0" fontId="99" fillId="20" borderId="0" xfId="0" applyFont="1" applyFill="1" applyAlignment="1">
      <alignment vertical="center"/>
    </xf>
    <xf numFmtId="0" fontId="48" fillId="26" borderId="0" xfId="0" applyFont="1" applyFill="1" applyAlignment="1">
      <alignment vertical="center"/>
    </xf>
    <xf numFmtId="0" fontId="42" fillId="20" borderId="0" xfId="0" applyFont="1" applyFill="1" applyAlignment="1">
      <alignment vertical="center" wrapText="1"/>
    </xf>
    <xf numFmtId="0" fontId="42" fillId="20" borderId="0" xfId="0" applyFont="1" applyFill="1" applyAlignment="1">
      <alignment horizontal="left" vertical="center" wrapText="1"/>
    </xf>
    <xf numFmtId="0" fontId="99" fillId="20" borderId="0" xfId="0" applyFont="1" applyFill="1" applyAlignment="1">
      <alignment vertical="center" wrapText="1"/>
    </xf>
    <xf numFmtId="190" fontId="48" fillId="26" borderId="0" xfId="0" applyNumberFormat="1" applyFont="1" applyFill="1" applyAlignment="1">
      <alignment vertical="center"/>
    </xf>
    <xf numFmtId="0" fontId="42" fillId="20" borderId="0" xfId="0" applyFont="1" applyFill="1" applyAlignment="1">
      <alignment horizontal="left" vertical="center"/>
    </xf>
    <xf numFmtId="0" fontId="100" fillId="20" borderId="0" xfId="0" applyFont="1" applyFill="1" applyAlignment="1">
      <alignment horizontal="center" vertical="center"/>
    </xf>
    <xf numFmtId="0" fontId="48" fillId="20" borderId="0" xfId="0" applyFont="1" applyFill="1" applyAlignment="1">
      <alignment horizontal="left" vertical="center"/>
    </xf>
    <xf numFmtId="0" fontId="48" fillId="20" borderId="0" xfId="0" applyFont="1" applyFill="1" applyAlignment="1">
      <alignment vertical="center"/>
    </xf>
    <xf numFmtId="0" fontId="99" fillId="20" borderId="0" xfId="0" applyFont="1" applyFill="1" applyAlignment="1">
      <alignment horizontal="left" vertical="center"/>
    </xf>
    <xf numFmtId="0" fontId="48" fillId="26" borderId="0" xfId="0" applyFont="1" applyFill="1" applyAlignment="1">
      <alignment horizontal="left" vertical="center"/>
    </xf>
    <xf numFmtId="0" fontId="48" fillId="20" borderId="0" xfId="0" applyFont="1" applyFill="1" applyAlignment="1">
      <alignment horizontal="center" vertical="center"/>
    </xf>
    <xf numFmtId="0" fontId="42" fillId="20" borderId="0" xfId="0" quotePrefix="1" applyFont="1" applyFill="1" applyAlignment="1">
      <alignment horizontal="center" vertical="center"/>
    </xf>
    <xf numFmtId="168" fontId="42" fillId="26" borderId="0" xfId="5" applyNumberFormat="1" applyFont="1" applyFill="1" applyBorder="1" applyAlignment="1" applyProtection="1">
      <alignment vertical="center"/>
    </xf>
    <xf numFmtId="0" fontId="101" fillId="20" borderId="0" xfId="0" applyFont="1" applyFill="1" applyAlignment="1">
      <alignment horizontal="center" vertical="center"/>
    </xf>
    <xf numFmtId="0" fontId="42" fillId="26" borderId="0" xfId="0" applyFont="1" applyFill="1" applyAlignment="1">
      <alignment vertical="center"/>
    </xf>
    <xf numFmtId="0" fontId="48" fillId="26" borderId="0" xfId="0" quotePrefix="1" applyFont="1" applyFill="1" applyAlignment="1">
      <alignment vertical="center"/>
    </xf>
    <xf numFmtId="0" fontId="102" fillId="26" borderId="0" xfId="0" applyFont="1" applyFill="1" applyAlignment="1">
      <alignment vertical="center"/>
    </xf>
    <xf numFmtId="0" fontId="102" fillId="20" borderId="0" xfId="0" applyFont="1" applyFill="1" applyAlignment="1">
      <alignment vertical="center"/>
    </xf>
    <xf numFmtId="0" fontId="102" fillId="20" borderId="0" xfId="0" applyFont="1" applyFill="1" applyAlignment="1">
      <alignment horizontal="left" vertical="center"/>
    </xf>
    <xf numFmtId="168" fontId="48" fillId="26" borderId="0" xfId="5" applyNumberFormat="1" applyFont="1" applyFill="1" applyBorder="1" applyAlignment="1" applyProtection="1">
      <alignment vertical="center"/>
    </xf>
    <xf numFmtId="171" fontId="48" fillId="20" borderId="0" xfId="0" applyNumberFormat="1" applyFont="1" applyFill="1" applyAlignment="1">
      <alignment horizontal="left" vertical="center"/>
    </xf>
    <xf numFmtId="0" fontId="99" fillId="20" borderId="0" xfId="0" applyFont="1" applyFill="1" applyAlignment="1">
      <alignment horizontal="center" vertical="center"/>
    </xf>
    <xf numFmtId="168" fontId="48" fillId="20" borderId="0" xfId="0" applyNumberFormat="1" applyFont="1" applyFill="1" applyAlignment="1">
      <alignment horizontal="center" vertical="center"/>
    </xf>
    <xf numFmtId="168" fontId="99" fillId="20" borderId="0" xfId="0" applyNumberFormat="1" applyFont="1" applyFill="1" applyAlignment="1">
      <alignment horizontal="center" vertical="center"/>
    </xf>
    <xf numFmtId="9" fontId="45" fillId="26" borderId="0" xfId="0" applyNumberFormat="1" applyFont="1" applyFill="1" applyAlignment="1">
      <alignment vertical="center"/>
    </xf>
    <xf numFmtId="0" fontId="103" fillId="26" borderId="0" xfId="0" applyFont="1" applyFill="1" applyAlignment="1">
      <alignment vertical="center"/>
    </xf>
    <xf numFmtId="0" fontId="44" fillId="0" borderId="4" xfId="0" applyFont="1" applyBorder="1" applyAlignment="1">
      <alignment horizontal="center" vertical="center"/>
    </xf>
    <xf numFmtId="170" fontId="92" fillId="0" borderId="5" xfId="0" applyNumberFormat="1" applyFont="1" applyBorder="1" applyAlignment="1">
      <alignment horizontal="left"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26" borderId="0" xfId="5" applyNumberFormat="1" applyFont="1" applyFill="1" applyBorder="1" applyAlignment="1" applyProtection="1">
      <alignment horizontal="left" vertical="center"/>
    </xf>
    <xf numFmtId="165" fontId="38" fillId="0" borderId="64" xfId="4703" applyFont="1" applyFill="1" applyBorder="1" applyAlignment="1" applyProtection="1">
      <alignment horizontal="left" vertical="center"/>
    </xf>
    <xf numFmtId="166" fontId="38" fillId="2" borderId="62" xfId="5" applyFont="1" applyFill="1" applyBorder="1" applyAlignment="1" applyProtection="1">
      <alignment vertical="center"/>
    </xf>
    <xf numFmtId="165" fontId="38" fillId="0" borderId="64" xfId="4703" quotePrefix="1" applyFont="1" applyFill="1" applyBorder="1" applyAlignment="1" applyProtection="1">
      <alignment horizontal="left" vertical="center"/>
    </xf>
    <xf numFmtId="166" fontId="38" fillId="2" borderId="62" xfId="12" applyFont="1" applyFill="1" applyBorder="1" applyAlignment="1" applyProtection="1">
      <alignment vertical="center"/>
    </xf>
    <xf numFmtId="165" fontId="95" fillId="2" borderId="62" xfId="4703" applyFont="1" applyFill="1" applyBorder="1" applyAlignment="1" applyProtection="1">
      <alignment horizontal="center" vertical="center"/>
    </xf>
    <xf numFmtId="165" fontId="38" fillId="2" borderId="62" xfId="4703" applyFont="1" applyFill="1" applyBorder="1" applyAlignment="1" applyProtection="1">
      <alignment horizontal="left" vertical="center" wrapText="1"/>
    </xf>
    <xf numFmtId="165" fontId="38" fillId="2" borderId="62" xfId="4703" quotePrefix="1" applyFont="1" applyFill="1" applyBorder="1" applyAlignment="1" applyProtection="1">
      <alignment vertical="center"/>
    </xf>
    <xf numFmtId="165" fontId="38" fillId="2" borderId="0" xfId="4703" quotePrefix="1" applyFont="1" applyFill="1" applyBorder="1" applyAlignment="1" applyProtection="1">
      <alignment vertical="center"/>
    </xf>
    <xf numFmtId="166" fontId="38" fillId="2" borderId="64" xfId="12" applyFont="1" applyFill="1" applyBorder="1" applyAlignment="1" applyProtection="1">
      <alignment vertical="center"/>
    </xf>
    <xf numFmtId="0" fontId="44" fillId="0" borderId="63" xfId="0" applyFont="1" applyBorder="1" applyAlignment="1">
      <alignment horizontal="left" vertical="center" indent="2"/>
    </xf>
    <xf numFmtId="0" fontId="38" fillId="0" borderId="62" xfId="0" applyFont="1" applyBorder="1" applyAlignment="1">
      <alignment vertical="center"/>
    </xf>
    <xf numFmtId="0" fontId="105" fillId="0" borderId="0" xfId="8" applyFont="1" applyAlignment="1">
      <alignment horizontal="left" vertical="center"/>
    </xf>
    <xf numFmtId="0" fontId="106" fillId="8" borderId="0" xfId="8" applyFont="1" applyFill="1" applyAlignment="1">
      <alignment vertical="center"/>
    </xf>
    <xf numFmtId="181" fontId="104" fillId="20" borderId="0" xfId="215" applyFont="1" applyFill="1">
      <alignment vertical="center"/>
      <protection locked="0"/>
    </xf>
    <xf numFmtId="2" fontId="104" fillId="20" borderId="0" xfId="215" applyNumberFormat="1" applyFont="1" applyFill="1" applyAlignment="1">
      <alignment horizontal="center" vertical="center"/>
      <protection locked="0"/>
    </xf>
    <xf numFmtId="2" fontId="104" fillId="20" borderId="0" xfId="215" applyNumberFormat="1" applyFont="1" applyFill="1">
      <alignment vertical="center"/>
      <protection locked="0"/>
    </xf>
    <xf numFmtId="0" fontId="104" fillId="20" borderId="0" xfId="0" applyFont="1" applyFill="1" applyAlignment="1" applyProtection="1">
      <alignment vertical="center"/>
      <protection locked="0"/>
    </xf>
    <xf numFmtId="181" fontId="104" fillId="20" borderId="0" xfId="215" applyFont="1" applyFill="1" applyAlignment="1">
      <alignment horizontal="right" vertical="center"/>
      <protection locked="0"/>
    </xf>
    <xf numFmtId="2" fontId="105" fillId="0" borderId="0" xfId="0" applyNumberFormat="1" applyFont="1" applyAlignment="1" applyProtection="1">
      <alignment vertical="center"/>
      <protection locked="0"/>
    </xf>
    <xf numFmtId="181" fontId="104" fillId="0" borderId="0" xfId="215" applyFont="1" applyAlignment="1" applyProtection="1">
      <alignment horizontal="center" vertical="center"/>
    </xf>
    <xf numFmtId="0" fontId="104" fillId="0" borderId="0" xfId="0" applyFont="1" applyAlignment="1" applyProtection="1">
      <alignment vertical="center"/>
      <protection locked="0"/>
    </xf>
    <xf numFmtId="2" fontId="104" fillId="0" borderId="0" xfId="0" applyNumberFormat="1" applyFont="1" applyAlignment="1" applyProtection="1">
      <alignment horizontal="center" vertical="center" wrapText="1"/>
      <protection locked="0"/>
    </xf>
    <xf numFmtId="2" fontId="105" fillId="0" borderId="20" xfId="0" applyNumberFormat="1" applyFont="1" applyBorder="1" applyAlignment="1" applyProtection="1">
      <alignment horizontal="right" vertical="center" wrapText="1"/>
      <protection locked="0"/>
    </xf>
    <xf numFmtId="2" fontId="105" fillId="0" borderId="19" xfId="0" applyNumberFormat="1" applyFont="1" applyBorder="1" applyAlignment="1" applyProtection="1">
      <alignment horizontal="center" vertical="center" wrapText="1"/>
      <protection locked="0"/>
    </xf>
    <xf numFmtId="0" fontId="104" fillId="0" borderId="0" xfId="0" applyFont="1" applyAlignment="1" applyProtection="1">
      <alignment horizontal="center" vertical="center" wrapText="1"/>
      <protection locked="0"/>
    </xf>
    <xf numFmtId="181" fontId="105" fillId="0" borderId="0" xfId="215" applyFont="1" applyAlignment="1">
      <alignment horizontal="left" vertical="center"/>
      <protection locked="0"/>
    </xf>
    <xf numFmtId="174" fontId="104" fillId="10" borderId="17" xfId="1" applyNumberFormat="1" applyFont="1" applyFill="1" applyBorder="1" applyAlignment="1" applyProtection="1">
      <alignment horizontal="center" vertical="center"/>
    </xf>
    <xf numFmtId="0" fontId="104" fillId="10" borderId="25" xfId="0" applyFont="1" applyFill="1" applyBorder="1" applyAlignment="1" applyProtection="1">
      <alignment vertical="center"/>
      <protection locked="0"/>
    </xf>
    <xf numFmtId="165" fontId="104" fillId="10" borderId="17" xfId="1" applyNumberFormat="1" applyFont="1" applyFill="1" applyBorder="1" applyAlignment="1" applyProtection="1">
      <alignment horizontal="right" vertical="center"/>
    </xf>
    <xf numFmtId="165" fontId="104" fillId="10" borderId="25" xfId="0" applyNumberFormat="1" applyFont="1" applyFill="1" applyBorder="1" applyAlignment="1" applyProtection="1">
      <alignment vertical="center"/>
      <protection locked="0"/>
    </xf>
    <xf numFmtId="2" fontId="105" fillId="8" borderId="25" xfId="215" applyNumberFormat="1" applyFont="1" applyFill="1" applyBorder="1" applyAlignment="1">
      <alignment horizontal="center" vertical="center"/>
      <protection locked="0"/>
    </xf>
    <xf numFmtId="174" fontId="105" fillId="8" borderId="23" xfId="1" applyNumberFormat="1" applyFont="1" applyFill="1" applyBorder="1" applyAlignment="1" applyProtection="1">
      <alignment horizontal="left" vertical="center"/>
    </xf>
    <xf numFmtId="165" fontId="104" fillId="8" borderId="22" xfId="1" applyNumberFormat="1" applyFont="1" applyFill="1" applyBorder="1" applyAlignment="1" applyProtection="1">
      <alignment horizontal="right" vertical="center"/>
    </xf>
    <xf numFmtId="174" fontId="104" fillId="8" borderId="23" xfId="1" applyNumberFormat="1" applyFont="1" applyFill="1" applyBorder="1" applyAlignment="1" applyProtection="1">
      <alignment horizontal="left" vertical="center"/>
    </xf>
    <xf numFmtId="0" fontId="104" fillId="10" borderId="23" xfId="0" applyFont="1" applyFill="1" applyBorder="1" applyAlignment="1" applyProtection="1">
      <alignment vertical="center"/>
      <protection locked="0"/>
    </xf>
    <xf numFmtId="181" fontId="105" fillId="0" borderId="0" xfId="215" applyFont="1">
      <alignment vertical="center"/>
      <protection locked="0"/>
    </xf>
    <xf numFmtId="165" fontId="105" fillId="8" borderId="17" xfId="1" applyNumberFormat="1" applyFont="1" applyFill="1" applyBorder="1" applyAlignment="1" applyProtection="1">
      <alignment horizontal="right" vertical="center"/>
    </xf>
    <xf numFmtId="49" fontId="105" fillId="0" borderId="0" xfId="0" applyNumberFormat="1" applyFont="1" applyAlignment="1">
      <alignment horizontal="center" vertical="center" textRotation="90"/>
    </xf>
    <xf numFmtId="0" fontId="108" fillId="20" borderId="78" xfId="0" applyFont="1" applyFill="1" applyBorder="1" applyAlignment="1">
      <alignment vertical="center"/>
    </xf>
    <xf numFmtId="0" fontId="108" fillId="0" borderId="78" xfId="0" applyFont="1" applyBorder="1" applyAlignment="1" applyProtection="1">
      <alignment vertical="center"/>
      <protection locked="0"/>
    </xf>
    <xf numFmtId="0" fontId="110" fillId="20" borderId="78" xfId="0" applyFont="1" applyFill="1" applyBorder="1" applyAlignment="1">
      <alignment vertical="center"/>
    </xf>
    <xf numFmtId="0" fontId="109" fillId="0" borderId="87" xfId="0" applyFont="1" applyBorder="1" applyAlignment="1" applyProtection="1">
      <alignment vertical="center"/>
      <protection locked="0"/>
    </xf>
    <xf numFmtId="0" fontId="109" fillId="0" borderId="88" xfId="0" applyFont="1" applyBorder="1" applyAlignment="1" applyProtection="1">
      <alignment vertical="center"/>
      <protection locked="0"/>
    </xf>
    <xf numFmtId="0" fontId="104" fillId="0" borderId="88" xfId="8" applyFont="1" applyBorder="1" applyAlignment="1">
      <alignment vertical="center"/>
    </xf>
    <xf numFmtId="0" fontId="110" fillId="20" borderId="90" xfId="0" applyFont="1" applyFill="1" applyBorder="1" applyAlignment="1">
      <alignment vertical="center"/>
    </xf>
    <xf numFmtId="0" fontId="107" fillId="20" borderId="87" xfId="0" applyFont="1" applyFill="1" applyBorder="1" applyAlignment="1">
      <alignment vertical="center" wrapText="1"/>
    </xf>
    <xf numFmtId="0" fontId="109" fillId="20" borderId="88" xfId="0" applyFont="1" applyFill="1" applyBorder="1" applyAlignment="1">
      <alignment vertical="center" wrapText="1"/>
    </xf>
    <xf numFmtId="0" fontId="112" fillId="6" borderId="88" xfId="0" applyFont="1" applyFill="1" applyBorder="1" applyAlignment="1">
      <alignment vertical="center" wrapText="1"/>
    </xf>
    <xf numFmtId="0" fontId="109" fillId="20" borderId="78" xfId="0" applyFont="1" applyFill="1" applyBorder="1" applyAlignment="1">
      <alignment vertical="center" wrapText="1"/>
    </xf>
    <xf numFmtId="186" fontId="109" fillId="29" borderId="78" xfId="0" applyNumberFormat="1" applyFont="1" applyFill="1" applyBorder="1" applyAlignment="1" applyProtection="1">
      <alignment vertical="center" wrapText="1"/>
      <protection locked="0"/>
    </xf>
    <xf numFmtId="186" fontId="109" fillId="31" borderId="78" xfId="8" applyNumberFormat="1" applyFont="1" applyFill="1" applyBorder="1" applyAlignment="1">
      <alignment horizontal="left" vertical="center" wrapText="1"/>
    </xf>
    <xf numFmtId="186" fontId="109" fillId="13" borderId="78" xfId="8" applyNumberFormat="1" applyFont="1" applyFill="1" applyBorder="1" applyAlignment="1">
      <alignment horizontal="left" vertical="center" wrapText="1"/>
    </xf>
    <xf numFmtId="0" fontId="109" fillId="9" borderId="78" xfId="0" applyFont="1" applyFill="1" applyBorder="1" applyAlignment="1">
      <alignment vertical="center" wrapText="1"/>
    </xf>
    <xf numFmtId="1" fontId="105" fillId="0" borderId="20" xfId="0" applyNumberFormat="1" applyFont="1" applyBorder="1" applyAlignment="1">
      <alignment horizontal="left" vertical="center"/>
    </xf>
    <xf numFmtId="0" fontId="104" fillId="0" borderId="21" xfId="0" applyFont="1" applyBorder="1" applyAlignment="1" applyProtection="1">
      <alignment vertical="center"/>
      <protection locked="0"/>
    </xf>
    <xf numFmtId="1" fontId="105" fillId="0" borderId="21" xfId="0" applyNumberFormat="1" applyFont="1" applyBorder="1" applyAlignment="1">
      <alignment horizontal="left" vertical="center"/>
    </xf>
    <xf numFmtId="1" fontId="105" fillId="0" borderId="19" xfId="0" applyNumberFormat="1" applyFont="1" applyBorder="1" applyAlignment="1">
      <alignment horizontal="right" vertical="center"/>
    </xf>
    <xf numFmtId="1" fontId="105" fillId="0" borderId="22" xfId="0" applyNumberFormat="1" applyFont="1" applyBorder="1" applyAlignment="1">
      <alignment horizontal="left" vertical="center"/>
    </xf>
    <xf numFmtId="0" fontId="111" fillId="20" borderId="90" xfId="0" applyFont="1" applyFill="1" applyBorder="1" applyAlignment="1">
      <alignment horizontal="left" vertical="center"/>
    </xf>
    <xf numFmtId="0" fontId="111" fillId="20" borderId="92" xfId="0" applyFont="1" applyFill="1" applyBorder="1" applyAlignment="1">
      <alignment vertical="center"/>
    </xf>
    <xf numFmtId="0" fontId="111" fillId="20" borderId="78" xfId="0" applyFont="1" applyFill="1" applyBorder="1" applyAlignment="1">
      <alignment vertical="center"/>
    </xf>
    <xf numFmtId="0" fontId="111" fillId="20" borderId="78" xfId="0" applyFont="1" applyFill="1" applyBorder="1" applyAlignment="1">
      <alignment horizontal="center" vertical="center"/>
    </xf>
    <xf numFmtId="0" fontId="105" fillId="0" borderId="0" xfId="0" applyFont="1" applyAlignment="1" applyProtection="1">
      <alignment horizontal="left" vertical="center"/>
      <protection locked="0"/>
    </xf>
    <xf numFmtId="1" fontId="105" fillId="0" borderId="20" xfId="0" applyNumberFormat="1" applyFont="1" applyBorder="1" applyAlignment="1">
      <alignment vertical="center"/>
    </xf>
    <xf numFmtId="175" fontId="104" fillId="0" borderId="21" xfId="0" applyNumberFormat="1" applyFont="1" applyBorder="1" applyAlignment="1">
      <alignment vertical="center"/>
    </xf>
    <xf numFmtId="1" fontId="104" fillId="14" borderId="20" xfId="0" applyNumberFormat="1" applyFont="1" applyFill="1" applyBorder="1" applyAlignment="1">
      <alignment vertical="center"/>
    </xf>
    <xf numFmtId="1" fontId="105" fillId="0" borderId="22" xfId="0" applyNumberFormat="1" applyFont="1" applyBorder="1" applyAlignment="1">
      <alignment vertical="center"/>
    </xf>
    <xf numFmtId="0" fontId="109" fillId="20" borderId="78" xfId="0" applyFont="1" applyFill="1" applyBorder="1" applyAlignment="1">
      <alignment vertical="center"/>
    </xf>
    <xf numFmtId="0" fontId="104" fillId="6" borderId="0" xfId="0" applyFont="1" applyFill="1" applyAlignment="1">
      <alignment horizontal="left" vertical="center"/>
    </xf>
    <xf numFmtId="0" fontId="106" fillId="0" borderId="0" xfId="8" applyFont="1" applyAlignment="1">
      <alignment vertical="center"/>
    </xf>
    <xf numFmtId="176" fontId="104" fillId="0" borderId="0" xfId="21" applyNumberFormat="1" applyFont="1" applyAlignment="1">
      <alignment horizontal="center" vertical="center"/>
    </xf>
    <xf numFmtId="2" fontId="105" fillId="0" borderId="0" xfId="21" applyNumberFormat="1" applyFont="1" applyAlignment="1">
      <alignment horizontal="center" vertical="center"/>
    </xf>
    <xf numFmtId="0" fontId="104" fillId="0" borderId="0" xfId="8" applyFont="1" applyAlignment="1">
      <alignment vertical="center"/>
    </xf>
    <xf numFmtId="0" fontId="104" fillId="8" borderId="0" xfId="8" applyFont="1" applyFill="1" applyAlignment="1">
      <alignment vertical="center"/>
    </xf>
    <xf numFmtId="49" fontId="105" fillId="6" borderId="0" xfId="8" applyNumberFormat="1" applyFont="1" applyFill="1" applyAlignment="1">
      <alignment horizontal="left" vertical="center"/>
    </xf>
    <xf numFmtId="0" fontId="104" fillId="0" borderId="0" xfId="8" applyFont="1" applyAlignment="1">
      <alignment horizontal="left" vertical="center"/>
    </xf>
    <xf numFmtId="0" fontId="110" fillId="20" borderId="92" xfId="0" applyFont="1" applyFill="1" applyBorder="1" applyAlignment="1">
      <alignment vertical="center"/>
    </xf>
    <xf numFmtId="0" fontId="110" fillId="20" borderId="89" xfId="0" applyFont="1" applyFill="1" applyBorder="1" applyAlignment="1">
      <alignment vertical="center"/>
    </xf>
    <xf numFmtId="0" fontId="107" fillId="20" borderId="78" xfId="0" applyFont="1" applyFill="1" applyBorder="1" applyAlignment="1">
      <alignment vertical="center"/>
    </xf>
    <xf numFmtId="0" fontId="112" fillId="20" borderId="78" xfId="0" applyFont="1" applyFill="1" applyBorder="1" applyAlignment="1">
      <alignment vertical="center" wrapText="1"/>
    </xf>
    <xf numFmtId="0" fontId="111" fillId="0" borderId="0" xfId="0" applyFont="1" applyAlignment="1" applyProtection="1">
      <alignment vertical="center"/>
      <protection locked="0"/>
    </xf>
    <xf numFmtId="0" fontId="104" fillId="0" borderId="0" xfId="0" applyFont="1" applyAlignment="1" applyProtection="1">
      <alignment horizontal="right" vertical="center"/>
      <protection locked="0"/>
    </xf>
    <xf numFmtId="1" fontId="104" fillId="0" borderId="22" xfId="0" applyNumberFormat="1" applyFont="1" applyBorder="1" applyAlignment="1">
      <alignment horizontal="left" vertical="center"/>
    </xf>
    <xf numFmtId="175" fontId="104" fillId="0" borderId="17" xfId="1" applyNumberFormat="1" applyFont="1" applyFill="1" applyBorder="1" applyAlignment="1" applyProtection="1">
      <alignment horizontal="center" vertical="center"/>
    </xf>
    <xf numFmtId="0" fontId="104" fillId="10" borderId="0" xfId="0" applyFont="1" applyFill="1" applyAlignment="1" applyProtection="1">
      <alignment vertical="center"/>
      <protection locked="0"/>
    </xf>
    <xf numFmtId="165" fontId="104" fillId="0" borderId="17" xfId="1" applyNumberFormat="1" applyFont="1" applyFill="1" applyBorder="1" applyAlignment="1" applyProtection="1">
      <alignment horizontal="center" vertical="center"/>
    </xf>
    <xf numFmtId="174" fontId="104" fillId="10" borderId="17" xfId="1" applyNumberFormat="1" applyFont="1" applyFill="1" applyBorder="1" applyAlignment="1" applyProtection="1">
      <alignment horizontal="left" vertical="center"/>
    </xf>
    <xf numFmtId="1" fontId="104" fillId="0" borderId="20" xfId="0" applyNumberFormat="1" applyFont="1" applyBorder="1" applyAlignment="1">
      <alignment horizontal="left" vertical="center"/>
    </xf>
    <xf numFmtId="175" fontId="104" fillId="0" borderId="16" xfId="1" applyNumberFormat="1" applyFont="1" applyFill="1" applyBorder="1" applyAlignment="1" applyProtection="1">
      <alignment horizontal="center" vertical="center"/>
    </xf>
    <xf numFmtId="165" fontId="104" fillId="0" borderId="16" xfId="1" applyNumberFormat="1" applyFont="1" applyFill="1" applyBorder="1" applyAlignment="1" applyProtection="1">
      <alignment horizontal="center" vertical="center"/>
    </xf>
    <xf numFmtId="165" fontId="104" fillId="10" borderId="16" xfId="1" applyNumberFormat="1" applyFont="1" applyFill="1" applyBorder="1" applyAlignment="1" applyProtection="1">
      <alignment horizontal="right" vertical="center"/>
    </xf>
    <xf numFmtId="174" fontId="104" fillId="10" borderId="16" xfId="1" applyNumberFormat="1" applyFont="1" applyFill="1" applyBorder="1" applyAlignment="1" applyProtection="1">
      <alignment horizontal="left" vertical="center"/>
    </xf>
    <xf numFmtId="186" fontId="109" fillId="0" borderId="82" xfId="0" applyNumberFormat="1" applyFont="1" applyBorder="1" applyAlignment="1" applyProtection="1">
      <alignment vertical="center"/>
      <protection locked="0"/>
    </xf>
    <xf numFmtId="186" fontId="109" fillId="0" borderId="83" xfId="0" applyNumberFormat="1" applyFont="1" applyBorder="1" applyAlignment="1" applyProtection="1">
      <alignment vertical="center"/>
      <protection locked="0"/>
    </xf>
    <xf numFmtId="4" fontId="109" fillId="0" borderId="83" xfId="0" applyNumberFormat="1" applyFont="1" applyBorder="1" applyAlignment="1" applyProtection="1">
      <alignment vertical="center"/>
      <protection locked="0"/>
    </xf>
    <xf numFmtId="4" fontId="109" fillId="0" borderId="83" xfId="8" applyNumberFormat="1" applyFont="1" applyBorder="1" applyAlignment="1">
      <alignment horizontal="left" vertical="center"/>
    </xf>
    <xf numFmtId="4" fontId="109" fillId="0" borderId="84" xfId="8" applyNumberFormat="1" applyFont="1" applyBorder="1" applyAlignment="1">
      <alignment horizontal="left" vertical="center"/>
    </xf>
    <xf numFmtId="4" fontId="109" fillId="0" borderId="82" xfId="0" applyNumberFormat="1" applyFont="1" applyBorder="1" applyAlignment="1" applyProtection="1">
      <alignment vertical="center"/>
      <protection locked="0"/>
    </xf>
    <xf numFmtId="4" fontId="109" fillId="11" borderId="83" xfId="0" applyNumberFormat="1" applyFont="1" applyFill="1" applyBorder="1" applyAlignment="1" applyProtection="1">
      <alignment vertical="center"/>
      <protection locked="0"/>
    </xf>
    <xf numFmtId="4" fontId="109" fillId="23" borderId="83" xfId="8" applyNumberFormat="1" applyFont="1" applyFill="1" applyBorder="1" applyAlignment="1">
      <alignment horizontal="left" vertical="center"/>
    </xf>
    <xf numFmtId="4" fontId="109" fillId="32" borderId="83" xfId="8" applyNumberFormat="1" applyFont="1" applyFill="1" applyBorder="1" applyAlignment="1">
      <alignment horizontal="left" vertical="center"/>
    </xf>
    <xf numFmtId="4" fontId="109" fillId="18" borderId="84" xfId="8" applyNumberFormat="1" applyFont="1" applyFill="1" applyBorder="1" applyAlignment="1">
      <alignment horizontal="left" vertical="center"/>
    </xf>
    <xf numFmtId="0" fontId="104" fillId="0" borderId="83" xfId="8" applyFont="1" applyBorder="1" applyAlignment="1">
      <alignment vertical="center"/>
    </xf>
    <xf numFmtId="4" fontId="109" fillId="0" borderId="82" xfId="8" applyNumberFormat="1" applyFont="1" applyBorder="1" applyAlignment="1">
      <alignment horizontal="left" vertical="center"/>
    </xf>
    <xf numFmtId="4" fontId="109" fillId="0" borderId="84" xfId="0" applyNumberFormat="1" applyFont="1" applyBorder="1" applyAlignment="1" applyProtection="1">
      <alignment vertical="center"/>
      <protection locked="0"/>
    </xf>
    <xf numFmtId="4" fontId="109" fillId="32" borderId="84" xfId="8" applyNumberFormat="1" applyFont="1" applyFill="1" applyBorder="1" applyAlignment="1">
      <alignment horizontal="left" vertical="center"/>
    </xf>
    <xf numFmtId="186" fontId="109" fillId="0" borderId="85" xfId="0" applyNumberFormat="1" applyFont="1" applyBorder="1" applyAlignment="1" applyProtection="1">
      <alignment vertical="center"/>
      <protection locked="0"/>
    </xf>
    <xf numFmtId="186" fontId="109" fillId="0" borderId="0" xfId="0" applyNumberFormat="1" applyFont="1" applyAlignment="1" applyProtection="1">
      <alignment vertical="center"/>
      <protection locked="0"/>
    </xf>
    <xf numFmtId="4" fontId="109" fillId="0" borderId="0" xfId="0" applyNumberFormat="1" applyFont="1" applyAlignment="1" applyProtection="1">
      <alignment vertical="center"/>
      <protection locked="0"/>
    </xf>
    <xf numFmtId="4" fontId="109" fillId="0" borderId="0" xfId="8" applyNumberFormat="1" applyFont="1" applyAlignment="1">
      <alignment horizontal="left" vertical="center"/>
    </xf>
    <xf numFmtId="4" fontId="109" fillId="0" borderId="86" xfId="8" applyNumberFormat="1" applyFont="1" applyBorder="1" applyAlignment="1">
      <alignment horizontal="left" vertical="center"/>
    </xf>
    <xf numFmtId="4" fontId="109" fillId="0" borderId="85" xfId="0" applyNumberFormat="1" applyFont="1" applyBorder="1" applyAlignment="1" applyProtection="1">
      <alignment vertical="center"/>
      <protection locked="0"/>
    </xf>
    <xf numFmtId="4" fontId="109" fillId="11" borderId="0" xfId="0" applyNumberFormat="1" applyFont="1" applyFill="1" applyAlignment="1" applyProtection="1">
      <alignment vertical="center"/>
      <protection locked="0"/>
    </xf>
    <xf numFmtId="4" fontId="109" fillId="23" borderId="0" xfId="8" applyNumberFormat="1" applyFont="1" applyFill="1" applyAlignment="1">
      <alignment horizontal="left" vertical="center"/>
    </xf>
    <xf numFmtId="4" fontId="109" fillId="32" borderId="0" xfId="8" applyNumberFormat="1" applyFont="1" applyFill="1" applyAlignment="1">
      <alignment horizontal="left" vertical="center"/>
    </xf>
    <xf numFmtId="4" fontId="109" fillId="18" borderId="86" xfId="8" applyNumberFormat="1" applyFont="1" applyFill="1" applyBorder="1" applyAlignment="1">
      <alignment horizontal="left" vertical="center"/>
    </xf>
    <xf numFmtId="4" fontId="109" fillId="0" borderId="85" xfId="8" applyNumberFormat="1" applyFont="1" applyBorder="1" applyAlignment="1">
      <alignment horizontal="left" vertical="center"/>
    </xf>
    <xf numFmtId="4" fontId="109" fillId="0" borderId="86" xfId="0" applyNumberFormat="1" applyFont="1" applyBorder="1" applyAlignment="1" applyProtection="1">
      <alignment vertical="center"/>
      <protection locked="0"/>
    </xf>
    <xf numFmtId="4" fontId="109" fillId="32" borderId="86" xfId="8" applyNumberFormat="1" applyFont="1" applyFill="1" applyBorder="1" applyAlignment="1">
      <alignment horizontal="left" vertical="center"/>
    </xf>
    <xf numFmtId="0" fontId="112" fillId="6" borderId="0" xfId="0" applyFont="1" applyFill="1" applyAlignment="1">
      <alignment vertical="center" wrapText="1"/>
    </xf>
    <xf numFmtId="0" fontId="109" fillId="20" borderId="91" xfId="0" applyFont="1" applyFill="1" applyBorder="1" applyAlignment="1">
      <alignment vertical="center" wrapText="1"/>
    </xf>
    <xf numFmtId="4" fontId="109" fillId="20" borderId="87" xfId="0" applyNumberFormat="1" applyFont="1" applyFill="1" applyBorder="1" applyAlignment="1">
      <alignment vertical="center" wrapText="1"/>
    </xf>
    <xf numFmtId="4" fontId="109" fillId="16" borderId="88" xfId="0" applyNumberFormat="1" applyFont="1" applyFill="1" applyBorder="1" applyAlignment="1" applyProtection="1">
      <alignment vertical="center"/>
      <protection locked="0"/>
    </xf>
    <xf numFmtId="4" fontId="109" fillId="20" borderId="88" xfId="0" applyNumberFormat="1" applyFont="1" applyFill="1" applyBorder="1" applyAlignment="1">
      <alignment vertical="center" wrapText="1"/>
    </xf>
    <xf numFmtId="4" fontId="109" fillId="33" borderId="88" xfId="0" applyNumberFormat="1" applyFont="1" applyFill="1" applyBorder="1" applyAlignment="1" applyProtection="1">
      <alignment vertical="center"/>
      <protection locked="0"/>
    </xf>
    <xf numFmtId="4" fontId="109" fillId="17" borderId="88" xfId="0" applyNumberFormat="1" applyFont="1" applyFill="1" applyBorder="1" applyAlignment="1" applyProtection="1">
      <alignment vertical="center"/>
      <protection locked="0"/>
    </xf>
    <xf numFmtId="4" fontId="109" fillId="3" borderId="91" xfId="0" applyNumberFormat="1" applyFont="1" applyFill="1" applyBorder="1" applyAlignment="1">
      <alignment vertical="center" wrapText="1"/>
    </xf>
    <xf numFmtId="0" fontId="109" fillId="20" borderId="87" xfId="0" applyFont="1" applyFill="1" applyBorder="1" applyAlignment="1">
      <alignment vertical="center" wrapText="1"/>
    </xf>
    <xf numFmtId="4" fontId="109" fillId="17" borderId="91" xfId="0" applyNumberFormat="1" applyFont="1" applyFill="1" applyBorder="1" applyAlignment="1" applyProtection="1">
      <alignment vertical="center"/>
      <protection locked="0"/>
    </xf>
    <xf numFmtId="0" fontId="109" fillId="0" borderId="0" xfId="0" applyFont="1" applyAlignment="1" applyProtection="1">
      <alignment vertical="center"/>
      <protection locked="0"/>
    </xf>
    <xf numFmtId="9" fontId="109" fillId="11" borderId="0" xfId="0" applyNumberFormat="1" applyFont="1" applyFill="1" applyAlignment="1" applyProtection="1">
      <alignment vertical="center"/>
      <protection locked="0"/>
    </xf>
    <xf numFmtId="0" fontId="109" fillId="6" borderId="0" xfId="0" applyFont="1" applyFill="1" applyAlignment="1" applyProtection="1">
      <alignment vertical="center"/>
      <protection locked="0"/>
    </xf>
    <xf numFmtId="4" fontId="109" fillId="16" borderId="0" xfId="0" applyNumberFormat="1" applyFont="1" applyFill="1" applyAlignment="1" applyProtection="1">
      <alignment vertical="center"/>
      <protection locked="0"/>
    </xf>
    <xf numFmtId="2" fontId="104" fillId="0" borderId="0" xfId="215" applyNumberFormat="1" applyFont="1" applyAlignment="1">
      <alignment horizontal="center" vertical="center"/>
      <protection locked="0"/>
    </xf>
    <xf numFmtId="2" fontId="104" fillId="0" borderId="0" xfId="215" applyNumberFormat="1" applyFont="1">
      <alignment vertical="center"/>
      <protection locked="0"/>
    </xf>
    <xf numFmtId="181" fontId="104" fillId="0" borderId="0" xfId="215" applyFont="1" applyAlignment="1">
      <alignment horizontal="right" vertical="center"/>
      <protection locked="0"/>
    </xf>
    <xf numFmtId="181" fontId="104" fillId="0" borderId="0" xfId="215" applyFont="1">
      <alignment vertical="center"/>
      <protection locked="0"/>
    </xf>
    <xf numFmtId="0" fontId="104" fillId="0" borderId="0" xfId="0" applyFont="1" applyAlignment="1" applyProtection="1">
      <alignment horizontal="center" vertical="center"/>
      <protection locked="0"/>
    </xf>
    <xf numFmtId="2" fontId="105" fillId="0" borderId="0" xfId="0" applyNumberFormat="1" applyFont="1" applyAlignment="1" applyProtection="1">
      <alignment horizontal="center" vertical="center"/>
      <protection locked="0"/>
    </xf>
    <xf numFmtId="2" fontId="105" fillId="0" borderId="0" xfId="0" applyNumberFormat="1" applyFont="1" applyAlignment="1" applyProtection="1">
      <alignment horizontal="right" vertical="center"/>
      <protection locked="0"/>
    </xf>
    <xf numFmtId="2" fontId="105" fillId="0" borderId="0" xfId="21" applyNumberFormat="1" applyFont="1" applyFill="1" applyBorder="1" applyAlignment="1">
      <alignment horizontal="right" vertical="center"/>
    </xf>
    <xf numFmtId="1" fontId="104" fillId="0" borderId="0" xfId="0" applyNumberFormat="1" applyFont="1" applyAlignment="1">
      <alignment vertical="center"/>
    </xf>
    <xf numFmtId="1" fontId="104" fillId="0" borderId="25" xfId="0" applyNumberFormat="1" applyFont="1" applyBorder="1" applyAlignment="1">
      <alignment vertical="center"/>
    </xf>
    <xf numFmtId="175" fontId="104" fillId="0" borderId="78" xfId="1" applyNumberFormat="1" applyFont="1" applyFill="1" applyBorder="1" applyAlignment="1" applyProtection="1">
      <alignment horizontal="center" vertical="center"/>
    </xf>
    <xf numFmtId="165" fontId="104" fillId="0" borderId="93" xfId="1" applyNumberFormat="1" applyFont="1" applyFill="1" applyBorder="1" applyAlignment="1" applyProtection="1">
      <alignment horizontal="center" vertical="center"/>
    </xf>
    <xf numFmtId="175" fontId="104" fillId="0" borderId="93" xfId="1" applyNumberFormat="1" applyFont="1" applyFill="1" applyBorder="1" applyAlignment="1" applyProtection="1">
      <alignment horizontal="center" vertical="center"/>
    </xf>
    <xf numFmtId="186" fontId="104" fillId="0" borderId="0" xfId="8" applyNumberFormat="1" applyFont="1" applyAlignment="1">
      <alignment horizontal="left" vertical="center"/>
    </xf>
    <xf numFmtId="1" fontId="104" fillId="0" borderId="30" xfId="0" applyNumberFormat="1" applyFont="1" applyBorder="1" applyAlignment="1">
      <alignment horizontal="left" vertical="center"/>
    </xf>
    <xf numFmtId="0" fontId="104" fillId="0" borderId="0" xfId="0" applyFont="1" applyAlignment="1" applyProtection="1">
      <alignment horizontal="left" vertical="center"/>
      <protection locked="0"/>
    </xf>
    <xf numFmtId="165" fontId="105" fillId="10" borderId="93" xfId="1" applyNumberFormat="1" applyFont="1" applyFill="1" applyBorder="1" applyAlignment="1" applyProtection="1">
      <alignment horizontal="center" vertical="center"/>
    </xf>
    <xf numFmtId="0" fontId="105" fillId="10" borderId="31" xfId="0" applyFont="1" applyFill="1" applyBorder="1" applyAlignment="1" applyProtection="1">
      <alignment vertical="center"/>
      <protection locked="0"/>
    </xf>
    <xf numFmtId="175" fontId="104" fillId="0" borderId="18" xfId="1" applyNumberFormat="1" applyFont="1" applyFill="1" applyBorder="1" applyAlignment="1" applyProtection="1">
      <alignment horizontal="center" vertical="center"/>
    </xf>
    <xf numFmtId="165" fontId="104" fillId="0" borderId="18" xfId="1" applyNumberFormat="1" applyFont="1" applyFill="1" applyBorder="1" applyAlignment="1" applyProtection="1">
      <alignment horizontal="center" vertical="center"/>
    </xf>
    <xf numFmtId="165" fontId="105" fillId="10" borderId="32" xfId="1" applyNumberFormat="1" applyFont="1" applyFill="1" applyBorder="1" applyAlignment="1" applyProtection="1">
      <alignment horizontal="center" vertical="center"/>
    </xf>
    <xf numFmtId="176" fontId="105" fillId="0" borderId="0" xfId="21" applyNumberFormat="1" applyFont="1" applyAlignment="1">
      <alignment horizontal="center" vertical="center"/>
    </xf>
    <xf numFmtId="0" fontId="104" fillId="0" borderId="0" xfId="8" applyFont="1" applyAlignment="1" applyProtection="1">
      <alignment vertical="center"/>
      <protection locked="0"/>
    </xf>
    <xf numFmtId="1" fontId="105" fillId="0" borderId="0" xfId="8" applyNumberFormat="1" applyFont="1" applyAlignment="1">
      <alignment horizontal="left" vertical="center"/>
    </xf>
    <xf numFmtId="1" fontId="113" fillId="0" borderId="0" xfId="0" applyNumberFormat="1" applyFont="1" applyAlignment="1">
      <alignment vertical="center"/>
    </xf>
    <xf numFmtId="174" fontId="104" fillId="0" borderId="25" xfId="1" applyNumberFormat="1" applyFont="1" applyFill="1" applyBorder="1" applyAlignment="1" applyProtection="1">
      <alignment horizontal="right" vertical="center"/>
    </xf>
    <xf numFmtId="1" fontId="105" fillId="0" borderId="25" xfId="1" applyNumberFormat="1" applyFont="1" applyFill="1" applyBorder="1" applyAlignment="1" applyProtection="1">
      <alignment horizontal="left" vertical="center"/>
    </xf>
    <xf numFmtId="0" fontId="105" fillId="0" borderId="23" xfId="0" applyFont="1" applyBorder="1" applyAlignment="1" applyProtection="1">
      <alignment vertical="center"/>
      <protection locked="0"/>
    </xf>
    <xf numFmtId="1" fontId="105" fillId="0" borderId="0" xfId="0" applyNumberFormat="1" applyFont="1" applyAlignment="1">
      <alignment vertical="center"/>
    </xf>
    <xf numFmtId="175" fontId="104" fillId="0" borderId="26" xfId="1" applyNumberFormat="1" applyFont="1" applyBorder="1" applyAlignment="1" applyProtection="1">
      <alignment horizontal="left" vertical="center"/>
    </xf>
    <xf numFmtId="175" fontId="104" fillId="0" borderId="0" xfId="1" applyNumberFormat="1" applyFont="1" applyBorder="1" applyAlignment="1" applyProtection="1">
      <alignment horizontal="left" vertical="center"/>
    </xf>
    <xf numFmtId="175" fontId="104" fillId="0" borderId="27" xfId="1" applyNumberFormat="1" applyFont="1" applyBorder="1" applyAlignment="1" applyProtection="1">
      <alignment horizontal="left" vertical="center"/>
    </xf>
    <xf numFmtId="165" fontId="105" fillId="10" borderId="16" xfId="1" applyNumberFormat="1" applyFont="1" applyFill="1" applyBorder="1" applyAlignment="1" applyProtection="1">
      <alignment horizontal="left" vertical="center"/>
    </xf>
    <xf numFmtId="0" fontId="105" fillId="0" borderId="0" xfId="0" applyFont="1" applyAlignment="1" applyProtection="1">
      <alignment vertical="center"/>
      <protection locked="0"/>
    </xf>
    <xf numFmtId="165" fontId="104" fillId="0" borderId="21" xfId="0" applyNumberFormat="1" applyFont="1" applyBorder="1" applyAlignment="1">
      <alignment vertical="center"/>
    </xf>
    <xf numFmtId="165" fontId="104" fillId="0" borderId="21" xfId="1" applyNumberFormat="1" applyFont="1" applyFill="1" applyBorder="1" applyAlignment="1" applyProtection="1">
      <alignment horizontal="right" vertical="center"/>
    </xf>
    <xf numFmtId="165" fontId="105" fillId="0" borderId="21" xfId="1" applyNumberFormat="1" applyFont="1" applyFill="1" applyBorder="1" applyAlignment="1" applyProtection="1">
      <alignment horizontal="left" vertical="center"/>
    </xf>
    <xf numFmtId="0" fontId="104" fillId="0" borderId="26" xfId="0" applyFont="1" applyBorder="1" applyAlignment="1" applyProtection="1">
      <alignment vertical="center"/>
      <protection locked="0"/>
    </xf>
    <xf numFmtId="175" fontId="104" fillId="0" borderId="0" xfId="1" applyNumberFormat="1" applyFont="1" applyBorder="1" applyAlignment="1" applyProtection="1">
      <alignment horizontal="right" vertical="center"/>
    </xf>
    <xf numFmtId="0" fontId="104" fillId="0" borderId="0" xfId="0" quotePrefix="1" applyFont="1" applyAlignment="1" applyProtection="1">
      <alignment vertical="center"/>
      <protection locked="0"/>
    </xf>
    <xf numFmtId="179" fontId="104" fillId="0" borderId="0" xfId="0" applyNumberFormat="1" applyFont="1" applyAlignment="1" applyProtection="1">
      <alignment vertical="center"/>
      <protection locked="0"/>
    </xf>
    <xf numFmtId="1" fontId="104" fillId="14" borderId="21" xfId="0" applyNumberFormat="1" applyFont="1" applyFill="1" applyBorder="1" applyAlignment="1">
      <alignment vertical="center"/>
    </xf>
    <xf numFmtId="1" fontId="104" fillId="14" borderId="19" xfId="0" applyNumberFormat="1" applyFont="1" applyFill="1" applyBorder="1" applyAlignment="1">
      <alignment vertical="center"/>
    </xf>
    <xf numFmtId="174" fontId="104" fillId="14" borderId="16" xfId="1" applyNumberFormat="1" applyFont="1" applyFill="1" applyBorder="1" applyAlignment="1" applyProtection="1">
      <alignment horizontal="right" vertical="center"/>
    </xf>
    <xf numFmtId="175" fontId="104" fillId="0" borderId="24" xfId="1" applyNumberFormat="1" applyFont="1" applyBorder="1" applyAlignment="1" applyProtection="1">
      <alignment horizontal="left" vertical="center"/>
    </xf>
    <xf numFmtId="165" fontId="104" fillId="10" borderId="19" xfId="1" applyNumberFormat="1" applyFont="1" applyFill="1" applyBorder="1" applyAlignment="1" applyProtection="1">
      <alignment horizontal="right" vertical="center"/>
    </xf>
    <xf numFmtId="175" fontId="104" fillId="0" borderId="26" xfId="1" applyNumberFormat="1" applyFont="1" applyFill="1" applyBorder="1" applyAlignment="1" applyProtection="1">
      <alignment horizontal="left" vertical="center"/>
    </xf>
    <xf numFmtId="175" fontId="104" fillId="0" borderId="0" xfId="1" applyNumberFormat="1" applyFont="1" applyFill="1" applyBorder="1" applyAlignment="1" applyProtection="1">
      <alignment horizontal="left" vertical="center"/>
    </xf>
    <xf numFmtId="175" fontId="104" fillId="0" borderId="27" xfId="1" applyNumberFormat="1" applyFont="1" applyFill="1" applyBorder="1" applyAlignment="1" applyProtection="1">
      <alignment horizontal="left" vertical="center"/>
    </xf>
    <xf numFmtId="165" fontId="104" fillId="0" borderId="16" xfId="1" applyNumberFormat="1" applyFont="1" applyFill="1" applyBorder="1" applyAlignment="1" applyProtection="1">
      <alignment horizontal="right" vertical="center"/>
    </xf>
    <xf numFmtId="165" fontId="105" fillId="0" borderId="16" xfId="1" applyNumberFormat="1" applyFont="1" applyFill="1" applyBorder="1" applyAlignment="1" applyProtection="1">
      <alignment horizontal="left" vertical="center"/>
    </xf>
    <xf numFmtId="165" fontId="105" fillId="0" borderId="0" xfId="8" applyNumberFormat="1" applyFont="1" applyAlignment="1">
      <alignment horizontal="left" vertical="center"/>
    </xf>
    <xf numFmtId="175" fontId="104" fillId="0" borderId="26" xfId="1" applyNumberFormat="1" applyFont="1" applyBorder="1" applyAlignment="1">
      <alignment horizontal="left" vertical="center"/>
    </xf>
    <xf numFmtId="175" fontId="104" fillId="0" borderId="0" xfId="1" applyNumberFormat="1" applyFont="1" applyBorder="1" applyAlignment="1">
      <alignment horizontal="left" vertical="center"/>
    </xf>
    <xf numFmtId="165" fontId="104" fillId="10" borderId="18" xfId="1" applyNumberFormat="1" applyFont="1" applyFill="1" applyBorder="1" applyAlignment="1" applyProtection="1">
      <alignment horizontal="right" vertical="center"/>
    </xf>
    <xf numFmtId="165" fontId="105" fillId="10" borderId="18" xfId="1" applyNumberFormat="1" applyFont="1" applyFill="1" applyBorder="1" applyAlignment="1" applyProtection="1">
      <alignment horizontal="left" vertical="center"/>
    </xf>
    <xf numFmtId="1" fontId="104" fillId="0" borderId="24" xfId="0" applyNumberFormat="1" applyFont="1" applyBorder="1" applyAlignment="1">
      <alignment vertical="center"/>
    </xf>
    <xf numFmtId="165" fontId="104" fillId="14" borderId="18" xfId="1" applyNumberFormat="1" applyFont="1" applyFill="1" applyBorder="1" applyAlignment="1" applyProtection="1">
      <alignment horizontal="right" vertical="center"/>
    </xf>
    <xf numFmtId="165" fontId="105" fillId="14" borderId="18" xfId="1" applyNumberFormat="1" applyFont="1" applyFill="1" applyBorder="1" applyAlignment="1" applyProtection="1">
      <alignment horizontal="left" vertical="center"/>
    </xf>
    <xf numFmtId="1" fontId="105" fillId="0" borderId="0" xfId="0" applyNumberFormat="1" applyFont="1" applyAlignment="1">
      <alignment horizontal="left" vertical="center"/>
    </xf>
    <xf numFmtId="174" fontId="105" fillId="0" borderId="0" xfId="0" applyNumberFormat="1" applyFont="1" applyAlignment="1">
      <alignment vertical="center"/>
    </xf>
    <xf numFmtId="1" fontId="105" fillId="0" borderId="0" xfId="1" applyNumberFormat="1" applyFont="1" applyFill="1" applyBorder="1" applyAlignment="1" applyProtection="1">
      <alignment horizontal="left" vertical="center"/>
    </xf>
    <xf numFmtId="180" fontId="105" fillId="0" borderId="0" xfId="0" applyNumberFormat="1" applyFont="1" applyAlignment="1">
      <alignment vertical="center"/>
    </xf>
    <xf numFmtId="1" fontId="105" fillId="0" borderId="21" xfId="0" applyNumberFormat="1" applyFont="1" applyBorder="1" applyAlignment="1">
      <alignment horizontal="right" vertical="center"/>
    </xf>
    <xf numFmtId="1" fontId="105" fillId="0" borderId="21" xfId="0" applyNumberFormat="1" applyFont="1" applyBorder="1" applyAlignment="1">
      <alignment horizontal="center" vertical="center"/>
    </xf>
    <xf numFmtId="178" fontId="105" fillId="0" borderId="21" xfId="0" applyNumberFormat="1" applyFont="1" applyBorder="1" applyAlignment="1">
      <alignment horizontal="center" vertical="center"/>
    </xf>
    <xf numFmtId="177" fontId="105" fillId="0" borderId="21" xfId="0" applyNumberFormat="1" applyFont="1" applyBorder="1" applyAlignment="1">
      <alignment horizontal="left" vertical="center"/>
    </xf>
    <xf numFmtId="177" fontId="105" fillId="0" borderId="21" xfId="0" applyNumberFormat="1" applyFont="1" applyBorder="1" applyAlignment="1">
      <alignment horizontal="right" vertical="center"/>
    </xf>
    <xf numFmtId="0" fontId="105" fillId="0" borderId="19" xfId="0" applyFont="1" applyBorder="1" applyAlignment="1" applyProtection="1">
      <alignment vertical="center"/>
      <protection locked="0"/>
    </xf>
    <xf numFmtId="174" fontId="104" fillId="0" borderId="16" xfId="1" applyNumberFormat="1" applyFont="1" applyFill="1" applyBorder="1" applyAlignment="1" applyProtection="1">
      <alignment horizontal="center" vertical="center"/>
    </xf>
    <xf numFmtId="1" fontId="105" fillId="0" borderId="0" xfId="0" applyNumberFormat="1" applyFont="1" applyAlignment="1">
      <alignment horizontal="center" vertical="center"/>
    </xf>
    <xf numFmtId="2" fontId="105" fillId="0" borderId="0" xfId="0" applyNumberFormat="1" applyFont="1" applyAlignment="1">
      <alignment horizontal="center" vertical="center"/>
    </xf>
    <xf numFmtId="2" fontId="105" fillId="0" borderId="0" xfId="0" applyNumberFormat="1" applyFont="1" applyAlignment="1">
      <alignment horizontal="left" vertical="center"/>
    </xf>
    <xf numFmtId="2" fontId="105" fillId="0" borderId="0" xfId="0" applyNumberFormat="1" applyFont="1" applyAlignment="1">
      <alignment vertical="center"/>
    </xf>
    <xf numFmtId="2" fontId="104" fillId="0" borderId="0" xfId="0" applyNumberFormat="1" applyFont="1" applyAlignment="1" applyProtection="1">
      <alignment vertical="center"/>
      <protection locked="0"/>
    </xf>
    <xf numFmtId="0" fontId="111" fillId="20" borderId="92" xfId="0" applyFont="1" applyFill="1" applyBorder="1" applyAlignment="1">
      <alignment horizontal="left" vertical="center"/>
    </xf>
    <xf numFmtId="174" fontId="104" fillId="0" borderId="17" xfId="1" applyNumberFormat="1" applyFont="1" applyFill="1" applyBorder="1" applyAlignment="1" applyProtection="1">
      <alignment horizontal="center" vertical="center"/>
    </xf>
    <xf numFmtId="2" fontId="114" fillId="6" borderId="0" xfId="23" applyNumberFormat="1" applyFont="1" applyFill="1" applyBorder="1" applyAlignment="1" applyProtection="1">
      <alignment vertical="center"/>
      <protection locked="0"/>
    </xf>
    <xf numFmtId="0" fontId="104" fillId="6" borderId="0" xfId="0" applyFont="1" applyFill="1" applyAlignment="1" applyProtection="1">
      <alignment vertical="center"/>
      <protection locked="0"/>
    </xf>
    <xf numFmtId="0" fontId="104" fillId="6" borderId="0" xfId="0" applyFont="1" applyFill="1"/>
    <xf numFmtId="2" fontId="105" fillId="0" borderId="0" xfId="1" applyNumberFormat="1" applyFont="1" applyFill="1" applyBorder="1" applyAlignment="1" applyProtection="1">
      <alignment horizontal="right" vertical="center"/>
    </xf>
    <xf numFmtId="2" fontId="115" fillId="0" borderId="0" xfId="23" applyNumberFormat="1" applyFont="1" applyFill="1" applyBorder="1" applyAlignment="1">
      <alignment horizontal="right" vertical="center"/>
    </xf>
    <xf numFmtId="49" fontId="104" fillId="0" borderId="0" xfId="8" applyNumberFormat="1" applyFont="1" applyAlignment="1">
      <alignment horizontal="center" vertical="center"/>
    </xf>
    <xf numFmtId="0" fontId="104" fillId="0" borderId="0" xfId="8" applyFont="1" applyAlignment="1">
      <alignment horizontal="center" vertical="center"/>
    </xf>
    <xf numFmtId="185" fontId="36" fillId="6" borderId="0" xfId="4703" applyNumberFormat="1" applyFont="1" applyFill="1" applyBorder="1" applyAlignment="1" applyProtection="1">
      <alignment horizontal="left" vertical="center"/>
      <protection locked="0"/>
    </xf>
    <xf numFmtId="1" fontId="38" fillId="0" borderId="62" xfId="1" applyNumberFormat="1" applyFont="1" applyFill="1" applyBorder="1" applyAlignment="1" applyProtection="1">
      <alignment vertical="center"/>
      <protection locked="0"/>
    </xf>
    <xf numFmtId="185" fontId="38" fillId="6" borderId="76" xfId="0" applyNumberFormat="1" applyFont="1" applyFill="1" applyBorder="1" applyAlignment="1" applyProtection="1">
      <alignment horizontal="left" vertical="center"/>
      <protection locked="0"/>
    </xf>
    <xf numFmtId="1" fontId="38" fillId="0" borderId="62" xfId="1" applyNumberFormat="1" applyFont="1" applyFill="1" applyBorder="1" applyAlignment="1" applyProtection="1">
      <alignment horizontal="left" vertical="center"/>
      <protection locked="0"/>
    </xf>
    <xf numFmtId="185" fontId="38" fillId="6" borderId="62" xfId="4703" applyNumberFormat="1" applyFont="1" applyFill="1" applyBorder="1" applyAlignment="1" applyProtection="1">
      <alignment horizontal="left" vertical="center"/>
      <protection locked="0"/>
    </xf>
    <xf numFmtId="14" fontId="54" fillId="0" borderId="62" xfId="1" applyNumberFormat="1" applyFont="1" applyFill="1" applyBorder="1" applyAlignment="1" applyProtection="1">
      <alignment horizontal="left" vertical="center"/>
      <protection locked="0"/>
    </xf>
    <xf numFmtId="14" fontId="38" fillId="0" borderId="62" xfId="1" applyNumberFormat="1" applyFont="1" applyFill="1" applyBorder="1" applyAlignment="1" applyProtection="1">
      <alignment horizontal="left" vertical="center"/>
      <protection locked="0"/>
    </xf>
    <xf numFmtId="14" fontId="38" fillId="0" borderId="63" xfId="1" applyNumberFormat="1" applyFont="1" applyFill="1" applyBorder="1" applyAlignment="1" applyProtection="1">
      <alignment horizontal="left" vertical="center"/>
      <protection locked="0"/>
    </xf>
    <xf numFmtId="14" fontId="38" fillId="4" borderId="63" xfId="1" applyNumberFormat="1" applyFont="1" applyFill="1" applyBorder="1" applyAlignment="1" applyProtection="1">
      <alignment horizontal="left" vertical="center"/>
      <protection locked="0"/>
    </xf>
    <xf numFmtId="1" fontId="38" fillId="0" borderId="63" xfId="1" applyNumberFormat="1" applyFont="1" applyFill="1" applyBorder="1" applyAlignment="1" applyProtection="1">
      <alignment horizontal="left" vertical="center"/>
      <protection locked="0"/>
    </xf>
    <xf numFmtId="0" fontId="44" fillId="35" borderId="94" xfId="0" applyFont="1" applyFill="1" applyBorder="1" applyAlignment="1">
      <alignment horizontal="left" vertical="center"/>
    </xf>
    <xf numFmtId="0" fontId="44" fillId="35" borderId="95" xfId="0" applyFont="1" applyFill="1" applyBorder="1" applyAlignment="1">
      <alignment horizontal="left" vertical="center"/>
    </xf>
    <xf numFmtId="165" fontId="43" fillId="35" borderId="95" xfId="4" applyFont="1" applyFill="1" applyBorder="1" applyAlignment="1" applyProtection="1">
      <alignment vertical="center"/>
    </xf>
    <xf numFmtId="165" fontId="43" fillId="35" borderId="95" xfId="4" applyFont="1" applyFill="1" applyBorder="1" applyAlignment="1" applyProtection="1">
      <alignment vertical="center"/>
      <protection locked="0"/>
    </xf>
    <xf numFmtId="0" fontId="58" fillId="35" borderId="96" xfId="0" applyFont="1" applyFill="1" applyBorder="1" applyAlignment="1">
      <alignment horizontal="center" vertical="center"/>
    </xf>
    <xf numFmtId="168" fontId="38" fillId="5" borderId="66" xfId="5" applyNumberFormat="1" applyFont="1" applyFill="1" applyBorder="1" applyAlignment="1" applyProtection="1">
      <alignment vertical="center"/>
      <protection locked="0"/>
    </xf>
    <xf numFmtId="165" fontId="38" fillId="0" borderId="65" xfId="4703" applyFont="1" applyFill="1" applyBorder="1" applyAlignment="1" applyProtection="1">
      <alignment horizontal="left" vertical="center"/>
    </xf>
    <xf numFmtId="165" fontId="91" fillId="35" borderId="95" xfId="4" applyFont="1" applyFill="1" applyBorder="1" applyAlignment="1" applyProtection="1">
      <alignment vertical="center"/>
    </xf>
    <xf numFmtId="165" fontId="66" fillId="35" borderId="95" xfId="4" applyFont="1" applyFill="1" applyBorder="1" applyAlignment="1" applyProtection="1">
      <alignment vertical="center"/>
    </xf>
    <xf numFmtId="165" fontId="76" fillId="35" borderId="95" xfId="4" applyFont="1" applyFill="1" applyBorder="1" applyAlignment="1" applyProtection="1">
      <alignment horizontal="right" vertical="center"/>
    </xf>
    <xf numFmtId="0" fontId="68" fillId="37" borderId="94" xfId="0" applyFont="1" applyFill="1" applyBorder="1" applyAlignment="1">
      <alignment horizontal="left" vertical="center"/>
    </xf>
    <xf numFmtId="165" fontId="44" fillId="37" borderId="95" xfId="4" applyFont="1" applyFill="1" applyBorder="1" applyAlignment="1" applyProtection="1">
      <alignment vertical="center"/>
    </xf>
    <xf numFmtId="165" fontId="38" fillId="37" borderId="95" xfId="4" applyFont="1" applyFill="1" applyBorder="1" applyAlignment="1" applyProtection="1">
      <alignment vertical="center"/>
    </xf>
    <xf numFmtId="3" fontId="38" fillId="37" borderId="95" xfId="4" applyNumberFormat="1" applyFont="1" applyFill="1" applyBorder="1" applyAlignment="1" applyProtection="1">
      <alignment horizontal="right" vertical="center"/>
      <protection locked="0"/>
    </xf>
    <xf numFmtId="164" fontId="38" fillId="37" borderId="95" xfId="1" applyFont="1" applyFill="1" applyBorder="1" applyAlignment="1" applyProtection="1">
      <alignment horizontal="center" vertical="center"/>
      <protection locked="0"/>
    </xf>
    <xf numFmtId="182" fontId="38" fillId="37" borderId="95" xfId="1" applyNumberFormat="1" applyFont="1" applyFill="1" applyBorder="1" applyAlignment="1" applyProtection="1">
      <alignment horizontal="left" vertical="center"/>
      <protection locked="0"/>
    </xf>
    <xf numFmtId="164" fontId="44" fillId="37" borderId="95" xfId="1" applyFont="1" applyFill="1" applyBorder="1" applyAlignment="1" applyProtection="1">
      <alignment horizontal="right" vertical="center"/>
      <protection locked="0"/>
    </xf>
    <xf numFmtId="0" fontId="38" fillId="37" borderId="96" xfId="0" applyFont="1" applyFill="1" applyBorder="1" applyAlignment="1">
      <alignment vertical="center"/>
    </xf>
    <xf numFmtId="0" fontId="68" fillId="35" borderId="97" xfId="0" applyFont="1" applyFill="1" applyBorder="1" applyAlignment="1">
      <alignment horizontal="left" vertical="center"/>
    </xf>
    <xf numFmtId="3" fontId="38" fillId="35" borderId="98" xfId="4" applyNumberFormat="1" applyFont="1" applyFill="1" applyBorder="1" applyAlignment="1" applyProtection="1">
      <alignment horizontal="right" vertical="center"/>
      <protection locked="0"/>
    </xf>
    <xf numFmtId="0" fontId="38" fillId="35" borderId="99" xfId="0" applyFont="1" applyFill="1" applyBorder="1" applyAlignment="1">
      <alignment vertical="center"/>
    </xf>
    <xf numFmtId="44" fontId="44" fillId="35" borderId="101" xfId="2" applyNumberFormat="1" applyFont="1" applyFill="1" applyBorder="1" applyAlignment="1" applyProtection="1">
      <alignment horizontal="right" vertical="center"/>
      <protection locked="0"/>
    </xf>
    <xf numFmtId="0" fontId="58" fillId="5" borderId="66" xfId="0" applyFont="1" applyFill="1" applyBorder="1" applyAlignment="1">
      <alignment horizontal="center" vertical="center"/>
    </xf>
    <xf numFmtId="189" fontId="38" fillId="0" borderId="95" xfId="1" applyNumberFormat="1" applyFont="1" applyFill="1" applyBorder="1" applyAlignment="1" applyProtection="1">
      <alignment vertical="center"/>
      <protection locked="0"/>
    </xf>
    <xf numFmtId="189" fontId="38" fillId="0" borderId="95" xfId="1" applyNumberFormat="1" applyFont="1" applyFill="1" applyBorder="1" applyAlignment="1" applyProtection="1">
      <alignment vertical="center"/>
    </xf>
    <xf numFmtId="44" fontId="67" fillId="35" borderId="66" xfId="2" applyNumberFormat="1" applyFont="1" applyFill="1" applyBorder="1" applyAlignment="1" applyProtection="1">
      <alignment horizontal="center" vertical="center"/>
      <protection locked="0"/>
    </xf>
    <xf numFmtId="0" fontId="68" fillId="35" borderId="100" xfId="0" applyFont="1" applyFill="1" applyBorder="1" applyAlignment="1">
      <alignment horizontal="left" vertical="center"/>
    </xf>
    <xf numFmtId="165" fontId="44" fillId="35" borderId="101" xfId="4" applyFont="1" applyFill="1" applyBorder="1" applyAlignment="1" applyProtection="1">
      <alignment vertical="center"/>
    </xf>
    <xf numFmtId="165" fontId="38" fillId="35" borderId="101" xfId="4" applyFont="1" applyFill="1" applyBorder="1" applyAlignment="1" applyProtection="1">
      <alignment vertical="center"/>
    </xf>
    <xf numFmtId="3" fontId="38" fillId="35" borderId="101" xfId="4" applyNumberFormat="1" applyFont="1" applyFill="1" applyBorder="1" applyAlignment="1" applyProtection="1">
      <alignment horizontal="right" vertical="center"/>
      <protection locked="0"/>
    </xf>
    <xf numFmtId="164" fontId="38" fillId="35" borderId="101" xfId="1" applyFont="1" applyFill="1" applyBorder="1" applyAlignment="1" applyProtection="1">
      <alignment horizontal="center" vertical="center"/>
      <protection locked="0"/>
    </xf>
    <xf numFmtId="0" fontId="38" fillId="35" borderId="102" xfId="0" applyFont="1" applyFill="1" applyBorder="1" applyAlignment="1">
      <alignment vertical="center"/>
    </xf>
    <xf numFmtId="0" fontId="44" fillId="35" borderId="69" xfId="0" applyFont="1" applyFill="1" applyBorder="1" applyAlignment="1">
      <alignment horizontal="left" vertical="center"/>
    </xf>
    <xf numFmtId="0" fontId="58" fillId="35" borderId="70" xfId="0" applyFont="1" applyFill="1" applyBorder="1" applyAlignment="1">
      <alignment horizontal="center" vertical="center"/>
    </xf>
    <xf numFmtId="165" fontId="38" fillId="0" borderId="103" xfId="4703" applyFont="1" applyFill="1" applyBorder="1" applyAlignment="1" applyProtection="1">
      <alignment horizontal="left" vertical="center"/>
    </xf>
    <xf numFmtId="168" fontId="38" fillId="5" borderId="66" xfId="5" applyNumberFormat="1" applyFont="1" applyFill="1" applyBorder="1" applyAlignment="1" applyProtection="1">
      <alignment vertical="center"/>
    </xf>
    <xf numFmtId="0" fontId="44" fillId="35" borderId="67" xfId="0" applyFont="1" applyFill="1" applyBorder="1" applyAlignment="1">
      <alignment horizontal="left" vertical="center"/>
    </xf>
    <xf numFmtId="165" fontId="38" fillId="6" borderId="65" xfId="4703" applyFont="1" applyFill="1" applyBorder="1" applyAlignment="1" applyProtection="1">
      <alignment horizontal="left" vertical="center"/>
    </xf>
    <xf numFmtId="0" fontId="44" fillId="37" borderId="67" xfId="0" applyFont="1" applyFill="1" applyBorder="1" applyAlignment="1">
      <alignment horizontal="left" vertical="center"/>
    </xf>
    <xf numFmtId="0" fontId="43" fillId="0" borderId="0" xfId="0" applyFont="1" applyAlignment="1" applyProtection="1">
      <alignment vertical="center"/>
      <protection locked="0"/>
    </xf>
    <xf numFmtId="165" fontId="38" fillId="2" borderId="65" xfId="4" applyFont="1" applyFill="1" applyBorder="1" applyAlignment="1" applyProtection="1">
      <alignment horizontal="left"/>
    </xf>
    <xf numFmtId="44" fontId="67" fillId="35" borderId="68" xfId="2" applyNumberFormat="1" applyFont="1" applyFill="1" applyBorder="1" applyAlignment="1" applyProtection="1">
      <alignment horizontal="center" vertical="center"/>
      <protection locked="0"/>
    </xf>
    <xf numFmtId="0" fontId="58" fillId="5" borderId="65" xfId="0" applyFont="1" applyFill="1" applyBorder="1" applyAlignment="1">
      <alignment horizontal="left" vertical="center"/>
    </xf>
    <xf numFmtId="168" fontId="55" fillId="5" borderId="66" xfId="5" applyNumberFormat="1" applyFont="1" applyFill="1" applyBorder="1" applyAlignment="1" applyProtection="1">
      <alignment vertical="center"/>
      <protection locked="0"/>
    </xf>
    <xf numFmtId="0" fontId="89" fillId="5" borderId="65" xfId="5" applyNumberFormat="1" applyFont="1" applyFill="1" applyBorder="1" applyAlignment="1" applyProtection="1">
      <alignment horizontal="center" vertical="center"/>
    </xf>
    <xf numFmtId="0" fontId="89" fillId="5" borderId="66" xfId="5" applyNumberFormat="1" applyFont="1" applyFill="1" applyBorder="1" applyAlignment="1" applyProtection="1">
      <alignment horizontal="center" vertical="center"/>
    </xf>
    <xf numFmtId="0" fontId="68" fillId="37" borderId="100" xfId="0" applyFont="1" applyFill="1" applyBorder="1" applyAlignment="1">
      <alignment horizontal="left" vertical="center"/>
    </xf>
    <xf numFmtId="165" fontId="44" fillId="37" borderId="101" xfId="4" applyFont="1" applyFill="1" applyBorder="1" applyAlignment="1" applyProtection="1">
      <alignment vertical="center"/>
    </xf>
    <xf numFmtId="165" fontId="38" fillId="37" borderId="101" xfId="4" applyFont="1" applyFill="1" applyBorder="1" applyAlignment="1" applyProtection="1">
      <alignment vertical="center"/>
    </xf>
    <xf numFmtId="3" fontId="38" fillId="37" borderId="101" xfId="4" applyNumberFormat="1" applyFont="1" applyFill="1" applyBorder="1" applyAlignment="1" applyProtection="1">
      <alignment horizontal="right" vertical="center"/>
      <protection locked="0"/>
    </xf>
    <xf numFmtId="164" fontId="38" fillId="37" borderId="101" xfId="1" applyFont="1" applyFill="1" applyBorder="1" applyAlignment="1" applyProtection="1">
      <alignment horizontal="center" vertical="center"/>
      <protection locked="0"/>
    </xf>
    <xf numFmtId="164" fontId="44" fillId="37" borderId="101" xfId="1" applyFont="1" applyFill="1" applyBorder="1" applyAlignment="1" applyProtection="1">
      <alignment horizontal="right" vertical="center"/>
      <protection locked="0"/>
    </xf>
    <xf numFmtId="164" fontId="44" fillId="37" borderId="101" xfId="1" applyFont="1" applyFill="1" applyBorder="1" applyAlignment="1" applyProtection="1">
      <alignment horizontal="left" vertical="center"/>
      <protection locked="0"/>
    </xf>
    <xf numFmtId="44" fontId="44" fillId="37" borderId="101" xfId="2" applyNumberFormat="1" applyFont="1" applyFill="1" applyBorder="1" applyAlignment="1" applyProtection="1">
      <alignment horizontal="right" vertical="center"/>
      <protection locked="0"/>
    </xf>
    <xf numFmtId="0" fontId="38" fillId="37" borderId="102" xfId="0" applyFont="1" applyFill="1" applyBorder="1" applyAlignment="1">
      <alignment vertical="center"/>
    </xf>
    <xf numFmtId="0" fontId="44" fillId="35" borderId="95" xfId="0" applyFont="1" applyFill="1" applyBorder="1" applyAlignment="1" applyProtection="1">
      <alignment horizontal="left" vertical="center"/>
      <protection locked="0"/>
    </xf>
    <xf numFmtId="44" fontId="67" fillId="35" borderId="96" xfId="2" applyNumberFormat="1" applyFont="1" applyFill="1" applyBorder="1" applyAlignment="1" applyProtection="1">
      <alignment horizontal="center" vertical="center"/>
      <protection locked="0"/>
    </xf>
    <xf numFmtId="0" fontId="44" fillId="5" borderId="65" xfId="0" applyFont="1" applyFill="1" applyBorder="1" applyAlignment="1">
      <alignment horizontal="left" vertical="center"/>
    </xf>
    <xf numFmtId="165" fontId="38" fillId="35" borderId="98" xfId="4" applyFont="1" applyFill="1" applyBorder="1" applyAlignment="1" applyProtection="1">
      <alignment vertical="center"/>
    </xf>
    <xf numFmtId="164" fontId="38" fillId="35" borderId="98" xfId="1" applyFont="1" applyFill="1" applyBorder="1" applyAlignment="1" applyProtection="1">
      <alignment horizontal="center" vertical="center"/>
      <protection locked="0"/>
    </xf>
    <xf numFmtId="182" fontId="38" fillId="35" borderId="98" xfId="1" applyNumberFormat="1" applyFont="1" applyFill="1" applyBorder="1" applyAlignment="1" applyProtection="1">
      <alignment horizontal="left" vertical="center"/>
      <protection locked="0"/>
    </xf>
    <xf numFmtId="168" fontId="38" fillId="35" borderId="98" xfId="2" applyNumberFormat="1" applyFont="1" applyFill="1" applyBorder="1" applyAlignment="1" applyProtection="1">
      <alignment horizontal="right" vertical="center"/>
      <protection locked="0"/>
    </xf>
    <xf numFmtId="0" fontId="44" fillId="35" borderId="94" xfId="0" applyFont="1" applyFill="1" applyBorder="1" applyAlignment="1">
      <alignment horizontal="center" vertical="center"/>
    </xf>
    <xf numFmtId="165" fontId="44" fillId="35" borderId="95" xfId="4" applyFont="1" applyFill="1" applyBorder="1" applyAlignment="1" applyProtection="1">
      <alignment vertical="center"/>
    </xf>
    <xf numFmtId="165" fontId="46" fillId="35" borderId="95" xfId="4" applyFont="1" applyFill="1" applyBorder="1" applyAlignment="1" applyProtection="1">
      <alignment vertical="center"/>
    </xf>
    <xf numFmtId="165" fontId="38" fillId="35" borderId="95" xfId="4" applyFont="1" applyFill="1" applyBorder="1" applyAlignment="1" applyProtection="1">
      <alignment vertical="center"/>
    </xf>
    <xf numFmtId="3" fontId="38" fillId="35" borderId="95" xfId="4" applyNumberFormat="1" applyFont="1" applyFill="1" applyBorder="1" applyAlignment="1" applyProtection="1">
      <alignment horizontal="right" vertical="center"/>
      <protection locked="0"/>
    </xf>
    <xf numFmtId="164" fontId="38" fillId="35" borderId="95" xfId="1" applyFont="1" applyFill="1" applyBorder="1" applyAlignment="1" applyProtection="1">
      <alignment horizontal="center" vertical="center"/>
      <protection locked="0"/>
    </xf>
    <xf numFmtId="182" fontId="38" fillId="35" borderId="95" xfId="1" applyNumberFormat="1" applyFont="1" applyFill="1" applyBorder="1" applyAlignment="1" applyProtection="1">
      <alignment vertical="center"/>
      <protection locked="0"/>
    </xf>
    <xf numFmtId="168" fontId="38" fillId="35" borderId="95" xfId="2" applyNumberFormat="1" applyFont="1" applyFill="1" applyBorder="1" applyAlignment="1" applyProtection="1">
      <alignment horizontal="right" vertical="center"/>
      <protection locked="0"/>
    </xf>
    <xf numFmtId="168" fontId="38" fillId="35" borderId="95" xfId="2" applyNumberFormat="1" applyFont="1" applyFill="1" applyBorder="1" applyAlignment="1" applyProtection="1">
      <alignment horizontal="center" vertical="center"/>
      <protection locked="0"/>
    </xf>
    <xf numFmtId="165" fontId="38" fillId="2" borderId="0" xfId="4703" applyFont="1" applyFill="1" applyBorder="1" applyAlignment="1" applyProtection="1">
      <alignment horizontal="left" vertical="center" wrapText="1"/>
    </xf>
    <xf numFmtId="165" fontId="38" fillId="2" borderId="0" xfId="4703" applyFont="1" applyFill="1" applyBorder="1" applyAlignment="1" applyProtection="1">
      <alignment horizontal="left" vertical="center"/>
      <protection locked="0"/>
    </xf>
    <xf numFmtId="169" fontId="38" fillId="35" borderId="104" xfId="1" applyNumberFormat="1" applyFont="1" applyFill="1" applyBorder="1" applyAlignment="1" applyProtection="1">
      <alignment vertical="center"/>
      <protection locked="0"/>
    </xf>
    <xf numFmtId="166" fontId="38" fillId="35" borderId="104" xfId="5" applyFont="1" applyFill="1" applyBorder="1" applyAlignment="1" applyProtection="1">
      <alignment vertical="center"/>
    </xf>
    <xf numFmtId="182" fontId="38" fillId="35" borderId="104" xfId="1" applyNumberFormat="1" applyFont="1" applyFill="1" applyBorder="1" applyAlignment="1" applyProtection="1">
      <alignment vertical="center"/>
      <protection locked="0"/>
    </xf>
    <xf numFmtId="168" fontId="38" fillId="35" borderId="104" xfId="5" applyNumberFormat="1" applyFont="1" applyFill="1" applyBorder="1" applyAlignment="1" applyProtection="1">
      <alignment vertical="center"/>
      <protection locked="0"/>
    </xf>
    <xf numFmtId="168" fontId="38" fillId="35" borderId="29" xfId="5" applyNumberFormat="1" applyFont="1" applyFill="1" applyBorder="1" applyAlignment="1" applyProtection="1">
      <alignment vertical="center"/>
      <protection locked="0"/>
    </xf>
    <xf numFmtId="0" fontId="42" fillId="26" borderId="0" xfId="0" applyFont="1" applyFill="1" applyAlignment="1">
      <alignment vertical="center" wrapText="1"/>
    </xf>
    <xf numFmtId="165" fontId="54" fillId="0" borderId="63" xfId="4703" quotePrefix="1" applyFont="1" applyFill="1" applyBorder="1" applyAlignment="1" applyProtection="1">
      <alignment horizontal="left" vertical="center"/>
    </xf>
    <xf numFmtId="165" fontId="54" fillId="2" borderId="63" xfId="4703" applyFont="1" applyFill="1" applyBorder="1" applyAlignment="1" applyProtection="1">
      <alignment horizontal="left" vertical="center"/>
    </xf>
    <xf numFmtId="171" fontId="44" fillId="26" borderId="0" xfId="5" applyNumberFormat="1" applyFont="1" applyFill="1" applyBorder="1" applyAlignment="1" applyProtection="1">
      <alignment horizontal="left" vertical="center"/>
    </xf>
    <xf numFmtId="165" fontId="51" fillId="2" borderId="62" xfId="4703" applyFont="1" applyFill="1" applyBorder="1" applyAlignment="1" applyProtection="1">
      <alignment horizontal="center" vertical="center"/>
    </xf>
    <xf numFmtId="42" fontId="51" fillId="2" borderId="62" xfId="4703" applyNumberFormat="1" applyFont="1" applyFill="1" applyBorder="1" applyAlignment="1" applyProtection="1">
      <alignment horizontal="right" vertical="center"/>
    </xf>
    <xf numFmtId="42" fontId="38" fillId="2" borderId="63" xfId="12" applyNumberFormat="1" applyFont="1" applyFill="1" applyBorder="1" applyAlignment="1" applyProtection="1">
      <alignment horizontal="right" vertical="center"/>
    </xf>
    <xf numFmtId="42" fontId="51" fillId="2" borderId="63" xfId="4703" applyNumberFormat="1" applyFont="1" applyFill="1" applyBorder="1" applyAlignment="1" applyProtection="1">
      <alignment horizontal="right" vertical="center"/>
    </xf>
    <xf numFmtId="0" fontId="49" fillId="12" borderId="90" xfId="0" applyFont="1" applyFill="1" applyBorder="1" applyAlignment="1">
      <alignment horizontal="center" vertical="center"/>
    </xf>
    <xf numFmtId="0" fontId="49" fillId="12" borderId="90" xfId="0" applyFont="1" applyFill="1" applyBorder="1" applyAlignment="1">
      <alignment horizontal="right" vertical="center"/>
    </xf>
    <xf numFmtId="0" fontId="49" fillId="12" borderId="90" xfId="4" applyNumberFormat="1" applyFont="1" applyFill="1" applyBorder="1" applyAlignment="1" applyProtection="1">
      <alignment horizontal="center" vertical="center"/>
    </xf>
    <xf numFmtId="0" fontId="49" fillId="12" borderId="90" xfId="1" applyNumberFormat="1" applyFont="1" applyFill="1" applyBorder="1" applyAlignment="1">
      <alignment horizontal="center" vertical="center"/>
    </xf>
    <xf numFmtId="0" fontId="49" fillId="12" borderId="90" xfId="5" applyNumberFormat="1" applyFont="1" applyFill="1" applyBorder="1" applyAlignment="1">
      <alignment horizontal="center" vertical="center"/>
    </xf>
    <xf numFmtId="49" fontId="49" fillId="12" borderId="90" xfId="0" applyNumberFormat="1" applyFont="1" applyFill="1" applyBorder="1" applyAlignment="1">
      <alignment horizontal="center" vertical="center"/>
    </xf>
    <xf numFmtId="0" fontId="38" fillId="12" borderId="90" xfId="0" applyFont="1" applyFill="1" applyBorder="1" applyAlignment="1">
      <alignment vertical="center"/>
    </xf>
    <xf numFmtId="0" fontId="38" fillId="20" borderId="90" xfId="0" applyFont="1" applyFill="1" applyBorder="1" applyAlignment="1">
      <alignment vertical="center"/>
    </xf>
    <xf numFmtId="0" fontId="63" fillId="12" borderId="90" xfId="0" applyFont="1" applyFill="1" applyBorder="1" applyAlignment="1">
      <alignment horizontal="left" vertical="center"/>
    </xf>
    <xf numFmtId="0" fontId="63" fillId="12" borderId="90" xfId="0" applyFont="1" applyFill="1" applyBorder="1" applyAlignment="1">
      <alignment vertical="center"/>
    </xf>
    <xf numFmtId="0" fontId="63" fillId="12" borderId="90" xfId="0" applyFont="1" applyFill="1" applyBorder="1" applyAlignment="1">
      <alignment horizontal="right" vertical="center"/>
    </xf>
    <xf numFmtId="0" fontId="38" fillId="12" borderId="90" xfId="0" applyFont="1" applyFill="1" applyBorder="1" applyAlignment="1">
      <alignment horizontal="center" vertical="center"/>
    </xf>
    <xf numFmtId="0" fontId="44" fillId="12" borderId="90" xfId="0" applyFont="1" applyFill="1" applyBorder="1" applyAlignment="1">
      <alignment vertical="center"/>
    </xf>
    <xf numFmtId="0" fontId="44" fillId="7" borderId="90" xfId="0" applyFont="1" applyFill="1" applyBorder="1" applyAlignment="1">
      <alignment horizontal="left" vertical="center"/>
    </xf>
    <xf numFmtId="0" fontId="44" fillId="7" borderId="90" xfId="0" applyFont="1" applyFill="1" applyBorder="1" applyAlignment="1">
      <alignment vertical="center"/>
    </xf>
    <xf numFmtId="43" fontId="44" fillId="7" borderId="90" xfId="0" applyNumberFormat="1" applyFont="1" applyFill="1" applyBorder="1" applyAlignment="1">
      <alignment vertical="center"/>
    </xf>
    <xf numFmtId="172" fontId="44" fillId="7" borderId="90" xfId="0" applyNumberFormat="1" applyFont="1" applyFill="1" applyBorder="1" applyAlignment="1">
      <alignment vertical="center"/>
    </xf>
    <xf numFmtId="49" fontId="45" fillId="7" borderId="90" xfId="0" applyNumberFormat="1" applyFont="1" applyFill="1" applyBorder="1" applyAlignment="1">
      <alignment vertical="center"/>
    </xf>
    <xf numFmtId="0" fontId="70" fillId="12" borderId="90" xfId="0" applyFont="1" applyFill="1" applyBorder="1" applyAlignment="1">
      <alignment vertical="center"/>
    </xf>
    <xf numFmtId="43" fontId="70" fillId="0" borderId="108" xfId="10" applyNumberFormat="1" applyFont="1" applyBorder="1" applyAlignment="1">
      <alignment vertical="center"/>
    </xf>
    <xf numFmtId="43" fontId="70" fillId="0" borderId="90" xfId="0" applyNumberFormat="1" applyFont="1" applyBorder="1" applyAlignment="1">
      <alignment vertical="center"/>
    </xf>
    <xf numFmtId="43" fontId="70" fillId="0" borderId="108" xfId="0" applyNumberFormat="1" applyFont="1" applyBorder="1" applyAlignment="1">
      <alignment vertical="center"/>
    </xf>
    <xf numFmtId="0" fontId="70" fillId="0" borderId="90" xfId="0" applyFont="1" applyBorder="1" applyAlignment="1">
      <alignment vertical="center"/>
    </xf>
    <xf numFmtId="43" fontId="70" fillId="12" borderId="90" xfId="0" applyNumberFormat="1" applyFont="1" applyFill="1" applyBorder="1" applyAlignment="1">
      <alignment vertical="center"/>
    </xf>
    <xf numFmtId="0" fontId="70" fillId="12" borderId="90" xfId="0" applyFont="1" applyFill="1" applyBorder="1" applyAlignment="1">
      <alignment horizontal="center" vertical="center"/>
    </xf>
    <xf numFmtId="172" fontId="71" fillId="0" borderId="90" xfId="23" applyNumberFormat="1" applyFont="1" applyFill="1" applyBorder="1" applyAlignment="1">
      <alignment vertical="center"/>
    </xf>
    <xf numFmtId="0" fontId="38" fillId="0" borderId="90" xfId="0" applyFont="1" applyBorder="1" applyAlignment="1">
      <alignment vertical="center"/>
    </xf>
    <xf numFmtId="43" fontId="38" fillId="12" borderId="90" xfId="0" applyNumberFormat="1" applyFont="1" applyFill="1" applyBorder="1" applyAlignment="1">
      <alignment vertical="center"/>
    </xf>
    <xf numFmtId="0" fontId="38" fillId="8" borderId="90" xfId="0" applyFont="1" applyFill="1" applyBorder="1" applyAlignment="1">
      <alignment horizontal="left" vertical="center"/>
    </xf>
    <xf numFmtId="0" fontId="38" fillId="8" borderId="90" xfId="0" applyFont="1" applyFill="1" applyBorder="1" applyAlignment="1">
      <alignment vertical="center"/>
    </xf>
    <xf numFmtId="0" fontId="38" fillId="8" borderId="90" xfId="0" applyFont="1" applyFill="1" applyBorder="1" applyAlignment="1">
      <alignment horizontal="right" vertical="center"/>
    </xf>
    <xf numFmtId="43" fontId="38" fillId="8" borderId="90" xfId="0" applyNumberFormat="1" applyFont="1" applyFill="1" applyBorder="1" applyAlignment="1">
      <alignment vertical="center"/>
    </xf>
    <xf numFmtId="0" fontId="40" fillId="12" borderId="90" xfId="0" applyFont="1" applyFill="1" applyBorder="1" applyAlignment="1">
      <alignment vertical="center"/>
    </xf>
    <xf numFmtId="164" fontId="44" fillId="7" borderId="90" xfId="1" applyFont="1" applyFill="1" applyBorder="1" applyAlignment="1">
      <alignment horizontal="right" vertical="center"/>
    </xf>
    <xf numFmtId="49" fontId="44" fillId="7" borderId="90" xfId="0" applyNumberFormat="1" applyFont="1" applyFill="1" applyBorder="1" applyAlignment="1">
      <alignment vertical="center"/>
    </xf>
    <xf numFmtId="0" fontId="38" fillId="0" borderId="90" xfId="0" applyFont="1" applyBorder="1" applyAlignment="1">
      <alignment horizontal="left" vertical="center"/>
    </xf>
    <xf numFmtId="164" fontId="38" fillId="0" borderId="90" xfId="1" applyFont="1" applyBorder="1" applyAlignment="1">
      <alignment horizontal="right" vertical="center"/>
    </xf>
    <xf numFmtId="43" fontId="38" fillId="0" borderId="90" xfId="0" applyNumberFormat="1" applyFont="1" applyBorder="1" applyAlignment="1">
      <alignment vertical="center"/>
    </xf>
    <xf numFmtId="184" fontId="38" fillId="0" borderId="90" xfId="0" applyNumberFormat="1" applyFont="1" applyBorder="1" applyAlignment="1">
      <alignment vertical="center"/>
    </xf>
    <xf numFmtId="0" fontId="70" fillId="0" borderId="90" xfId="0" applyFont="1" applyBorder="1" applyAlignment="1">
      <alignment horizontal="left" vertical="center"/>
    </xf>
    <xf numFmtId="184" fontId="70" fillId="0" borderId="90" xfId="0" applyNumberFormat="1" applyFont="1" applyBorder="1" applyAlignment="1">
      <alignment vertical="center"/>
    </xf>
    <xf numFmtId="0" fontId="38" fillId="15" borderId="90" xfId="0" applyFont="1" applyFill="1" applyBorder="1" applyAlignment="1">
      <alignment horizontal="left" vertical="center"/>
    </xf>
    <xf numFmtId="0" fontId="38" fillId="15" borderId="90" xfId="0" applyFont="1" applyFill="1" applyBorder="1" applyAlignment="1">
      <alignment vertical="center"/>
    </xf>
    <xf numFmtId="43" fontId="38" fillId="15" borderId="90" xfId="0" applyNumberFormat="1" applyFont="1" applyFill="1" applyBorder="1" applyAlignment="1">
      <alignment vertical="center"/>
    </xf>
    <xf numFmtId="0" fontId="38" fillId="15" borderId="90" xfId="0" applyFont="1" applyFill="1" applyBorder="1" applyAlignment="1">
      <alignment horizontal="right" vertical="center"/>
    </xf>
    <xf numFmtId="14" fontId="38" fillId="0" borderId="90" xfId="0" applyNumberFormat="1" applyFont="1" applyBorder="1" applyAlignment="1">
      <alignment vertical="center"/>
    </xf>
    <xf numFmtId="0" fontId="66" fillId="0" borderId="90" xfId="0" applyFont="1" applyBorder="1" applyAlignment="1">
      <alignment horizontal="left" vertical="center"/>
    </xf>
    <xf numFmtId="0" fontId="42" fillId="0" borderId="90" xfId="0" applyFont="1" applyBorder="1" applyAlignment="1">
      <alignment vertical="center"/>
    </xf>
    <xf numFmtId="43" fontId="42" fillId="0" borderId="90" xfId="0" applyNumberFormat="1" applyFont="1" applyBorder="1" applyAlignment="1">
      <alignment vertical="center"/>
    </xf>
    <xf numFmtId="164" fontId="70" fillId="0" borderId="90" xfId="1" applyFont="1" applyBorder="1" applyAlignment="1">
      <alignment horizontal="right" vertical="center"/>
    </xf>
    <xf numFmtId="165" fontId="70" fillId="2" borderId="90" xfId="4703" applyFont="1" applyFill="1" applyBorder="1" applyAlignment="1" applyProtection="1">
      <alignment horizontal="left" vertical="center"/>
    </xf>
    <xf numFmtId="2" fontId="70" fillId="0" borderId="108" xfId="10" applyNumberFormat="1" applyFont="1" applyBorder="1" applyAlignment="1">
      <alignment vertical="center"/>
    </xf>
    <xf numFmtId="184" fontId="71" fillId="0" borderId="90" xfId="0" applyNumberFormat="1" applyFont="1" applyBorder="1" applyAlignment="1">
      <alignment vertical="center"/>
    </xf>
    <xf numFmtId="0" fontId="70" fillId="0" borderId="108" xfId="10" applyFont="1" applyBorder="1" applyAlignment="1">
      <alignment vertical="center"/>
    </xf>
    <xf numFmtId="43" fontId="70" fillId="22" borderId="108" xfId="0" applyNumberFormat="1" applyFont="1" applyFill="1" applyBorder="1" applyAlignment="1">
      <alignment vertical="center"/>
    </xf>
    <xf numFmtId="0" fontId="70" fillId="24" borderId="90" xfId="0" applyFont="1" applyFill="1" applyBorder="1" applyAlignment="1">
      <alignment vertical="center"/>
    </xf>
    <xf numFmtId="2" fontId="70" fillId="0" borderId="108" xfId="0" applyNumberFormat="1" applyFont="1" applyBorder="1" applyAlignment="1">
      <alignment vertical="center"/>
    </xf>
    <xf numFmtId="49" fontId="70" fillId="0" borderId="108" xfId="0" applyNumberFormat="1" applyFont="1" applyBorder="1" applyAlignment="1">
      <alignment vertical="center"/>
    </xf>
    <xf numFmtId="4" fontId="70" fillId="0" borderId="108" xfId="0" applyNumberFormat="1" applyFont="1" applyBorder="1" applyAlignment="1">
      <alignment vertical="center"/>
    </xf>
    <xf numFmtId="4" fontId="70" fillId="0" borderId="90" xfId="0" applyNumberFormat="1" applyFont="1" applyBorder="1" applyAlignment="1">
      <alignment vertical="center"/>
    </xf>
    <xf numFmtId="0" fontId="70" fillId="0" borderId="108" xfId="0" applyFont="1" applyBorder="1" applyAlignment="1">
      <alignment vertical="center"/>
    </xf>
    <xf numFmtId="165" fontId="70" fillId="0" borderId="90" xfId="4703" applyFont="1" applyFill="1" applyBorder="1" applyAlignment="1" applyProtection="1">
      <alignment horizontal="left" vertical="center"/>
    </xf>
    <xf numFmtId="0" fontId="70" fillId="0" borderId="90" xfId="0" applyFont="1" applyBorder="1" applyAlignment="1">
      <alignment horizontal="right" vertical="center"/>
    </xf>
    <xf numFmtId="2" fontId="38" fillId="0" borderId="108" xfId="0" applyNumberFormat="1" applyFont="1" applyBorder="1" applyAlignment="1">
      <alignment vertical="center"/>
    </xf>
    <xf numFmtId="49" fontId="38" fillId="0" borderId="108" xfId="0" applyNumberFormat="1" applyFont="1" applyBorder="1" applyAlignment="1">
      <alignment vertical="center"/>
    </xf>
    <xf numFmtId="43" fontId="38" fillId="0" borderId="108" xfId="0" applyNumberFormat="1" applyFont="1" applyBorder="1" applyAlignment="1">
      <alignment vertical="center"/>
    </xf>
    <xf numFmtId="9" fontId="70" fillId="22" borderId="90" xfId="3" applyFont="1" applyFill="1" applyBorder="1" applyAlignment="1">
      <alignment vertical="center"/>
    </xf>
    <xf numFmtId="0" fontId="70" fillId="0" borderId="90" xfId="0" applyFont="1" applyBorder="1" applyAlignment="1">
      <alignment horizontal="left" vertical="center" wrapText="1"/>
    </xf>
    <xf numFmtId="49" fontId="38" fillId="0" borderId="90" xfId="0" applyNumberFormat="1" applyFont="1" applyBorder="1" applyAlignment="1">
      <alignment vertical="center"/>
    </xf>
    <xf numFmtId="165" fontId="38" fillId="0" borderId="90" xfId="4703" applyFont="1" applyFill="1" applyBorder="1" applyAlignment="1" applyProtection="1">
      <alignment horizontal="left" vertical="center"/>
    </xf>
    <xf numFmtId="0" fontId="38" fillId="0" borderId="108" xfId="0" applyFont="1" applyBorder="1" applyAlignment="1">
      <alignment vertical="center" wrapText="1"/>
    </xf>
    <xf numFmtId="2" fontId="70" fillId="4" borderId="108" xfId="0" applyNumberFormat="1" applyFont="1" applyFill="1" applyBorder="1" applyAlignment="1">
      <alignment vertical="center"/>
    </xf>
    <xf numFmtId="164" fontId="66" fillId="0" borderId="90" xfId="1" applyFont="1" applyBorder="1" applyAlignment="1">
      <alignment horizontal="right" vertical="center"/>
    </xf>
    <xf numFmtId="0" fontId="66" fillId="0" borderId="90" xfId="0" applyFont="1" applyBorder="1" applyAlignment="1">
      <alignment vertical="center"/>
    </xf>
    <xf numFmtId="43" fontId="66" fillId="0" borderId="90" xfId="0" applyNumberFormat="1" applyFont="1" applyBorder="1" applyAlignment="1">
      <alignment vertical="center"/>
    </xf>
    <xf numFmtId="184" fontId="66" fillId="0" borderId="90" xfId="0" applyNumberFormat="1" applyFont="1" applyBorder="1" applyAlignment="1">
      <alignment vertical="center"/>
    </xf>
    <xf numFmtId="172" fontId="65" fillId="7" borderId="90" xfId="0" applyNumberFormat="1" applyFont="1" applyFill="1" applyBorder="1" applyAlignment="1">
      <alignment vertical="center"/>
    </xf>
    <xf numFmtId="0" fontId="44" fillId="4" borderId="90" xfId="0" applyFont="1" applyFill="1" applyBorder="1" applyAlignment="1">
      <alignment vertical="center"/>
    </xf>
    <xf numFmtId="0" fontId="38" fillId="4" borderId="90" xfId="0" applyFont="1" applyFill="1" applyBorder="1" applyAlignment="1">
      <alignment vertical="center"/>
    </xf>
    <xf numFmtId="0" fontId="70" fillId="4" borderId="90" xfId="0" applyFont="1" applyFill="1" applyBorder="1" applyAlignment="1">
      <alignment vertical="center"/>
    </xf>
    <xf numFmtId="164" fontId="38" fillId="0" borderId="90" xfId="1" applyFont="1" applyFill="1" applyBorder="1" applyAlignment="1">
      <alignment horizontal="right" vertical="center"/>
    </xf>
    <xf numFmtId="2" fontId="42" fillId="0" borderId="90" xfId="0" applyNumberFormat="1" applyFont="1" applyBorder="1" applyAlignment="1">
      <alignment vertical="center"/>
    </xf>
    <xf numFmtId="172" fontId="96" fillId="0" borderId="90" xfId="23" applyNumberFormat="1" applyFont="1" applyFill="1" applyBorder="1" applyAlignment="1">
      <alignment vertical="center"/>
    </xf>
    <xf numFmtId="0" fontId="38" fillId="0" borderId="90" xfId="0" quotePrefix="1" applyFont="1" applyBorder="1" applyAlignment="1">
      <alignment vertical="center"/>
    </xf>
    <xf numFmtId="165" fontId="117" fillId="2" borderId="63" xfId="4703" applyFont="1" applyFill="1" applyBorder="1" applyAlignment="1" applyProtection="1">
      <alignment horizontal="right" vertical="center"/>
    </xf>
    <xf numFmtId="165" fontId="44" fillId="0" borderId="62" xfId="4703" applyFont="1" applyFill="1" applyBorder="1" applyAlignment="1" applyProtection="1">
      <alignment horizontal="left" vertical="center"/>
    </xf>
    <xf numFmtId="165" fontId="44" fillId="0" borderId="63" xfId="4703" applyFont="1" applyFill="1" applyBorder="1" applyAlignment="1" applyProtection="1">
      <alignment horizontal="left" vertical="center"/>
    </xf>
    <xf numFmtId="16" fontId="58" fillId="35" borderId="66" xfId="0" applyNumberFormat="1" applyFont="1" applyFill="1" applyBorder="1" applyAlignment="1">
      <alignment horizontal="center" vertical="center"/>
    </xf>
    <xf numFmtId="165" fontId="116" fillId="2" borderId="62" xfId="4703" applyFont="1" applyFill="1" applyBorder="1" applyAlignment="1" applyProtection="1">
      <alignment horizontal="center" vertical="center"/>
    </xf>
    <xf numFmtId="165" fontId="40" fillId="2" borderId="63" xfId="4703" applyFont="1" applyFill="1" applyBorder="1" applyAlignment="1" applyProtection="1">
      <alignment horizontal="left" vertical="center"/>
    </xf>
    <xf numFmtId="185" fontId="38" fillId="2" borderId="63" xfId="4703" applyNumberFormat="1" applyFont="1" applyFill="1" applyBorder="1" applyAlignment="1" applyProtection="1">
      <alignment horizontal="right" vertical="center"/>
      <protection locked="0"/>
    </xf>
    <xf numFmtId="0" fontId="44" fillId="0" borderId="90" xfId="0" applyFont="1" applyBorder="1" applyAlignment="1">
      <alignment vertical="center"/>
    </xf>
    <xf numFmtId="0" fontId="44" fillId="0" borderId="90" xfId="0" applyFont="1" applyBorder="1" applyAlignment="1">
      <alignment horizontal="left" vertical="center"/>
    </xf>
    <xf numFmtId="164" fontId="44" fillId="0" borderId="90" xfId="1" applyFont="1" applyFill="1" applyBorder="1" applyAlignment="1">
      <alignment horizontal="right" vertical="center"/>
    </xf>
    <xf numFmtId="43" fontId="44" fillId="0" borderId="90" xfId="0" applyNumberFormat="1" applyFont="1" applyBorder="1" applyAlignment="1">
      <alignment vertical="center"/>
    </xf>
    <xf numFmtId="172" fontId="44" fillId="0" borderId="90" xfId="0" applyNumberFormat="1" applyFont="1" applyBorder="1" applyAlignment="1">
      <alignment vertical="center"/>
    </xf>
    <xf numFmtId="49" fontId="44" fillId="0" borderId="90" xfId="0" applyNumberFormat="1" applyFont="1" applyBorder="1" applyAlignment="1">
      <alignment vertical="center"/>
    </xf>
    <xf numFmtId="44" fontId="71" fillId="26" borderId="0" xfId="0" applyNumberFormat="1" applyFont="1" applyFill="1" applyAlignment="1">
      <alignment vertical="center"/>
    </xf>
    <xf numFmtId="165" fontId="40" fillId="26" borderId="63" xfId="4703" applyFont="1" applyFill="1" applyBorder="1" applyAlignment="1" applyProtection="1">
      <alignment horizontal="left" vertical="center"/>
    </xf>
    <xf numFmtId="0" fontId="44" fillId="20" borderId="0" xfId="0" applyFont="1" applyFill="1" applyAlignment="1">
      <alignment horizontal="center" vertical="center"/>
    </xf>
    <xf numFmtId="0" fontId="44" fillId="20" borderId="0" xfId="0" applyFont="1" applyFill="1" applyAlignment="1">
      <alignment horizontal="left" vertical="center"/>
    </xf>
    <xf numFmtId="0" fontId="89" fillId="38" borderId="0" xfId="0" applyFont="1" applyFill="1" applyAlignment="1" applyProtection="1">
      <alignment horizontal="left" vertical="center"/>
      <protection locked="0"/>
    </xf>
    <xf numFmtId="0" fontId="118" fillId="20" borderId="0" xfId="0" applyFont="1" applyFill="1" applyAlignment="1" applyProtection="1">
      <alignment horizontal="center" vertical="center"/>
      <protection locked="0"/>
    </xf>
    <xf numFmtId="0" fontId="38" fillId="20" borderId="0" xfId="0" applyFont="1" applyFill="1" applyAlignment="1" applyProtection="1">
      <alignment horizontal="center" vertical="center"/>
      <protection locked="0"/>
    </xf>
    <xf numFmtId="0" fontId="89" fillId="20" borderId="0" xfId="0" applyFont="1" applyFill="1" applyAlignment="1">
      <alignment horizontal="left" vertical="center"/>
    </xf>
    <xf numFmtId="44" fontId="76" fillId="20" borderId="0" xfId="0" applyNumberFormat="1" applyFont="1" applyFill="1" applyAlignment="1">
      <alignment vertical="center"/>
    </xf>
    <xf numFmtId="44" fontId="76" fillId="26" borderId="0" xfId="0" applyNumberFormat="1" applyFont="1" applyFill="1" applyAlignment="1">
      <alignment vertical="center"/>
    </xf>
    <xf numFmtId="44" fontId="119" fillId="26" borderId="0" xfId="0" applyNumberFormat="1" applyFont="1" applyFill="1" applyAlignment="1">
      <alignment vertical="center"/>
    </xf>
    <xf numFmtId="44" fontId="120" fillId="26" borderId="0" xfId="0" applyNumberFormat="1" applyFont="1" applyFill="1" applyAlignment="1">
      <alignment vertical="center"/>
    </xf>
    <xf numFmtId="44" fontId="76" fillId="20" borderId="0" xfId="0" applyNumberFormat="1" applyFont="1" applyFill="1" applyAlignment="1">
      <alignment vertical="center" wrapText="1"/>
    </xf>
    <xf numFmtId="44" fontId="76" fillId="20" borderId="0" xfId="0" applyNumberFormat="1" applyFont="1" applyFill="1"/>
    <xf numFmtId="44" fontId="76" fillId="26" borderId="0" xfId="5" applyNumberFormat="1" applyFont="1" applyFill="1" applyBorder="1" applyAlignment="1" applyProtection="1">
      <alignment vertical="center"/>
    </xf>
    <xf numFmtId="44" fontId="121" fillId="26" borderId="0" xfId="0" applyNumberFormat="1" applyFont="1" applyFill="1" applyAlignment="1">
      <alignment vertical="center"/>
    </xf>
    <xf numFmtId="44" fontId="45" fillId="26" borderId="0" xfId="0" applyNumberFormat="1" applyFont="1" applyFill="1" applyAlignment="1">
      <alignment vertical="center"/>
    </xf>
    <xf numFmtId="0" fontId="44" fillId="26" borderId="0" xfId="0" applyFont="1" applyFill="1" applyAlignment="1">
      <alignment vertical="center"/>
    </xf>
    <xf numFmtId="9" fontId="38" fillId="4" borderId="90" xfId="3" applyFont="1" applyFill="1" applyBorder="1" applyAlignment="1">
      <alignment vertical="center"/>
    </xf>
    <xf numFmtId="9" fontId="38" fillId="5" borderId="0" xfId="3" applyFont="1" applyFill="1" applyBorder="1" applyAlignment="1" applyProtection="1">
      <alignment vertical="center"/>
    </xf>
    <xf numFmtId="165" fontId="44" fillId="26" borderId="63" xfId="4703" applyFont="1" applyFill="1" applyBorder="1" applyAlignment="1" applyProtection="1">
      <alignment horizontal="left" vertical="center"/>
    </xf>
    <xf numFmtId="0" fontId="122" fillId="0" borderId="0" xfId="0" applyFont="1" applyAlignment="1">
      <alignment horizontal="left" vertical="center" indent="5"/>
    </xf>
    <xf numFmtId="0" fontId="123" fillId="0" borderId="0" xfId="0" applyFont="1" applyAlignment="1">
      <alignment horizontal="left" vertical="center" indent="1"/>
    </xf>
    <xf numFmtId="0" fontId="123" fillId="0" borderId="0" xfId="0" applyFont="1"/>
    <xf numFmtId="0" fontId="38" fillId="0" borderId="4" xfId="0" applyFont="1" applyBorder="1" applyAlignment="1">
      <alignment vertical="center"/>
    </xf>
    <xf numFmtId="0" fontId="38" fillId="0" borderId="5" xfId="0" applyFont="1" applyBorder="1" applyAlignment="1">
      <alignment vertical="center"/>
    </xf>
    <xf numFmtId="0" fontId="38" fillId="0" borderId="6" xfId="0" applyFont="1" applyBorder="1" applyAlignment="1">
      <alignment vertical="center"/>
    </xf>
    <xf numFmtId="0" fontId="38" fillId="0" borderId="7" xfId="0" applyFont="1" applyBorder="1" applyAlignment="1">
      <alignment vertical="center"/>
    </xf>
    <xf numFmtId="0" fontId="38" fillId="0" borderId="8" xfId="0" applyFont="1" applyBorder="1" applyAlignment="1">
      <alignment vertical="center"/>
    </xf>
    <xf numFmtId="0" fontId="38" fillId="0" borderId="9" xfId="0" applyFont="1" applyBorder="1" applyAlignment="1">
      <alignment vertical="center"/>
    </xf>
    <xf numFmtId="0" fontId="38" fillId="0" borderId="10" xfId="0" applyFont="1" applyBorder="1" applyAlignment="1">
      <alignment vertical="center"/>
    </xf>
    <xf numFmtId="0" fontId="38" fillId="0" borderId="11" xfId="0" applyFont="1" applyBorder="1" applyAlignment="1">
      <alignment vertical="center"/>
    </xf>
    <xf numFmtId="187" fontId="38" fillId="0" borderId="0" xfId="0" applyNumberFormat="1" applyFont="1" applyAlignment="1">
      <alignment vertical="center"/>
    </xf>
    <xf numFmtId="187" fontId="40" fillId="0" borderId="0" xfId="0" applyNumberFormat="1" applyFont="1" applyAlignment="1">
      <alignment vertical="center"/>
    </xf>
    <xf numFmtId="187" fontId="66" fillId="0" borderId="0" xfId="0" applyNumberFormat="1" applyFont="1" applyAlignment="1">
      <alignment vertical="center"/>
    </xf>
    <xf numFmtId="187" fontId="38" fillId="0" borderId="10" xfId="0" applyNumberFormat="1" applyFont="1" applyBorder="1" applyAlignment="1">
      <alignment vertical="center"/>
    </xf>
    <xf numFmtId="187" fontId="66" fillId="0" borderId="10" xfId="0" applyNumberFormat="1" applyFont="1" applyBorder="1" applyAlignment="1">
      <alignment vertical="center"/>
    </xf>
    <xf numFmtId="0" fontId="38" fillId="19" borderId="109" xfId="0" applyFont="1" applyFill="1" applyBorder="1" applyAlignment="1">
      <alignment vertical="center"/>
    </xf>
    <xf numFmtId="0" fontId="38" fillId="0" borderId="110" xfId="0" applyFont="1" applyBorder="1" applyAlignment="1">
      <alignment vertical="center"/>
    </xf>
    <xf numFmtId="0" fontId="38" fillId="0" borderId="111" xfId="0" applyFont="1" applyBorder="1" applyAlignment="1">
      <alignment vertical="center"/>
    </xf>
    <xf numFmtId="0" fontId="44" fillId="7" borderId="7" xfId="0" applyFont="1" applyFill="1" applyBorder="1" applyAlignment="1">
      <alignment vertical="center"/>
    </xf>
    <xf numFmtId="0" fontId="44" fillId="7" borderId="0" xfId="0" applyFont="1" applyFill="1" applyAlignment="1">
      <alignment vertical="center"/>
    </xf>
    <xf numFmtId="0" fontId="44" fillId="7" borderId="110" xfId="0" applyFont="1" applyFill="1" applyBorder="1" applyAlignment="1">
      <alignment vertical="center"/>
    </xf>
    <xf numFmtId="187" fontId="44" fillId="7" borderId="0" xfId="0" applyNumberFormat="1" applyFont="1" applyFill="1" applyAlignment="1">
      <alignment vertical="center"/>
    </xf>
    <xf numFmtId="0" fontId="44" fillId="7" borderId="8" xfId="0" applyFont="1" applyFill="1" applyBorder="1" applyAlignment="1">
      <alignment vertical="center"/>
    </xf>
    <xf numFmtId="0" fontId="73" fillId="20" borderId="90" xfId="0" applyFont="1" applyFill="1" applyBorder="1" applyAlignment="1">
      <alignment horizontal="left" vertical="center"/>
    </xf>
    <xf numFmtId="0" fontId="73" fillId="20" borderId="90" xfId="0" applyFont="1" applyFill="1" applyBorder="1" applyAlignment="1">
      <alignment vertical="center"/>
    </xf>
    <xf numFmtId="0" fontId="74" fillId="20" borderId="90" xfId="0" applyFont="1" applyFill="1" applyBorder="1" applyAlignment="1">
      <alignment horizontal="right" vertical="center"/>
    </xf>
    <xf numFmtId="0" fontId="74" fillId="20" borderId="90" xfId="0" applyFont="1" applyFill="1" applyBorder="1" applyAlignment="1">
      <alignment vertical="center"/>
    </xf>
    <xf numFmtId="43" fontId="74" fillId="20" borderId="90" xfId="0" applyNumberFormat="1" applyFont="1" applyFill="1" applyBorder="1" applyAlignment="1">
      <alignment vertical="center"/>
    </xf>
    <xf numFmtId="1" fontId="74" fillId="20" borderId="90" xfId="0" applyNumberFormat="1" applyFont="1" applyFill="1" applyBorder="1" applyAlignment="1">
      <alignment vertical="center"/>
    </xf>
    <xf numFmtId="168" fontId="74" fillId="20" borderId="90" xfId="0" applyNumberFormat="1" applyFont="1" applyFill="1" applyBorder="1" applyAlignment="1">
      <alignment vertical="center"/>
    </xf>
    <xf numFmtId="172" fontId="74" fillId="20" borderId="90" xfId="0" applyNumberFormat="1" applyFont="1" applyFill="1" applyBorder="1" applyAlignment="1">
      <alignment vertical="center"/>
    </xf>
    <xf numFmtId="0" fontId="38" fillId="20" borderId="90" xfId="0" applyFont="1" applyFill="1" applyBorder="1" applyAlignment="1">
      <alignment horizontal="center" vertical="center"/>
    </xf>
    <xf numFmtId="0" fontId="74" fillId="20" borderId="105" xfId="0" applyFont="1" applyFill="1" applyBorder="1" applyAlignment="1">
      <alignment horizontal="right" vertical="center"/>
    </xf>
    <xf numFmtId="0" fontId="74" fillId="20" borderId="106" xfId="0" applyFont="1" applyFill="1" applyBorder="1" applyAlignment="1">
      <alignment horizontal="left" vertical="center"/>
    </xf>
    <xf numFmtId="43" fontId="74" fillId="20" borderId="106" xfId="0" applyNumberFormat="1" applyFont="1" applyFill="1" applyBorder="1" applyAlignment="1">
      <alignment horizontal="right" vertical="center"/>
    </xf>
    <xf numFmtId="43" fontId="74" fillId="20" borderId="107" xfId="0" applyNumberFormat="1" applyFont="1" applyFill="1" applyBorder="1" applyAlignment="1">
      <alignment horizontal="right" vertical="center"/>
    </xf>
    <xf numFmtId="172" fontId="74" fillId="20" borderId="90" xfId="0" applyNumberFormat="1" applyFont="1" applyFill="1" applyBorder="1" applyAlignment="1">
      <alignment horizontal="center" vertical="center"/>
    </xf>
    <xf numFmtId="0" fontId="74" fillId="20" borderId="107" xfId="0" applyFont="1" applyFill="1" applyBorder="1" applyAlignment="1">
      <alignment vertical="center"/>
    </xf>
    <xf numFmtId="0" fontId="48" fillId="20" borderId="90" xfId="0" applyFont="1" applyFill="1" applyBorder="1" applyAlignment="1">
      <alignment horizontal="left" vertical="center"/>
    </xf>
    <xf numFmtId="0" fontId="48" fillId="20" borderId="90" xfId="0" applyFont="1" applyFill="1" applyBorder="1" applyAlignment="1">
      <alignment vertical="center"/>
    </xf>
    <xf numFmtId="0" fontId="48" fillId="20" borderId="90" xfId="0" applyFont="1" applyFill="1" applyBorder="1" applyAlignment="1">
      <alignment horizontal="right" vertical="center"/>
    </xf>
    <xf numFmtId="0" fontId="42" fillId="20" borderId="90" xfId="0" applyFont="1" applyFill="1" applyBorder="1" applyAlignment="1">
      <alignment vertical="center"/>
    </xf>
    <xf numFmtId="43" fontId="42" fillId="20" borderId="90" xfId="0" applyNumberFormat="1" applyFont="1" applyFill="1" applyBorder="1" applyAlignment="1">
      <alignment vertical="center"/>
    </xf>
    <xf numFmtId="1" fontId="42" fillId="20" borderId="90" xfId="0" applyNumberFormat="1" applyFont="1" applyFill="1" applyBorder="1" applyAlignment="1">
      <alignment vertical="center"/>
    </xf>
    <xf numFmtId="168" fontId="42" fillId="20" borderId="90" xfId="0" applyNumberFormat="1" applyFont="1" applyFill="1" applyBorder="1" applyAlignment="1">
      <alignment vertical="center"/>
    </xf>
    <xf numFmtId="172" fontId="42" fillId="20" borderId="90" xfId="0" applyNumberFormat="1" applyFont="1" applyFill="1" applyBorder="1" applyAlignment="1">
      <alignment vertical="center"/>
    </xf>
    <xf numFmtId="0" fontId="60" fillId="12" borderId="90" xfId="0" applyFont="1" applyFill="1" applyBorder="1" applyAlignment="1">
      <alignment vertical="center"/>
    </xf>
    <xf numFmtId="172" fontId="124" fillId="8" borderId="90" xfId="0" applyNumberFormat="1" applyFont="1" applyFill="1" applyBorder="1" applyAlignment="1">
      <alignment vertical="center"/>
    </xf>
    <xf numFmtId="43" fontId="124" fillId="12" borderId="90" xfId="0" applyNumberFormat="1" applyFont="1" applyFill="1" applyBorder="1" applyAlignment="1">
      <alignment vertical="center"/>
    </xf>
    <xf numFmtId="0" fontId="124" fillId="12" borderId="90" xfId="0" applyFont="1" applyFill="1" applyBorder="1" applyAlignment="1">
      <alignment vertical="center"/>
    </xf>
    <xf numFmtId="0" fontId="124" fillId="12" borderId="90" xfId="0" applyFont="1" applyFill="1" applyBorder="1" applyAlignment="1">
      <alignment horizontal="center" vertical="center"/>
    </xf>
    <xf numFmtId="165" fontId="95" fillId="35" borderId="63" xfId="4703" applyFont="1" applyFill="1" applyBorder="1" applyAlignment="1" applyProtection="1">
      <alignment horizontal="center" vertical="center"/>
    </xf>
    <xf numFmtId="0" fontId="38" fillId="19" borderId="112" xfId="0" applyFont="1" applyFill="1" applyBorder="1" applyAlignment="1">
      <alignment vertical="center"/>
    </xf>
    <xf numFmtId="0" fontId="38" fillId="19" borderId="113" xfId="0" applyFont="1" applyFill="1" applyBorder="1" applyAlignment="1">
      <alignment vertical="center"/>
    </xf>
    <xf numFmtId="0" fontId="38" fillId="0" borderId="114" xfId="0" applyFont="1" applyBorder="1" applyAlignment="1">
      <alignment vertical="center"/>
    </xf>
    <xf numFmtId="9" fontId="38" fillId="0" borderId="115" xfId="3" applyFont="1" applyBorder="1" applyAlignment="1">
      <alignment horizontal="center" vertical="center"/>
    </xf>
    <xf numFmtId="0" fontId="38" fillId="0" borderId="116" xfId="0" applyFont="1" applyBorder="1" applyAlignment="1">
      <alignment vertical="center"/>
    </xf>
    <xf numFmtId="9" fontId="38" fillId="0" borderId="117" xfId="3" applyFont="1" applyBorder="1" applyAlignment="1">
      <alignment horizontal="center" vertical="center"/>
    </xf>
    <xf numFmtId="9" fontId="38" fillId="0" borderId="0" xfId="3" applyFont="1" applyBorder="1" applyAlignment="1">
      <alignment horizontal="center" vertical="center"/>
    </xf>
    <xf numFmtId="1" fontId="74" fillId="20" borderId="90" xfId="0" applyNumberFormat="1" applyFont="1" applyFill="1" applyBorder="1" applyAlignment="1">
      <alignment horizontal="center" vertical="center" wrapText="1"/>
    </xf>
    <xf numFmtId="172" fontId="74" fillId="20" borderId="90" xfId="0" applyNumberFormat="1" applyFont="1" applyFill="1" applyBorder="1" applyAlignment="1">
      <alignment horizontal="center" vertical="center" wrapText="1"/>
    </xf>
    <xf numFmtId="172" fontId="74" fillId="20" borderId="90" xfId="0" applyNumberFormat="1" applyFont="1" applyFill="1" applyBorder="1" applyAlignment="1">
      <alignment horizontal="left" vertical="center" wrapText="1"/>
    </xf>
    <xf numFmtId="172" fontId="42" fillId="8" borderId="90" xfId="0" applyNumberFormat="1" applyFont="1" applyFill="1" applyBorder="1" applyAlignment="1">
      <alignment vertical="center"/>
    </xf>
    <xf numFmtId="9" fontId="42" fillId="8" borderId="90" xfId="3" applyFont="1" applyFill="1" applyBorder="1" applyAlignment="1">
      <alignment vertical="center"/>
    </xf>
    <xf numFmtId="9" fontId="70" fillId="0" borderId="90" xfId="0" applyNumberFormat="1" applyFont="1" applyBorder="1" applyAlignment="1">
      <alignment vertical="center"/>
    </xf>
    <xf numFmtId="2" fontId="70" fillId="0" borderId="90" xfId="0" applyNumberFormat="1" applyFont="1" applyBorder="1" applyAlignment="1">
      <alignment vertical="center"/>
    </xf>
    <xf numFmtId="2" fontId="44" fillId="7" borderId="90" xfId="0" applyNumberFormat="1" applyFont="1" applyFill="1" applyBorder="1" applyAlignment="1">
      <alignment vertical="center"/>
    </xf>
    <xf numFmtId="165" fontId="43" fillId="35" borderId="29" xfId="4" applyFont="1" applyFill="1" applyBorder="1" applyAlignment="1" applyProtection="1">
      <alignment horizontal="center" vertical="center" wrapText="1"/>
    </xf>
    <xf numFmtId="0" fontId="125" fillId="0" borderId="90" xfId="0" applyFont="1" applyBorder="1" applyAlignment="1">
      <alignment vertical="center" wrapText="1"/>
    </xf>
    <xf numFmtId="16" fontId="38" fillId="0" borderId="90" xfId="0" applyNumberFormat="1" applyFont="1" applyBorder="1" applyAlignment="1">
      <alignment horizontal="left" vertical="center"/>
    </xf>
    <xf numFmtId="49" fontId="49" fillId="12" borderId="90" xfId="0" applyNumberFormat="1" applyFont="1" applyFill="1" applyBorder="1" applyAlignment="1">
      <alignment horizontal="left" vertical="center"/>
    </xf>
    <xf numFmtId="49" fontId="42" fillId="20" borderId="90" xfId="0" applyNumberFormat="1" applyFont="1" applyFill="1" applyBorder="1" applyAlignment="1">
      <alignment horizontal="left" vertical="center" wrapText="1"/>
    </xf>
    <xf numFmtId="49" fontId="70" fillId="12" borderId="90" xfId="0" applyNumberFormat="1" applyFont="1" applyFill="1" applyBorder="1" applyAlignment="1">
      <alignment horizontal="left" vertical="center" wrapText="1"/>
    </xf>
    <xf numFmtId="49" fontId="42" fillId="12" borderId="90" xfId="0" applyNumberFormat="1" applyFont="1" applyFill="1" applyBorder="1" applyAlignment="1">
      <alignment horizontal="left" vertical="center" wrapText="1"/>
    </xf>
    <xf numFmtId="49" fontId="70" fillId="0" borderId="90" xfId="18" applyNumberFormat="1" applyFont="1" applyBorder="1" applyAlignment="1">
      <alignment horizontal="left" vertical="center" wrapText="1"/>
    </xf>
    <xf numFmtId="49" fontId="70" fillId="0" borderId="90" xfId="0" applyNumberFormat="1" applyFont="1" applyBorder="1" applyAlignment="1">
      <alignment horizontal="left" vertical="center"/>
    </xf>
    <xf numFmtId="0" fontId="71" fillId="0" borderId="90" xfId="0" applyFont="1" applyBorder="1" applyAlignment="1">
      <alignment vertical="center"/>
    </xf>
    <xf numFmtId="0" fontId="125" fillId="0" borderId="90" xfId="0" applyFont="1" applyBorder="1" applyAlignment="1">
      <alignment horizontal="right" vertical="center" wrapText="1"/>
    </xf>
    <xf numFmtId="0" fontId="38" fillId="0" borderId="90" xfId="0" applyFont="1" applyBorder="1" applyAlignment="1">
      <alignment horizontal="right" vertical="center"/>
    </xf>
    <xf numFmtId="49" fontId="38" fillId="0" borderId="90" xfId="0" applyNumberFormat="1" applyFont="1" applyBorder="1" applyAlignment="1">
      <alignment horizontal="left" vertical="center"/>
    </xf>
    <xf numFmtId="0" fontId="126" fillId="27" borderId="4" xfId="0" applyFont="1" applyFill="1" applyBorder="1" applyAlignment="1">
      <alignment vertical="center"/>
    </xf>
    <xf numFmtId="9" fontId="128" fillId="0" borderId="90" xfId="0" applyNumberFormat="1" applyFont="1" applyBorder="1" applyAlignment="1">
      <alignment horizontal="right" vertical="center"/>
    </xf>
    <xf numFmtId="2" fontId="128" fillId="0" borderId="90" xfId="0" applyNumberFormat="1" applyFont="1" applyBorder="1" applyAlignment="1">
      <alignment horizontal="right" vertical="center"/>
    </xf>
    <xf numFmtId="184" fontId="128" fillId="0" borderId="90" xfId="0" applyNumberFormat="1" applyFont="1" applyBorder="1" applyAlignment="1">
      <alignment vertical="center"/>
    </xf>
    <xf numFmtId="43" fontId="128" fillId="0" borderId="90" xfId="0" applyNumberFormat="1" applyFont="1" applyBorder="1" applyAlignment="1">
      <alignment vertical="center"/>
    </xf>
    <xf numFmtId="43" fontId="129" fillId="7" borderId="90" xfId="0" applyNumberFormat="1" applyFont="1" applyFill="1" applyBorder="1" applyAlignment="1">
      <alignment vertical="center"/>
    </xf>
    <xf numFmtId="49" fontId="66" fillId="12" borderId="90" xfId="0" applyNumberFormat="1" applyFont="1" applyFill="1" applyBorder="1" applyAlignment="1">
      <alignment horizontal="left" vertical="center" wrapText="1"/>
    </xf>
    <xf numFmtId="9" fontId="66" fillId="12" borderId="90" xfId="3" applyFont="1" applyFill="1" applyBorder="1" applyAlignment="1">
      <alignment horizontal="left" vertical="center" wrapText="1"/>
    </xf>
    <xf numFmtId="187" fontId="66" fillId="12" borderId="90" xfId="0" applyNumberFormat="1" applyFont="1" applyFill="1" applyBorder="1" applyAlignment="1">
      <alignment horizontal="left" vertical="center" wrapText="1"/>
    </xf>
    <xf numFmtId="0" fontId="38" fillId="0" borderId="90" xfId="0" applyFont="1" applyBorder="1" applyAlignment="1">
      <alignment vertical="center" wrapText="1"/>
    </xf>
    <xf numFmtId="0" fontId="78" fillId="20" borderId="0" xfId="0" applyFont="1" applyFill="1" applyAlignment="1">
      <alignment vertical="center"/>
    </xf>
    <xf numFmtId="0" fontId="34" fillId="20" borderId="0" xfId="0" applyFont="1" applyFill="1" applyAlignment="1">
      <alignment horizontal="left" vertical="center"/>
    </xf>
    <xf numFmtId="0" fontId="70" fillId="20" borderId="0" xfId="0" applyFont="1" applyFill="1" applyAlignment="1">
      <alignment vertical="center"/>
    </xf>
    <xf numFmtId="0" fontId="43" fillId="20" borderId="0" xfId="0" applyFont="1" applyFill="1" applyAlignment="1">
      <alignment vertical="center"/>
    </xf>
    <xf numFmtId="0" fontId="55" fillId="20" borderId="0" xfId="0" applyFont="1" applyFill="1" applyAlignment="1">
      <alignment vertical="center"/>
    </xf>
    <xf numFmtId="0" fontId="41" fillId="0" borderId="90" xfId="0" applyFont="1" applyBorder="1" applyAlignment="1">
      <alignment vertical="center"/>
    </xf>
    <xf numFmtId="49" fontId="70" fillId="0" borderId="90" xfId="0" applyNumberFormat="1" applyFont="1" applyBorder="1" applyAlignment="1">
      <alignment vertical="center"/>
    </xf>
    <xf numFmtId="172" fontId="38" fillId="15" borderId="90" xfId="0" applyNumberFormat="1" applyFont="1" applyFill="1" applyBorder="1" applyAlignment="1">
      <alignment vertical="center"/>
    </xf>
    <xf numFmtId="0" fontId="44" fillId="39" borderId="95" xfId="0" applyFont="1" applyFill="1" applyBorder="1" applyAlignment="1">
      <alignment horizontal="left" vertical="center"/>
    </xf>
    <xf numFmtId="0" fontId="38" fillId="15" borderId="83" xfId="0" applyFont="1" applyFill="1" applyBorder="1" applyAlignment="1">
      <alignment horizontal="left" vertical="center"/>
    </xf>
    <xf numFmtId="0" fontId="38" fillId="15" borderId="83" xfId="0" applyFont="1" applyFill="1" applyBorder="1" applyAlignment="1">
      <alignment vertical="center"/>
    </xf>
    <xf numFmtId="0" fontId="38" fillId="15" borderId="83" xfId="0" applyFont="1" applyFill="1" applyBorder="1" applyAlignment="1">
      <alignment horizontal="right" vertical="center"/>
    </xf>
    <xf numFmtId="43" fontId="38" fillId="15" borderId="83" xfId="0" applyNumberFormat="1" applyFont="1" applyFill="1" applyBorder="1" applyAlignment="1">
      <alignment vertical="center"/>
    </xf>
    <xf numFmtId="172" fontId="38" fillId="15" borderId="83" xfId="0" applyNumberFormat="1" applyFont="1" applyFill="1" applyBorder="1" applyAlignment="1">
      <alignment vertical="center"/>
    </xf>
    <xf numFmtId="0" fontId="38" fillId="15" borderId="88" xfId="0" applyFont="1" applyFill="1" applyBorder="1" applyAlignment="1">
      <alignment horizontal="left" vertical="center"/>
    </xf>
    <xf numFmtId="0" fontId="38" fillId="15" borderId="88" xfId="0" applyFont="1" applyFill="1" applyBorder="1" applyAlignment="1">
      <alignment vertical="center"/>
    </xf>
    <xf numFmtId="0" fontId="38" fillId="15" borderId="88" xfId="0" applyFont="1" applyFill="1" applyBorder="1" applyAlignment="1">
      <alignment horizontal="right" vertical="center"/>
    </xf>
    <xf numFmtId="43" fontId="38" fillId="15" borderId="88" xfId="0" applyNumberFormat="1" applyFont="1" applyFill="1" applyBorder="1" applyAlignment="1">
      <alignment vertical="center"/>
    </xf>
    <xf numFmtId="172" fontId="38" fillId="15" borderId="88" xfId="0" applyNumberFormat="1" applyFont="1" applyFill="1" applyBorder="1" applyAlignment="1">
      <alignment vertical="center"/>
    </xf>
    <xf numFmtId="0" fontId="48" fillId="28" borderId="95" xfId="0" applyFont="1" applyFill="1" applyBorder="1" applyAlignment="1">
      <alignment horizontal="left" vertical="center"/>
    </xf>
    <xf numFmtId="0" fontId="38" fillId="28" borderId="95" xfId="0" applyFont="1" applyFill="1" applyBorder="1" applyAlignment="1">
      <alignment vertical="center"/>
    </xf>
    <xf numFmtId="0" fontId="48" fillId="28" borderId="95" xfId="0" applyFont="1" applyFill="1" applyBorder="1" applyAlignment="1">
      <alignment horizontal="right" vertical="center"/>
    </xf>
    <xf numFmtId="0" fontId="42" fillId="28" borderId="95" xfId="0" applyFont="1" applyFill="1" applyBorder="1" applyAlignment="1">
      <alignment vertical="center"/>
    </xf>
    <xf numFmtId="43" fontId="42" fillId="28" borderId="95" xfId="0" applyNumberFormat="1" applyFont="1" applyFill="1" applyBorder="1" applyAlignment="1">
      <alignment vertical="center"/>
    </xf>
    <xf numFmtId="1" fontId="42" fillId="28" borderId="95" xfId="0" applyNumberFormat="1" applyFont="1" applyFill="1" applyBorder="1" applyAlignment="1">
      <alignment vertical="center"/>
    </xf>
    <xf numFmtId="168" fontId="42" fillId="28" borderId="95" xfId="0" applyNumberFormat="1" applyFont="1" applyFill="1" applyBorder="1" applyAlignment="1">
      <alignment vertical="center"/>
    </xf>
    <xf numFmtId="172" fontId="42" fillId="28" borderId="95" xfId="0" applyNumberFormat="1" applyFont="1" applyFill="1" applyBorder="1" applyAlignment="1">
      <alignment vertical="center"/>
    </xf>
    <xf numFmtId="0" fontId="38" fillId="0" borderId="83" xfId="0" applyFont="1" applyBorder="1" applyAlignment="1">
      <alignment vertical="center"/>
    </xf>
    <xf numFmtId="43" fontId="38" fillId="12" borderId="83" xfId="0" applyNumberFormat="1" applyFont="1" applyFill="1" applyBorder="1" applyAlignment="1">
      <alignment vertical="center"/>
    </xf>
    <xf numFmtId="0" fontId="40" fillId="12" borderId="83" xfId="0" applyFont="1" applyFill="1" applyBorder="1" applyAlignment="1">
      <alignment vertical="center"/>
    </xf>
    <xf numFmtId="0" fontId="38" fillId="12" borderId="83" xfId="0" applyFont="1" applyFill="1" applyBorder="1" applyAlignment="1">
      <alignment vertical="center"/>
    </xf>
    <xf numFmtId="0" fontId="38" fillId="12" borderId="83" xfId="0" applyFont="1" applyFill="1" applyBorder="1" applyAlignment="1">
      <alignment horizontal="center" vertical="center"/>
    </xf>
    <xf numFmtId="0" fontId="38" fillId="0" borderId="88" xfId="0" applyFont="1" applyBorder="1" applyAlignment="1">
      <alignment vertical="center"/>
    </xf>
    <xf numFmtId="43" fontId="38" fillId="12" borderId="88" xfId="0" applyNumberFormat="1" applyFont="1" applyFill="1" applyBorder="1" applyAlignment="1">
      <alignment vertical="center"/>
    </xf>
    <xf numFmtId="0" fontId="40" fillId="12" borderId="88" xfId="0" applyFont="1" applyFill="1" applyBorder="1" applyAlignment="1">
      <alignment vertical="center"/>
    </xf>
    <xf numFmtId="0" fontId="38" fillId="12" borderId="88" xfId="0" applyFont="1" applyFill="1" applyBorder="1" applyAlignment="1">
      <alignment vertical="center"/>
    </xf>
    <xf numFmtId="0" fontId="38" fillId="12" borderId="88" xfId="0" applyFont="1" applyFill="1" applyBorder="1" applyAlignment="1">
      <alignment horizontal="center" vertical="center"/>
    </xf>
    <xf numFmtId="0" fontId="44" fillId="7" borderId="88" xfId="0" applyFont="1" applyFill="1" applyBorder="1" applyAlignment="1">
      <alignment horizontal="left" vertical="center"/>
    </xf>
    <xf numFmtId="0" fontId="44" fillId="7" borderId="88" xfId="0" applyFont="1" applyFill="1" applyBorder="1" applyAlignment="1">
      <alignment vertical="center"/>
    </xf>
    <xf numFmtId="164" fontId="44" fillId="7" borderId="88" xfId="1" applyFont="1" applyFill="1" applyBorder="1" applyAlignment="1">
      <alignment horizontal="right" vertical="center"/>
    </xf>
    <xf numFmtId="43" fontId="44" fillId="7" borderId="88" xfId="0" applyNumberFormat="1" applyFont="1" applyFill="1" applyBorder="1" applyAlignment="1">
      <alignment vertical="center"/>
    </xf>
    <xf numFmtId="172" fontId="44" fillId="7" borderId="88" xfId="0" applyNumberFormat="1" applyFont="1" applyFill="1" applyBorder="1" applyAlignment="1">
      <alignment vertical="center"/>
    </xf>
    <xf numFmtId="49" fontId="44" fillId="7" borderId="88" xfId="0" applyNumberFormat="1" applyFont="1" applyFill="1" applyBorder="1" applyAlignment="1">
      <alignment vertical="center"/>
    </xf>
    <xf numFmtId="2" fontId="44" fillId="7" borderId="88" xfId="0" applyNumberFormat="1" applyFont="1" applyFill="1" applyBorder="1" applyAlignment="1">
      <alignment vertical="center"/>
    </xf>
    <xf numFmtId="49" fontId="45" fillId="7" borderId="88" xfId="0" applyNumberFormat="1" applyFont="1" applyFill="1" applyBorder="1" applyAlignment="1">
      <alignment vertical="center"/>
    </xf>
    <xf numFmtId="49" fontId="42" fillId="12" borderId="88" xfId="0" applyNumberFormat="1" applyFont="1" applyFill="1" applyBorder="1" applyAlignment="1">
      <alignment horizontal="left" vertical="center" wrapText="1"/>
    </xf>
    <xf numFmtId="0" fontId="44" fillId="12" borderId="88" xfId="0" applyFont="1" applyFill="1" applyBorder="1" applyAlignment="1">
      <alignment vertical="center"/>
    </xf>
    <xf numFmtId="0" fontId="38" fillId="0" borderId="95" xfId="0" applyFont="1" applyBorder="1" applyAlignment="1">
      <alignment vertical="center"/>
    </xf>
    <xf numFmtId="0" fontId="38" fillId="12" borderId="95" xfId="0" applyFont="1" applyFill="1" applyBorder="1" applyAlignment="1">
      <alignment vertical="center"/>
    </xf>
    <xf numFmtId="49" fontId="42" fillId="12" borderId="95" xfId="0" applyNumberFormat="1" applyFont="1" applyFill="1" applyBorder="1" applyAlignment="1">
      <alignment horizontal="left" vertical="center" wrapText="1"/>
    </xf>
    <xf numFmtId="0" fontId="71" fillId="7" borderId="90" xfId="0" applyFont="1" applyFill="1" applyBorder="1" applyAlignment="1">
      <alignment horizontal="left" vertical="center"/>
    </xf>
    <xf numFmtId="0" fontId="71" fillId="7" borderId="90" xfId="0" applyFont="1" applyFill="1" applyBorder="1" applyAlignment="1">
      <alignment vertical="center"/>
    </xf>
    <xf numFmtId="164" fontId="71" fillId="7" borderId="90" xfId="1" applyFont="1" applyFill="1" applyBorder="1" applyAlignment="1">
      <alignment horizontal="right" vertical="center"/>
    </xf>
    <xf numFmtId="43" fontId="71" fillId="7" borderId="90" xfId="0" applyNumberFormat="1" applyFont="1" applyFill="1" applyBorder="1" applyAlignment="1">
      <alignment vertical="center"/>
    </xf>
    <xf numFmtId="172" fontId="71" fillId="7" borderId="90" xfId="0" applyNumberFormat="1" applyFont="1" applyFill="1" applyBorder="1" applyAlignment="1">
      <alignment vertical="center"/>
    </xf>
    <xf numFmtId="49" fontId="71" fillId="7" borderId="90" xfId="0" applyNumberFormat="1" applyFont="1" applyFill="1" applyBorder="1" applyAlignment="1">
      <alignment vertical="center"/>
    </xf>
    <xf numFmtId="165" fontId="66" fillId="0" borderId="90" xfId="4703" applyFont="1" applyFill="1" applyBorder="1" applyAlignment="1" applyProtection="1">
      <alignment horizontal="left" vertical="center"/>
    </xf>
    <xf numFmtId="0" fontId="38" fillId="6" borderId="90" xfId="0" applyFont="1" applyFill="1" applyBorder="1" applyAlignment="1">
      <alignment horizontal="left" vertical="center"/>
    </xf>
    <xf numFmtId="0" fontId="130" fillId="26" borderId="0" xfId="0" applyFont="1" applyFill="1" applyAlignment="1">
      <alignment vertical="center"/>
    </xf>
    <xf numFmtId="0" fontId="131" fillId="26" borderId="0" xfId="0" applyFont="1" applyFill="1" applyAlignment="1">
      <alignment vertical="center"/>
    </xf>
    <xf numFmtId="44" fontId="131" fillId="26" borderId="0" xfId="0" applyNumberFormat="1" applyFont="1" applyFill="1" applyAlignment="1">
      <alignment vertical="center"/>
    </xf>
    <xf numFmtId="168" fontId="131" fillId="26" borderId="0" xfId="5" applyNumberFormat="1" applyFont="1" applyFill="1" applyBorder="1" applyAlignment="1" applyProtection="1">
      <alignment vertical="center"/>
    </xf>
    <xf numFmtId="168" fontId="44" fillId="37" borderId="14" xfId="0" applyNumberFormat="1" applyFont="1" applyFill="1" applyBorder="1" applyAlignment="1">
      <alignment horizontal="center" vertical="center"/>
    </xf>
    <xf numFmtId="0" fontId="38" fillId="0" borderId="63" xfId="0" applyFont="1" applyBorder="1" applyAlignment="1">
      <alignment horizontal="left" vertical="center" indent="2"/>
    </xf>
    <xf numFmtId="0" fontId="38" fillId="0" borderId="64" xfId="0" applyFont="1" applyBorder="1" applyAlignment="1">
      <alignment horizontal="left" vertical="center" indent="2"/>
    </xf>
    <xf numFmtId="0" fontId="44" fillId="37" borderId="12" xfId="0" applyFont="1" applyFill="1" applyBorder="1" applyAlignment="1">
      <alignment horizontal="left" vertical="center"/>
    </xf>
    <xf numFmtId="0" fontId="44" fillId="0" borderId="118" xfId="0" applyFont="1" applyBorder="1" applyAlignment="1">
      <alignment horizontal="left" vertical="center" indent="2"/>
    </xf>
    <xf numFmtId="0" fontId="132" fillId="26" borderId="0" xfId="5" applyNumberFormat="1" applyFont="1" applyFill="1" applyBorder="1" applyAlignment="1" applyProtection="1">
      <alignment horizontal="left" vertical="center"/>
    </xf>
    <xf numFmtId="168" fontId="44" fillId="37" borderId="95" xfId="2" applyNumberFormat="1" applyFont="1" applyFill="1" applyBorder="1" applyAlignment="1" applyProtection="1">
      <alignment horizontal="right" vertical="center"/>
      <protection locked="0"/>
    </xf>
    <xf numFmtId="0" fontId="54" fillId="0" borderId="63" xfId="0" applyFont="1" applyBorder="1" applyAlignment="1">
      <alignment horizontal="left" vertical="center" indent="2"/>
    </xf>
    <xf numFmtId="0" fontId="74" fillId="20" borderId="90" xfId="0" applyFont="1" applyFill="1" applyBorder="1" applyAlignment="1">
      <alignment horizontal="left" vertical="center"/>
    </xf>
    <xf numFmtId="0" fontId="70" fillId="0" borderId="120" xfId="0" applyFont="1" applyBorder="1" applyAlignment="1">
      <alignment horizontal="left" vertical="center"/>
    </xf>
    <xf numFmtId="0" fontId="38" fillId="0" borderId="120" xfId="0" applyFont="1" applyBorder="1" applyAlignment="1">
      <alignment horizontal="left" vertical="center"/>
    </xf>
    <xf numFmtId="0" fontId="70" fillId="0" borderId="120" xfId="10" applyFont="1" applyBorder="1" applyAlignment="1">
      <alignment horizontal="left" vertical="center"/>
    </xf>
    <xf numFmtId="0" fontId="74" fillId="20" borderId="105" xfId="0" applyFont="1" applyFill="1" applyBorder="1" applyAlignment="1">
      <alignment vertical="center"/>
    </xf>
    <xf numFmtId="0" fontId="70" fillId="0" borderId="121" xfId="0" applyFont="1" applyBorder="1" applyAlignment="1">
      <alignment vertical="center" wrapText="1"/>
    </xf>
    <xf numFmtId="4" fontId="70" fillId="0" borderId="121" xfId="0" applyNumberFormat="1" applyFont="1" applyBorder="1" applyAlignment="1">
      <alignment vertical="center" wrapText="1"/>
    </xf>
    <xf numFmtId="0" fontId="66" fillId="0" borderId="121" xfId="0" applyFont="1" applyBorder="1" applyAlignment="1">
      <alignment vertical="center" wrapText="1"/>
    </xf>
    <xf numFmtId="0" fontId="38" fillId="0" borderId="121" xfId="0" applyFont="1" applyBorder="1" applyAlignment="1">
      <alignment vertical="center" wrapText="1"/>
    </xf>
    <xf numFmtId="0" fontId="70" fillId="0" borderId="121" xfId="10" applyFont="1" applyBorder="1" applyAlignment="1">
      <alignment vertical="center" wrapText="1"/>
    </xf>
    <xf numFmtId="0" fontId="49" fillId="20" borderId="119" xfId="0" applyFont="1" applyFill="1" applyBorder="1" applyAlignment="1">
      <alignment horizontal="center" vertical="center"/>
    </xf>
    <xf numFmtId="0" fontId="38" fillId="20" borderId="119" xfId="0" applyFont="1" applyFill="1" applyBorder="1" applyAlignment="1">
      <alignment vertical="center"/>
    </xf>
    <xf numFmtId="0" fontId="38" fillId="20" borderId="122" xfId="0" applyFont="1" applyFill="1" applyBorder="1" applyAlignment="1">
      <alignment vertical="center"/>
    </xf>
    <xf numFmtId="0" fontId="38" fillId="28" borderId="123" xfId="0" applyFont="1" applyFill="1" applyBorder="1" applyAlignment="1">
      <alignment vertical="center"/>
    </xf>
    <xf numFmtId="0" fontId="38" fillId="20" borderId="124" xfId="0" applyFont="1" applyFill="1" applyBorder="1" applyAlignment="1">
      <alignment vertical="center"/>
    </xf>
    <xf numFmtId="0" fontId="104" fillId="20" borderId="119" xfId="0" applyFont="1" applyFill="1" applyBorder="1" applyAlignment="1">
      <alignment vertical="center"/>
    </xf>
    <xf numFmtId="0" fontId="70" fillId="20" borderId="119" xfId="0" applyFont="1" applyFill="1" applyBorder="1" applyAlignment="1">
      <alignment vertical="center"/>
    </xf>
    <xf numFmtId="0" fontId="38" fillId="0" borderId="119" xfId="0" applyFont="1" applyBorder="1" applyAlignment="1">
      <alignment vertical="center"/>
    </xf>
    <xf numFmtId="0" fontId="70" fillId="20" borderId="119" xfId="10" applyFont="1" applyFill="1" applyBorder="1" applyAlignment="1">
      <alignment vertical="center"/>
    </xf>
    <xf numFmtId="0" fontId="70" fillId="0" borderId="121" xfId="10" applyFont="1" applyBorder="1" applyAlignment="1">
      <alignment horizontal="left" vertical="center" wrapText="1" indent="1"/>
    </xf>
    <xf numFmtId="43" fontId="70" fillId="0" borderId="120" xfId="0" applyNumberFormat="1" applyFont="1" applyBorder="1" applyAlignment="1">
      <alignment vertical="center"/>
    </xf>
    <xf numFmtId="43" fontId="38" fillId="0" borderId="120" xfId="0" applyNumberFormat="1" applyFont="1" applyBorder="1" applyAlignment="1">
      <alignment vertical="center"/>
    </xf>
    <xf numFmtId="0" fontId="49" fillId="12" borderId="119" xfId="0" applyFont="1" applyFill="1" applyBorder="1" applyAlignment="1">
      <alignment horizontal="center" vertical="center"/>
    </xf>
    <xf numFmtId="0" fontId="38" fillId="12" borderId="119" xfId="0" applyFont="1" applyFill="1" applyBorder="1" applyAlignment="1">
      <alignment vertical="center"/>
    </xf>
    <xf numFmtId="0" fontId="70" fillId="12" borderId="119" xfId="0" applyFont="1" applyFill="1" applyBorder="1" applyAlignment="1">
      <alignment vertical="center"/>
    </xf>
    <xf numFmtId="0" fontId="38" fillId="12" borderId="124" xfId="0" applyFont="1" applyFill="1" applyBorder="1" applyAlignment="1">
      <alignment vertical="center"/>
    </xf>
    <xf numFmtId="0" fontId="66" fillId="12" borderId="119" xfId="0" applyFont="1" applyFill="1" applyBorder="1" applyAlignment="1">
      <alignment vertical="center"/>
    </xf>
    <xf numFmtId="43" fontId="38" fillId="12" borderId="119" xfId="0" applyNumberFormat="1" applyFont="1" applyFill="1" applyBorder="1" applyAlignment="1">
      <alignment vertical="center"/>
    </xf>
    <xf numFmtId="44" fontId="42" fillId="5" borderId="0" xfId="5" applyNumberFormat="1" applyFont="1" applyFill="1" applyBorder="1" applyAlignment="1" applyProtection="1">
      <alignment vertical="center"/>
    </xf>
    <xf numFmtId="0" fontId="133" fillId="0" borderId="0" xfId="0" applyFont="1"/>
    <xf numFmtId="0" fontId="134" fillId="0" borderId="0" xfId="0" applyFont="1"/>
    <xf numFmtId="0" fontId="135" fillId="0" borderId="0" xfId="0" applyFont="1"/>
    <xf numFmtId="0" fontId="136" fillId="0" borderId="0" xfId="0" applyFont="1"/>
    <xf numFmtId="0" fontId="137" fillId="0" borderId="0" xfId="0" applyFont="1"/>
    <xf numFmtId="0" fontId="40" fillId="0" borderId="90" xfId="0" applyFont="1" applyBorder="1" applyAlignment="1">
      <alignment vertical="center"/>
    </xf>
    <xf numFmtId="184" fontId="40" fillId="0" borderId="90" xfId="0" applyNumberFormat="1" applyFont="1" applyBorder="1" applyAlignment="1">
      <alignment vertical="center"/>
    </xf>
    <xf numFmtId="0" fontId="45" fillId="4" borderId="90" xfId="0" applyFont="1" applyFill="1" applyBorder="1" applyAlignment="1">
      <alignment vertical="center"/>
    </xf>
    <xf numFmtId="2" fontId="38" fillId="0" borderId="63" xfId="1" applyNumberFormat="1" applyFont="1" applyFill="1" applyBorder="1" applyAlignment="1" applyProtection="1">
      <alignment horizontal="left" vertical="center"/>
    </xf>
    <xf numFmtId="0" fontId="138" fillId="20" borderId="0" xfId="0" applyFont="1" applyFill="1" applyAlignment="1">
      <alignment vertical="center"/>
    </xf>
    <xf numFmtId="0" fontId="139" fillId="20" borderId="0" xfId="0" applyFont="1" applyFill="1" applyAlignment="1">
      <alignment vertical="center"/>
    </xf>
    <xf numFmtId="165" fontId="51" fillId="2" borderId="62" xfId="4703" applyFont="1" applyFill="1" applyBorder="1" applyAlignment="1" applyProtection="1">
      <alignment horizontal="left" vertical="center"/>
    </xf>
    <xf numFmtId="49" fontId="38" fillId="5" borderId="0" xfId="5" applyNumberFormat="1" applyFont="1" applyFill="1" applyBorder="1" applyAlignment="1" applyProtection="1">
      <alignment horizontal="center" vertical="center"/>
    </xf>
    <xf numFmtId="0" fontId="140" fillId="20" borderId="0" xfId="0" applyFont="1" applyFill="1" applyAlignment="1">
      <alignment vertical="center"/>
    </xf>
    <xf numFmtId="0" fontId="38" fillId="0" borderId="0" xfId="0" applyFont="1" applyAlignment="1">
      <alignment horizontal="center"/>
    </xf>
    <xf numFmtId="166" fontId="35" fillId="34" borderId="10" xfId="5" applyFont="1" applyFill="1" applyBorder="1" applyAlignment="1" applyProtection="1">
      <alignment horizontal="left" vertical="center"/>
    </xf>
    <xf numFmtId="165" fontId="44" fillId="35" borderId="104" xfId="4" applyFont="1" applyFill="1" applyBorder="1" applyAlignment="1" applyProtection="1">
      <alignment horizontal="left" vertical="center"/>
    </xf>
    <xf numFmtId="166" fontId="35" fillId="34" borderId="0" xfId="5" applyFont="1" applyFill="1" applyBorder="1" applyAlignment="1" applyProtection="1">
      <alignment horizontal="left" vertical="center"/>
    </xf>
    <xf numFmtId="0" fontId="109" fillId="20" borderId="78" xfId="0" applyFont="1" applyFill="1" applyBorder="1" applyAlignment="1">
      <alignment horizontal="center" textRotation="90" wrapText="1"/>
    </xf>
    <xf numFmtId="0" fontId="109" fillId="20" borderId="81" xfId="0" applyFont="1" applyFill="1" applyBorder="1" applyAlignment="1">
      <alignment horizontal="center" textRotation="90" wrapText="1"/>
    </xf>
    <xf numFmtId="186" fontId="109" fillId="29" borderId="78" xfId="0" applyNumberFormat="1" applyFont="1" applyFill="1" applyBorder="1" applyAlignment="1" applyProtection="1">
      <alignment horizontal="center" textRotation="90" wrapText="1"/>
      <protection locked="0"/>
    </xf>
    <xf numFmtId="186" fontId="109" fillId="29" borderId="81" xfId="0" applyNumberFormat="1" applyFont="1" applyFill="1" applyBorder="1" applyAlignment="1" applyProtection="1">
      <alignment horizontal="center" textRotation="90" wrapText="1"/>
      <protection locked="0"/>
    </xf>
    <xf numFmtId="0" fontId="106" fillId="20" borderId="45" xfId="0" applyFont="1" applyFill="1" applyBorder="1" applyAlignment="1">
      <alignment horizontal="center" vertical="center"/>
    </xf>
    <xf numFmtId="0" fontId="106" fillId="20" borderId="46" xfId="0" applyFont="1" applyFill="1" applyBorder="1" applyAlignment="1">
      <alignment horizontal="center" vertical="center"/>
    </xf>
    <xf numFmtId="186" fontId="109" fillId="17" borderId="78" xfId="8" applyNumberFormat="1" applyFont="1" applyFill="1" applyBorder="1" applyAlignment="1">
      <alignment horizontal="center" textRotation="90" wrapText="1"/>
    </xf>
    <xf numFmtId="186" fontId="109" fillId="17" borderId="81" xfId="8" applyNumberFormat="1" applyFont="1" applyFill="1" applyBorder="1" applyAlignment="1">
      <alignment horizontal="center" textRotation="90" wrapText="1"/>
    </xf>
    <xf numFmtId="0" fontId="109" fillId="9" borderId="78" xfId="0" applyFont="1" applyFill="1" applyBorder="1" applyAlignment="1">
      <alignment horizontal="center" textRotation="90" wrapText="1"/>
    </xf>
    <xf numFmtId="0" fontId="109" fillId="9" borderId="81" xfId="0" applyFont="1" applyFill="1" applyBorder="1" applyAlignment="1">
      <alignment horizontal="center" textRotation="90" wrapText="1"/>
    </xf>
    <xf numFmtId="186" fontId="109" fillId="31" borderId="78" xfId="8" applyNumberFormat="1" applyFont="1" applyFill="1" applyBorder="1" applyAlignment="1">
      <alignment horizontal="center" textRotation="90" wrapText="1"/>
    </xf>
    <xf numFmtId="186" fontId="109" fillId="31" borderId="81" xfId="8" applyNumberFormat="1" applyFont="1" applyFill="1" applyBorder="1" applyAlignment="1">
      <alignment horizontal="center" textRotation="90" wrapText="1"/>
    </xf>
    <xf numFmtId="0" fontId="109" fillId="20" borderId="79" xfId="0" applyFont="1" applyFill="1" applyBorder="1" applyAlignment="1">
      <alignment horizontal="center" textRotation="90" wrapText="1"/>
    </xf>
    <xf numFmtId="0" fontId="109" fillId="20" borderId="80" xfId="0" applyFont="1" applyFill="1" applyBorder="1" applyAlignment="1">
      <alignment horizontal="center" textRotation="90" wrapText="1"/>
    </xf>
    <xf numFmtId="0" fontId="111" fillId="20" borderId="92" xfId="0" applyFont="1" applyFill="1" applyBorder="1" applyAlignment="1">
      <alignment horizontal="center" vertical="center"/>
    </xf>
    <xf numFmtId="0" fontId="111" fillId="20" borderId="89" xfId="0" applyFont="1" applyFill="1" applyBorder="1" applyAlignment="1">
      <alignment horizontal="center" vertical="center"/>
    </xf>
    <xf numFmtId="2" fontId="105" fillId="0" borderId="25" xfId="0" applyNumberFormat="1" applyFont="1" applyBorder="1" applyAlignment="1" applyProtection="1">
      <alignment horizontal="center" vertical="center"/>
      <protection locked="0"/>
    </xf>
    <xf numFmtId="2" fontId="105" fillId="0" borderId="20" xfId="0" applyNumberFormat="1" applyFont="1" applyBorder="1" applyAlignment="1" applyProtection="1">
      <alignment horizontal="center" vertical="center" wrapText="1"/>
      <protection locked="0"/>
    </xf>
    <xf numFmtId="2" fontId="105" fillId="0" borderId="19" xfId="0" applyNumberFormat="1" applyFont="1" applyBorder="1" applyAlignment="1" applyProtection="1">
      <alignment horizontal="center" vertical="center" wrapText="1"/>
      <protection locked="0"/>
    </xf>
    <xf numFmtId="0" fontId="108" fillId="20" borderId="78" xfId="0" applyFont="1" applyFill="1" applyBorder="1" applyAlignment="1">
      <alignment horizontal="center" vertical="center"/>
    </xf>
    <xf numFmtId="0" fontId="111" fillId="20" borderId="78" xfId="0" applyFont="1" applyFill="1" applyBorder="1" applyAlignment="1">
      <alignment horizontal="center" vertical="center"/>
    </xf>
    <xf numFmtId="0" fontId="111" fillId="20" borderId="90" xfId="0" applyFont="1" applyFill="1" applyBorder="1" applyAlignment="1">
      <alignment horizontal="left" vertical="center"/>
    </xf>
    <xf numFmtId="0" fontId="108" fillId="0" borderId="90" xfId="0" applyFont="1" applyBorder="1" applyAlignment="1">
      <alignment horizontal="left" vertical="center"/>
    </xf>
    <xf numFmtId="49" fontId="105" fillId="0" borderId="0" xfId="0" applyNumberFormat="1" applyFont="1" applyAlignment="1">
      <alignment horizontal="center" vertical="center" textRotation="90"/>
    </xf>
    <xf numFmtId="165" fontId="104" fillId="0" borderId="25" xfId="0" applyNumberFormat="1" applyFont="1" applyBorder="1" applyAlignment="1">
      <alignment horizontal="center" vertical="center"/>
    </xf>
    <xf numFmtId="0" fontId="108" fillId="0" borderId="89" xfId="0" applyFont="1" applyBorder="1" applyAlignment="1">
      <alignment horizontal="left" vertical="center"/>
    </xf>
    <xf numFmtId="165" fontId="104" fillId="0" borderId="22" xfId="0" applyNumberFormat="1" applyFont="1" applyBorder="1" applyAlignment="1">
      <alignment horizontal="center" vertical="center"/>
    </xf>
    <xf numFmtId="0" fontId="111" fillId="20" borderId="90" xfId="0" applyFont="1" applyFill="1" applyBorder="1" applyAlignment="1">
      <alignment horizontal="center" vertical="center"/>
    </xf>
    <xf numFmtId="0" fontId="106" fillId="20" borderId="0" xfId="0" applyFont="1" applyFill="1" applyAlignment="1">
      <alignment horizontal="center" vertical="center"/>
    </xf>
    <xf numFmtId="0" fontId="106" fillId="20" borderId="77" xfId="0" applyFont="1" applyFill="1" applyBorder="1" applyAlignment="1">
      <alignment horizontal="center" vertical="center"/>
    </xf>
    <xf numFmtId="0" fontId="107" fillId="20" borderId="78" xfId="0" applyFont="1" applyFill="1" applyBorder="1" applyAlignment="1">
      <alignment horizontal="center" vertical="center"/>
    </xf>
    <xf numFmtId="0" fontId="34" fillId="0" borderId="0" xfId="0" applyFont="1" applyAlignment="1">
      <alignment horizontal="left" vertical="top" wrapText="1"/>
    </xf>
    <xf numFmtId="0" fontId="83" fillId="0" borderId="55" xfId="0" applyFont="1" applyBorder="1" applyAlignment="1">
      <alignment horizontal="left" vertical="center" wrapText="1" indent="1"/>
    </xf>
    <xf numFmtId="0" fontId="83" fillId="0" borderId="59" xfId="0" applyFont="1" applyBorder="1" applyAlignment="1">
      <alignment horizontal="left" vertical="center" wrapText="1" indent="1"/>
    </xf>
    <xf numFmtId="0" fontId="83" fillId="0" borderId="61" xfId="0" applyFont="1" applyBorder="1" applyAlignment="1">
      <alignment horizontal="left" vertical="center" wrapText="1" indent="1"/>
    </xf>
    <xf numFmtId="0" fontId="37" fillId="21" borderId="54" xfId="0" applyFont="1" applyFill="1" applyBorder="1" applyAlignment="1">
      <alignment vertical="center" wrapText="1"/>
    </xf>
    <xf numFmtId="0" fontId="37" fillId="21" borderId="58" xfId="0" applyFont="1" applyFill="1" applyBorder="1" applyAlignment="1">
      <alignment vertical="center" wrapText="1"/>
    </xf>
    <xf numFmtId="0" fontId="37" fillId="21" borderId="60" xfId="0" applyFont="1" applyFill="1" applyBorder="1" applyAlignment="1">
      <alignment vertical="center" wrapText="1"/>
    </xf>
    <xf numFmtId="0" fontId="57" fillId="0" borderId="0" xfId="0" applyFont="1" applyAlignment="1">
      <alignment horizontal="center" vertical="center" wrapText="1"/>
    </xf>
  </cellXfs>
  <cellStyles count="4710">
    <cellStyle name="basis" xfId="214" xr:uid="{00000000-0005-0000-0000-000000000000}"/>
    <cellStyle name="basis 2" xfId="215" xr:uid="{00000000-0005-0000-0000-000001000000}"/>
    <cellStyle name="basis_A4-staand1" xfId="1189" xr:uid="{00000000-0005-0000-0000-000002000000}"/>
    <cellStyle name="Comma 2" xfId="4" xr:uid="{00000000-0005-0000-0000-000003000000}"/>
    <cellStyle name="Comma 2 10" xfId="74" xr:uid="{00000000-0005-0000-0000-000004000000}"/>
    <cellStyle name="Comma 2 10 2" xfId="174" xr:uid="{00000000-0005-0000-0000-000005000000}"/>
    <cellStyle name="Comma 2 10 2 2" xfId="385" xr:uid="{00000000-0005-0000-0000-000006000000}"/>
    <cellStyle name="Comma 2 10 2 2 2" xfId="801" xr:uid="{00000000-0005-0000-0000-000007000000}"/>
    <cellStyle name="Comma 2 10 2 2 2 2" xfId="1984" xr:uid="{00000000-0005-0000-0000-000008000000}"/>
    <cellStyle name="Comma 2 10 2 2 3" xfId="1569" xr:uid="{00000000-0005-0000-0000-000009000000}"/>
    <cellStyle name="Comma 2 10 2 3" xfId="595" xr:uid="{00000000-0005-0000-0000-00000A000000}"/>
    <cellStyle name="Comma 2 10 2 3 2" xfId="1778" xr:uid="{00000000-0005-0000-0000-00000B000000}"/>
    <cellStyle name="Comma 2 10 2 4" xfId="1029" xr:uid="{00000000-0005-0000-0000-00000C000000}"/>
    <cellStyle name="Comma 2 10 2 4 2" xfId="2199" xr:uid="{00000000-0005-0000-0000-00000D000000}"/>
    <cellStyle name="Comma 2 10 2 5" xfId="1363" xr:uid="{00000000-0005-0000-0000-00000E000000}"/>
    <cellStyle name="Comma 2 10 3" xfId="285" xr:uid="{00000000-0005-0000-0000-00000F000000}"/>
    <cellStyle name="Comma 2 10 3 2" xfId="701" xr:uid="{00000000-0005-0000-0000-000010000000}"/>
    <cellStyle name="Comma 2 10 3 2 2" xfId="1884" xr:uid="{00000000-0005-0000-0000-000011000000}"/>
    <cellStyle name="Comma 2 10 3 3" xfId="1469" xr:uid="{00000000-0005-0000-0000-000012000000}"/>
    <cellStyle name="Comma 2 10 4" xfId="495" xr:uid="{00000000-0005-0000-0000-000013000000}"/>
    <cellStyle name="Comma 2 10 4 2" xfId="1678" xr:uid="{00000000-0005-0000-0000-000014000000}"/>
    <cellStyle name="Comma 2 10 5" xfId="929" xr:uid="{00000000-0005-0000-0000-000015000000}"/>
    <cellStyle name="Comma 2 10 5 2" xfId="2099" xr:uid="{00000000-0005-0000-0000-000016000000}"/>
    <cellStyle name="Comma 2 10 6" xfId="1263" xr:uid="{00000000-0005-0000-0000-000017000000}"/>
    <cellStyle name="Comma 2 11" xfId="84" xr:uid="{00000000-0005-0000-0000-000018000000}"/>
    <cellStyle name="Comma 2 11 2" xfId="184" xr:uid="{00000000-0005-0000-0000-000019000000}"/>
    <cellStyle name="Comma 2 11 2 2" xfId="395" xr:uid="{00000000-0005-0000-0000-00001A000000}"/>
    <cellStyle name="Comma 2 11 2 2 2" xfId="811" xr:uid="{00000000-0005-0000-0000-00001B000000}"/>
    <cellStyle name="Comma 2 11 2 2 2 2" xfId="1994" xr:uid="{00000000-0005-0000-0000-00001C000000}"/>
    <cellStyle name="Comma 2 11 2 2 3" xfId="1579" xr:uid="{00000000-0005-0000-0000-00001D000000}"/>
    <cellStyle name="Comma 2 11 2 3" xfId="605" xr:uid="{00000000-0005-0000-0000-00001E000000}"/>
    <cellStyle name="Comma 2 11 2 3 2" xfId="1788" xr:uid="{00000000-0005-0000-0000-00001F000000}"/>
    <cellStyle name="Comma 2 11 2 4" xfId="1039" xr:uid="{00000000-0005-0000-0000-000020000000}"/>
    <cellStyle name="Comma 2 11 2 4 2" xfId="2209" xr:uid="{00000000-0005-0000-0000-000021000000}"/>
    <cellStyle name="Comma 2 11 2 5" xfId="1373" xr:uid="{00000000-0005-0000-0000-000022000000}"/>
    <cellStyle name="Comma 2 11 3" xfId="295" xr:uid="{00000000-0005-0000-0000-000023000000}"/>
    <cellStyle name="Comma 2 11 3 2" xfId="711" xr:uid="{00000000-0005-0000-0000-000024000000}"/>
    <cellStyle name="Comma 2 11 3 2 2" xfId="1894" xr:uid="{00000000-0005-0000-0000-000025000000}"/>
    <cellStyle name="Comma 2 11 3 3" xfId="1479" xr:uid="{00000000-0005-0000-0000-000026000000}"/>
    <cellStyle name="Comma 2 11 4" xfId="505" xr:uid="{00000000-0005-0000-0000-000027000000}"/>
    <cellStyle name="Comma 2 11 4 2" xfId="1688" xr:uid="{00000000-0005-0000-0000-000028000000}"/>
    <cellStyle name="Comma 2 11 5" xfId="939" xr:uid="{00000000-0005-0000-0000-000029000000}"/>
    <cellStyle name="Comma 2 11 5 2" xfId="2109" xr:uid="{00000000-0005-0000-0000-00002A000000}"/>
    <cellStyle name="Comma 2 11 6" xfId="1273" xr:uid="{00000000-0005-0000-0000-00002B000000}"/>
    <cellStyle name="Comma 2 12" xfId="94" xr:uid="{00000000-0005-0000-0000-00002C000000}"/>
    <cellStyle name="Comma 2 12 2" xfId="194" xr:uid="{00000000-0005-0000-0000-00002D000000}"/>
    <cellStyle name="Comma 2 12 2 2" xfId="405" xr:uid="{00000000-0005-0000-0000-00002E000000}"/>
    <cellStyle name="Comma 2 12 2 2 2" xfId="821" xr:uid="{00000000-0005-0000-0000-00002F000000}"/>
    <cellStyle name="Comma 2 12 2 2 2 2" xfId="2004" xr:uid="{00000000-0005-0000-0000-000030000000}"/>
    <cellStyle name="Comma 2 12 2 2 3" xfId="1589" xr:uid="{00000000-0005-0000-0000-000031000000}"/>
    <cellStyle name="Comma 2 12 2 3" xfId="615" xr:uid="{00000000-0005-0000-0000-000032000000}"/>
    <cellStyle name="Comma 2 12 2 3 2" xfId="1798" xr:uid="{00000000-0005-0000-0000-000033000000}"/>
    <cellStyle name="Comma 2 12 2 4" xfId="1049" xr:uid="{00000000-0005-0000-0000-000034000000}"/>
    <cellStyle name="Comma 2 12 2 4 2" xfId="2219" xr:uid="{00000000-0005-0000-0000-000035000000}"/>
    <cellStyle name="Comma 2 12 2 5" xfId="1383" xr:uid="{00000000-0005-0000-0000-000036000000}"/>
    <cellStyle name="Comma 2 12 3" xfId="305" xr:uid="{00000000-0005-0000-0000-000037000000}"/>
    <cellStyle name="Comma 2 12 3 2" xfId="721" xr:uid="{00000000-0005-0000-0000-000038000000}"/>
    <cellStyle name="Comma 2 12 3 2 2" xfId="1904" xr:uid="{00000000-0005-0000-0000-000039000000}"/>
    <cellStyle name="Comma 2 12 3 3" xfId="1489" xr:uid="{00000000-0005-0000-0000-00003A000000}"/>
    <cellStyle name="Comma 2 12 4" xfId="515" xr:uid="{00000000-0005-0000-0000-00003B000000}"/>
    <cellStyle name="Comma 2 12 4 2" xfId="1698" xr:uid="{00000000-0005-0000-0000-00003C000000}"/>
    <cellStyle name="Comma 2 12 5" xfId="949" xr:uid="{00000000-0005-0000-0000-00003D000000}"/>
    <cellStyle name="Comma 2 12 5 2" xfId="2119" xr:uid="{00000000-0005-0000-0000-00003E000000}"/>
    <cellStyle name="Comma 2 12 6" xfId="1283" xr:uid="{00000000-0005-0000-0000-00003F000000}"/>
    <cellStyle name="Comma 2 13" xfId="104" xr:uid="{00000000-0005-0000-0000-000040000000}"/>
    <cellStyle name="Comma 2 13 2" xfId="204" xr:uid="{00000000-0005-0000-0000-000041000000}"/>
    <cellStyle name="Comma 2 13 2 2" xfId="415" xr:uid="{00000000-0005-0000-0000-000042000000}"/>
    <cellStyle name="Comma 2 13 2 2 2" xfId="831" xr:uid="{00000000-0005-0000-0000-000043000000}"/>
    <cellStyle name="Comma 2 13 2 2 2 2" xfId="2014" xr:uid="{00000000-0005-0000-0000-000044000000}"/>
    <cellStyle name="Comma 2 13 2 2 3" xfId="1599" xr:uid="{00000000-0005-0000-0000-000045000000}"/>
    <cellStyle name="Comma 2 13 2 3" xfId="625" xr:uid="{00000000-0005-0000-0000-000046000000}"/>
    <cellStyle name="Comma 2 13 2 3 2" xfId="1808" xr:uid="{00000000-0005-0000-0000-000047000000}"/>
    <cellStyle name="Comma 2 13 2 4" xfId="1059" xr:uid="{00000000-0005-0000-0000-000048000000}"/>
    <cellStyle name="Comma 2 13 2 4 2" xfId="2229" xr:uid="{00000000-0005-0000-0000-000049000000}"/>
    <cellStyle name="Comma 2 13 2 5" xfId="1393" xr:uid="{00000000-0005-0000-0000-00004A000000}"/>
    <cellStyle name="Comma 2 13 3" xfId="315" xr:uid="{00000000-0005-0000-0000-00004B000000}"/>
    <cellStyle name="Comma 2 13 3 2" xfId="731" xr:uid="{00000000-0005-0000-0000-00004C000000}"/>
    <cellStyle name="Comma 2 13 3 2 2" xfId="1914" xr:uid="{00000000-0005-0000-0000-00004D000000}"/>
    <cellStyle name="Comma 2 13 3 3" xfId="1499" xr:uid="{00000000-0005-0000-0000-00004E000000}"/>
    <cellStyle name="Comma 2 13 4" xfId="525" xr:uid="{00000000-0005-0000-0000-00004F000000}"/>
    <cellStyle name="Comma 2 13 4 2" xfId="1708" xr:uid="{00000000-0005-0000-0000-000050000000}"/>
    <cellStyle name="Comma 2 13 5" xfId="959" xr:uid="{00000000-0005-0000-0000-000051000000}"/>
    <cellStyle name="Comma 2 13 5 2" xfId="2129" xr:uid="{00000000-0005-0000-0000-000052000000}"/>
    <cellStyle name="Comma 2 13 6" xfId="1293" xr:uid="{00000000-0005-0000-0000-000053000000}"/>
    <cellStyle name="Comma 2 14" xfId="114" xr:uid="{00000000-0005-0000-0000-000054000000}"/>
    <cellStyle name="Comma 2 14 2" xfId="325" xr:uid="{00000000-0005-0000-0000-000055000000}"/>
    <cellStyle name="Comma 2 14 2 2" xfId="741" xr:uid="{00000000-0005-0000-0000-000056000000}"/>
    <cellStyle name="Comma 2 14 2 2 2" xfId="1924" xr:uid="{00000000-0005-0000-0000-000057000000}"/>
    <cellStyle name="Comma 2 14 2 3" xfId="1509" xr:uid="{00000000-0005-0000-0000-000058000000}"/>
    <cellStyle name="Comma 2 14 3" xfId="535" xr:uid="{00000000-0005-0000-0000-000059000000}"/>
    <cellStyle name="Comma 2 14 3 2" xfId="1718" xr:uid="{00000000-0005-0000-0000-00005A000000}"/>
    <cellStyle name="Comma 2 14 4" xfId="969" xr:uid="{00000000-0005-0000-0000-00005B000000}"/>
    <cellStyle name="Comma 2 14 4 2" xfId="2139" xr:uid="{00000000-0005-0000-0000-00005C000000}"/>
    <cellStyle name="Comma 2 14 5" xfId="1303" xr:uid="{00000000-0005-0000-0000-00005D000000}"/>
    <cellStyle name="Comma 2 15" xfId="225" xr:uid="{00000000-0005-0000-0000-00005E000000}"/>
    <cellStyle name="Comma 2 15 2" xfId="641" xr:uid="{00000000-0005-0000-0000-00005F000000}"/>
    <cellStyle name="Comma 2 15 2 2" xfId="1824" xr:uid="{00000000-0005-0000-0000-000060000000}"/>
    <cellStyle name="Comma 2 15 3" xfId="1409" xr:uid="{00000000-0005-0000-0000-000061000000}"/>
    <cellStyle name="Comma 2 16" xfId="431" xr:uid="{00000000-0005-0000-0000-000062000000}"/>
    <cellStyle name="Comma 2 16 2" xfId="1615" xr:uid="{00000000-0005-0000-0000-000063000000}"/>
    <cellStyle name="Comma 2 17" xfId="435" xr:uid="{00000000-0005-0000-0000-000064000000}"/>
    <cellStyle name="Comma 2 17 2" xfId="1618" xr:uid="{00000000-0005-0000-0000-000065000000}"/>
    <cellStyle name="Comma 2 18" xfId="865" xr:uid="{00000000-0005-0000-0000-000066000000}"/>
    <cellStyle name="Comma 2 18 2" xfId="2039" xr:uid="{00000000-0005-0000-0000-000067000000}"/>
    <cellStyle name="Comma 2 19" xfId="1203" xr:uid="{00000000-0005-0000-0000-000068000000}"/>
    <cellStyle name="Comma 2 2" xfId="11" xr:uid="{00000000-0005-0000-0000-000069000000}"/>
    <cellStyle name="Comma 2 2 10" xfId="96" xr:uid="{00000000-0005-0000-0000-00006A000000}"/>
    <cellStyle name="Comma 2 2 10 2" xfId="196" xr:uid="{00000000-0005-0000-0000-00006B000000}"/>
    <cellStyle name="Comma 2 2 10 2 2" xfId="407" xr:uid="{00000000-0005-0000-0000-00006C000000}"/>
    <cellStyle name="Comma 2 2 10 2 2 2" xfId="823" xr:uid="{00000000-0005-0000-0000-00006D000000}"/>
    <cellStyle name="Comma 2 2 10 2 2 2 2" xfId="2006" xr:uid="{00000000-0005-0000-0000-00006E000000}"/>
    <cellStyle name="Comma 2 2 10 2 2 3" xfId="1591" xr:uid="{00000000-0005-0000-0000-00006F000000}"/>
    <cellStyle name="Comma 2 2 10 2 3" xfId="617" xr:uid="{00000000-0005-0000-0000-000070000000}"/>
    <cellStyle name="Comma 2 2 10 2 3 2" xfId="1800" xr:uid="{00000000-0005-0000-0000-000071000000}"/>
    <cellStyle name="Comma 2 2 10 2 4" xfId="1051" xr:uid="{00000000-0005-0000-0000-000072000000}"/>
    <cellStyle name="Comma 2 2 10 2 4 2" xfId="2221" xr:uid="{00000000-0005-0000-0000-000073000000}"/>
    <cellStyle name="Comma 2 2 10 2 5" xfId="1385" xr:uid="{00000000-0005-0000-0000-000074000000}"/>
    <cellStyle name="Comma 2 2 10 3" xfId="307" xr:uid="{00000000-0005-0000-0000-000075000000}"/>
    <cellStyle name="Comma 2 2 10 3 2" xfId="723" xr:uid="{00000000-0005-0000-0000-000076000000}"/>
    <cellStyle name="Comma 2 2 10 3 2 2" xfId="1906" xr:uid="{00000000-0005-0000-0000-000077000000}"/>
    <cellStyle name="Comma 2 2 10 3 3" xfId="1491" xr:uid="{00000000-0005-0000-0000-000078000000}"/>
    <cellStyle name="Comma 2 2 10 4" xfId="517" xr:uid="{00000000-0005-0000-0000-000079000000}"/>
    <cellStyle name="Comma 2 2 10 4 2" xfId="1700" xr:uid="{00000000-0005-0000-0000-00007A000000}"/>
    <cellStyle name="Comma 2 2 10 5" xfId="951" xr:uid="{00000000-0005-0000-0000-00007B000000}"/>
    <cellStyle name="Comma 2 2 10 5 2" xfId="2121" xr:uid="{00000000-0005-0000-0000-00007C000000}"/>
    <cellStyle name="Comma 2 2 10 6" xfId="1285" xr:uid="{00000000-0005-0000-0000-00007D000000}"/>
    <cellStyle name="Comma 2 2 11" xfId="106" xr:uid="{00000000-0005-0000-0000-00007E000000}"/>
    <cellStyle name="Comma 2 2 11 2" xfId="206" xr:uid="{00000000-0005-0000-0000-00007F000000}"/>
    <cellStyle name="Comma 2 2 11 2 2" xfId="417" xr:uid="{00000000-0005-0000-0000-000080000000}"/>
    <cellStyle name="Comma 2 2 11 2 2 2" xfId="833" xr:uid="{00000000-0005-0000-0000-000081000000}"/>
    <cellStyle name="Comma 2 2 11 2 2 2 2" xfId="2016" xr:uid="{00000000-0005-0000-0000-000082000000}"/>
    <cellStyle name="Comma 2 2 11 2 2 3" xfId="1601" xr:uid="{00000000-0005-0000-0000-000083000000}"/>
    <cellStyle name="Comma 2 2 11 2 3" xfId="627" xr:uid="{00000000-0005-0000-0000-000084000000}"/>
    <cellStyle name="Comma 2 2 11 2 3 2" xfId="1810" xr:uid="{00000000-0005-0000-0000-000085000000}"/>
    <cellStyle name="Comma 2 2 11 2 4" xfId="1061" xr:uid="{00000000-0005-0000-0000-000086000000}"/>
    <cellStyle name="Comma 2 2 11 2 4 2" xfId="2231" xr:uid="{00000000-0005-0000-0000-000087000000}"/>
    <cellStyle name="Comma 2 2 11 2 5" xfId="1395" xr:uid="{00000000-0005-0000-0000-000088000000}"/>
    <cellStyle name="Comma 2 2 11 3" xfId="317" xr:uid="{00000000-0005-0000-0000-000089000000}"/>
    <cellStyle name="Comma 2 2 11 3 2" xfId="733" xr:uid="{00000000-0005-0000-0000-00008A000000}"/>
    <cellStyle name="Comma 2 2 11 3 2 2" xfId="1916" xr:uid="{00000000-0005-0000-0000-00008B000000}"/>
    <cellStyle name="Comma 2 2 11 3 3" xfId="1501" xr:uid="{00000000-0005-0000-0000-00008C000000}"/>
    <cellStyle name="Comma 2 2 11 4" xfId="527" xr:uid="{00000000-0005-0000-0000-00008D000000}"/>
    <cellStyle name="Comma 2 2 11 4 2" xfId="1710" xr:uid="{00000000-0005-0000-0000-00008E000000}"/>
    <cellStyle name="Comma 2 2 11 5" xfId="961" xr:uid="{00000000-0005-0000-0000-00008F000000}"/>
    <cellStyle name="Comma 2 2 11 5 2" xfId="2131" xr:uid="{00000000-0005-0000-0000-000090000000}"/>
    <cellStyle name="Comma 2 2 11 6" xfId="1295" xr:uid="{00000000-0005-0000-0000-000091000000}"/>
    <cellStyle name="Comma 2 2 12" xfId="116" xr:uid="{00000000-0005-0000-0000-000092000000}"/>
    <cellStyle name="Comma 2 2 12 2" xfId="327" xr:uid="{00000000-0005-0000-0000-000093000000}"/>
    <cellStyle name="Comma 2 2 12 2 2" xfId="743" xr:uid="{00000000-0005-0000-0000-000094000000}"/>
    <cellStyle name="Comma 2 2 12 2 2 2" xfId="1926" xr:uid="{00000000-0005-0000-0000-000095000000}"/>
    <cellStyle name="Comma 2 2 12 2 3" xfId="1511" xr:uid="{00000000-0005-0000-0000-000096000000}"/>
    <cellStyle name="Comma 2 2 12 3" xfId="537" xr:uid="{00000000-0005-0000-0000-000097000000}"/>
    <cellStyle name="Comma 2 2 12 3 2" xfId="1720" xr:uid="{00000000-0005-0000-0000-000098000000}"/>
    <cellStyle name="Comma 2 2 12 4" xfId="971" xr:uid="{00000000-0005-0000-0000-000099000000}"/>
    <cellStyle name="Comma 2 2 12 4 2" xfId="2141" xr:uid="{00000000-0005-0000-0000-00009A000000}"/>
    <cellStyle name="Comma 2 2 12 5" xfId="1305" xr:uid="{00000000-0005-0000-0000-00009B000000}"/>
    <cellStyle name="Comma 2 2 13" xfId="227" xr:uid="{00000000-0005-0000-0000-00009C000000}"/>
    <cellStyle name="Comma 2 2 13 2" xfId="643" xr:uid="{00000000-0005-0000-0000-00009D000000}"/>
    <cellStyle name="Comma 2 2 13 2 2" xfId="1826" xr:uid="{00000000-0005-0000-0000-00009E000000}"/>
    <cellStyle name="Comma 2 2 13 3" xfId="1411" xr:uid="{00000000-0005-0000-0000-00009F000000}"/>
    <cellStyle name="Comma 2 2 14" xfId="437" xr:uid="{00000000-0005-0000-0000-0000A0000000}"/>
    <cellStyle name="Comma 2 2 14 2" xfId="1620" xr:uid="{00000000-0005-0000-0000-0000A1000000}"/>
    <cellStyle name="Comma 2 2 15" xfId="868" xr:uid="{00000000-0005-0000-0000-0000A2000000}"/>
    <cellStyle name="Comma 2 2 15 2" xfId="2041" xr:uid="{00000000-0005-0000-0000-0000A3000000}"/>
    <cellStyle name="Comma 2 2 16" xfId="1205" xr:uid="{00000000-0005-0000-0000-0000A4000000}"/>
    <cellStyle name="Comma 2 2 2" xfId="16" xr:uid="{00000000-0005-0000-0000-0000A5000000}"/>
    <cellStyle name="Comma 2 2 2 10" xfId="110" xr:uid="{00000000-0005-0000-0000-0000A6000000}"/>
    <cellStyle name="Comma 2 2 2 10 2" xfId="210" xr:uid="{00000000-0005-0000-0000-0000A7000000}"/>
    <cellStyle name="Comma 2 2 2 10 2 2" xfId="421" xr:uid="{00000000-0005-0000-0000-0000A8000000}"/>
    <cellStyle name="Comma 2 2 2 10 2 2 2" xfId="837" xr:uid="{00000000-0005-0000-0000-0000A9000000}"/>
    <cellStyle name="Comma 2 2 2 10 2 2 2 2" xfId="2020" xr:uid="{00000000-0005-0000-0000-0000AA000000}"/>
    <cellStyle name="Comma 2 2 2 10 2 2 3" xfId="1605" xr:uid="{00000000-0005-0000-0000-0000AB000000}"/>
    <cellStyle name="Comma 2 2 2 10 2 3" xfId="631" xr:uid="{00000000-0005-0000-0000-0000AC000000}"/>
    <cellStyle name="Comma 2 2 2 10 2 3 2" xfId="1814" xr:uid="{00000000-0005-0000-0000-0000AD000000}"/>
    <cellStyle name="Comma 2 2 2 10 2 4" xfId="1065" xr:uid="{00000000-0005-0000-0000-0000AE000000}"/>
    <cellStyle name="Comma 2 2 2 10 2 4 2" xfId="2235" xr:uid="{00000000-0005-0000-0000-0000AF000000}"/>
    <cellStyle name="Comma 2 2 2 10 2 5" xfId="1399" xr:uid="{00000000-0005-0000-0000-0000B0000000}"/>
    <cellStyle name="Comma 2 2 2 10 3" xfId="321" xr:uid="{00000000-0005-0000-0000-0000B1000000}"/>
    <cellStyle name="Comma 2 2 2 10 3 2" xfId="737" xr:uid="{00000000-0005-0000-0000-0000B2000000}"/>
    <cellStyle name="Comma 2 2 2 10 3 2 2" xfId="1920" xr:uid="{00000000-0005-0000-0000-0000B3000000}"/>
    <cellStyle name="Comma 2 2 2 10 3 3" xfId="1505" xr:uid="{00000000-0005-0000-0000-0000B4000000}"/>
    <cellStyle name="Comma 2 2 2 10 4" xfId="531" xr:uid="{00000000-0005-0000-0000-0000B5000000}"/>
    <cellStyle name="Comma 2 2 2 10 4 2" xfId="1714" xr:uid="{00000000-0005-0000-0000-0000B6000000}"/>
    <cellStyle name="Comma 2 2 2 10 5" xfId="965" xr:uid="{00000000-0005-0000-0000-0000B7000000}"/>
    <cellStyle name="Comma 2 2 2 10 5 2" xfId="2135" xr:uid="{00000000-0005-0000-0000-0000B8000000}"/>
    <cellStyle name="Comma 2 2 2 10 6" xfId="1299" xr:uid="{00000000-0005-0000-0000-0000B9000000}"/>
    <cellStyle name="Comma 2 2 2 11" xfId="120" xr:uid="{00000000-0005-0000-0000-0000BA000000}"/>
    <cellStyle name="Comma 2 2 2 11 2" xfId="331" xr:uid="{00000000-0005-0000-0000-0000BB000000}"/>
    <cellStyle name="Comma 2 2 2 11 2 2" xfId="747" xr:uid="{00000000-0005-0000-0000-0000BC000000}"/>
    <cellStyle name="Comma 2 2 2 11 2 2 2" xfId="1930" xr:uid="{00000000-0005-0000-0000-0000BD000000}"/>
    <cellStyle name="Comma 2 2 2 11 2 3" xfId="1515" xr:uid="{00000000-0005-0000-0000-0000BE000000}"/>
    <cellStyle name="Comma 2 2 2 11 3" xfId="541" xr:uid="{00000000-0005-0000-0000-0000BF000000}"/>
    <cellStyle name="Comma 2 2 2 11 3 2" xfId="1724" xr:uid="{00000000-0005-0000-0000-0000C0000000}"/>
    <cellStyle name="Comma 2 2 2 11 4" xfId="975" xr:uid="{00000000-0005-0000-0000-0000C1000000}"/>
    <cellStyle name="Comma 2 2 2 11 4 2" xfId="2145" xr:uid="{00000000-0005-0000-0000-0000C2000000}"/>
    <cellStyle name="Comma 2 2 2 11 5" xfId="1309" xr:uid="{00000000-0005-0000-0000-0000C3000000}"/>
    <cellStyle name="Comma 2 2 2 12" xfId="231" xr:uid="{00000000-0005-0000-0000-0000C4000000}"/>
    <cellStyle name="Comma 2 2 2 12 2" xfId="647" xr:uid="{00000000-0005-0000-0000-0000C5000000}"/>
    <cellStyle name="Comma 2 2 2 12 2 2" xfId="1830" xr:uid="{00000000-0005-0000-0000-0000C6000000}"/>
    <cellStyle name="Comma 2 2 2 12 3" xfId="1415" xr:uid="{00000000-0005-0000-0000-0000C7000000}"/>
    <cellStyle name="Comma 2 2 2 13" xfId="441" xr:uid="{00000000-0005-0000-0000-0000C8000000}"/>
    <cellStyle name="Comma 2 2 2 13 2" xfId="1624" xr:uid="{00000000-0005-0000-0000-0000C9000000}"/>
    <cellStyle name="Comma 2 2 2 14" xfId="872" xr:uid="{00000000-0005-0000-0000-0000CA000000}"/>
    <cellStyle name="Comma 2 2 2 14 2" xfId="2045" xr:uid="{00000000-0005-0000-0000-0000CB000000}"/>
    <cellStyle name="Comma 2 2 2 15" xfId="1209" xr:uid="{00000000-0005-0000-0000-0000CC000000}"/>
    <cellStyle name="Comma 2 2 2 2" xfId="30" xr:uid="{00000000-0005-0000-0000-0000CD000000}"/>
    <cellStyle name="Comma 2 2 2 2 2" xfId="130" xr:uid="{00000000-0005-0000-0000-0000CE000000}"/>
    <cellStyle name="Comma 2 2 2 2 2 2" xfId="341" xr:uid="{00000000-0005-0000-0000-0000CF000000}"/>
    <cellStyle name="Comma 2 2 2 2 2 2 2" xfId="757" xr:uid="{00000000-0005-0000-0000-0000D0000000}"/>
    <cellStyle name="Comma 2 2 2 2 2 2 2 2" xfId="1940" xr:uid="{00000000-0005-0000-0000-0000D1000000}"/>
    <cellStyle name="Comma 2 2 2 2 2 2 3" xfId="1525" xr:uid="{00000000-0005-0000-0000-0000D2000000}"/>
    <cellStyle name="Comma 2 2 2 2 2 3" xfId="551" xr:uid="{00000000-0005-0000-0000-0000D3000000}"/>
    <cellStyle name="Comma 2 2 2 2 2 3 2" xfId="1734" xr:uid="{00000000-0005-0000-0000-0000D4000000}"/>
    <cellStyle name="Comma 2 2 2 2 2 4" xfId="985" xr:uid="{00000000-0005-0000-0000-0000D5000000}"/>
    <cellStyle name="Comma 2 2 2 2 2 4 2" xfId="2155" xr:uid="{00000000-0005-0000-0000-0000D6000000}"/>
    <cellStyle name="Comma 2 2 2 2 2 5" xfId="1319" xr:uid="{00000000-0005-0000-0000-0000D7000000}"/>
    <cellStyle name="Comma 2 2 2 2 3" xfId="241" xr:uid="{00000000-0005-0000-0000-0000D8000000}"/>
    <cellStyle name="Comma 2 2 2 2 3 2" xfId="657" xr:uid="{00000000-0005-0000-0000-0000D9000000}"/>
    <cellStyle name="Comma 2 2 2 2 3 2 2" xfId="1840" xr:uid="{00000000-0005-0000-0000-0000DA000000}"/>
    <cellStyle name="Comma 2 2 2 2 3 3" xfId="1425" xr:uid="{00000000-0005-0000-0000-0000DB000000}"/>
    <cellStyle name="Comma 2 2 2 2 4" xfId="451" xr:uid="{00000000-0005-0000-0000-0000DC000000}"/>
    <cellStyle name="Comma 2 2 2 2 4 2" xfId="1634" xr:uid="{00000000-0005-0000-0000-0000DD000000}"/>
    <cellStyle name="Comma 2 2 2 2 5" xfId="885" xr:uid="{00000000-0005-0000-0000-0000DE000000}"/>
    <cellStyle name="Comma 2 2 2 2 5 2" xfId="2055" xr:uid="{00000000-0005-0000-0000-0000DF000000}"/>
    <cellStyle name="Comma 2 2 2 2 6" xfId="1219" xr:uid="{00000000-0005-0000-0000-0000E0000000}"/>
    <cellStyle name="Comma 2 2 2 3" xfId="40" xr:uid="{00000000-0005-0000-0000-0000E1000000}"/>
    <cellStyle name="Comma 2 2 2 3 2" xfId="140" xr:uid="{00000000-0005-0000-0000-0000E2000000}"/>
    <cellStyle name="Comma 2 2 2 3 2 2" xfId="351" xr:uid="{00000000-0005-0000-0000-0000E3000000}"/>
    <cellStyle name="Comma 2 2 2 3 2 2 2" xfId="767" xr:uid="{00000000-0005-0000-0000-0000E4000000}"/>
    <cellStyle name="Comma 2 2 2 3 2 2 2 2" xfId="1950" xr:uid="{00000000-0005-0000-0000-0000E5000000}"/>
    <cellStyle name="Comma 2 2 2 3 2 2 3" xfId="1535" xr:uid="{00000000-0005-0000-0000-0000E6000000}"/>
    <cellStyle name="Comma 2 2 2 3 2 3" xfId="561" xr:uid="{00000000-0005-0000-0000-0000E7000000}"/>
    <cellStyle name="Comma 2 2 2 3 2 3 2" xfId="1744" xr:uid="{00000000-0005-0000-0000-0000E8000000}"/>
    <cellStyle name="Comma 2 2 2 3 2 4" xfId="995" xr:uid="{00000000-0005-0000-0000-0000E9000000}"/>
    <cellStyle name="Comma 2 2 2 3 2 4 2" xfId="2165" xr:uid="{00000000-0005-0000-0000-0000EA000000}"/>
    <cellStyle name="Comma 2 2 2 3 2 5" xfId="1329" xr:uid="{00000000-0005-0000-0000-0000EB000000}"/>
    <cellStyle name="Comma 2 2 2 3 3" xfId="251" xr:uid="{00000000-0005-0000-0000-0000EC000000}"/>
    <cellStyle name="Comma 2 2 2 3 3 2" xfId="667" xr:uid="{00000000-0005-0000-0000-0000ED000000}"/>
    <cellStyle name="Comma 2 2 2 3 3 2 2" xfId="1850" xr:uid="{00000000-0005-0000-0000-0000EE000000}"/>
    <cellStyle name="Comma 2 2 2 3 3 3" xfId="1435" xr:uid="{00000000-0005-0000-0000-0000EF000000}"/>
    <cellStyle name="Comma 2 2 2 3 4" xfId="461" xr:uid="{00000000-0005-0000-0000-0000F0000000}"/>
    <cellStyle name="Comma 2 2 2 3 4 2" xfId="1644" xr:uid="{00000000-0005-0000-0000-0000F1000000}"/>
    <cellStyle name="Comma 2 2 2 3 5" xfId="895" xr:uid="{00000000-0005-0000-0000-0000F2000000}"/>
    <cellStyle name="Comma 2 2 2 3 5 2" xfId="2065" xr:uid="{00000000-0005-0000-0000-0000F3000000}"/>
    <cellStyle name="Comma 2 2 2 3 6" xfId="1229" xr:uid="{00000000-0005-0000-0000-0000F4000000}"/>
    <cellStyle name="Comma 2 2 2 4" xfId="50" xr:uid="{00000000-0005-0000-0000-0000F5000000}"/>
    <cellStyle name="Comma 2 2 2 4 2" xfId="150" xr:uid="{00000000-0005-0000-0000-0000F6000000}"/>
    <cellStyle name="Comma 2 2 2 4 2 2" xfId="361" xr:uid="{00000000-0005-0000-0000-0000F7000000}"/>
    <cellStyle name="Comma 2 2 2 4 2 2 2" xfId="777" xr:uid="{00000000-0005-0000-0000-0000F8000000}"/>
    <cellStyle name="Comma 2 2 2 4 2 2 2 2" xfId="1960" xr:uid="{00000000-0005-0000-0000-0000F9000000}"/>
    <cellStyle name="Comma 2 2 2 4 2 2 3" xfId="1545" xr:uid="{00000000-0005-0000-0000-0000FA000000}"/>
    <cellStyle name="Comma 2 2 2 4 2 3" xfId="571" xr:uid="{00000000-0005-0000-0000-0000FB000000}"/>
    <cellStyle name="Comma 2 2 2 4 2 3 2" xfId="1754" xr:uid="{00000000-0005-0000-0000-0000FC000000}"/>
    <cellStyle name="Comma 2 2 2 4 2 4" xfId="1005" xr:uid="{00000000-0005-0000-0000-0000FD000000}"/>
    <cellStyle name="Comma 2 2 2 4 2 4 2" xfId="2175" xr:uid="{00000000-0005-0000-0000-0000FE000000}"/>
    <cellStyle name="Comma 2 2 2 4 2 5" xfId="1339" xr:uid="{00000000-0005-0000-0000-0000FF000000}"/>
    <cellStyle name="Comma 2 2 2 4 3" xfId="261" xr:uid="{00000000-0005-0000-0000-000000010000}"/>
    <cellStyle name="Comma 2 2 2 4 3 2" xfId="677" xr:uid="{00000000-0005-0000-0000-000001010000}"/>
    <cellStyle name="Comma 2 2 2 4 3 2 2" xfId="1860" xr:uid="{00000000-0005-0000-0000-000002010000}"/>
    <cellStyle name="Comma 2 2 2 4 3 3" xfId="1445" xr:uid="{00000000-0005-0000-0000-000003010000}"/>
    <cellStyle name="Comma 2 2 2 4 4" xfId="471" xr:uid="{00000000-0005-0000-0000-000004010000}"/>
    <cellStyle name="Comma 2 2 2 4 4 2" xfId="1654" xr:uid="{00000000-0005-0000-0000-000005010000}"/>
    <cellStyle name="Comma 2 2 2 4 5" xfId="905" xr:uid="{00000000-0005-0000-0000-000006010000}"/>
    <cellStyle name="Comma 2 2 2 4 5 2" xfId="2075" xr:uid="{00000000-0005-0000-0000-000007010000}"/>
    <cellStyle name="Comma 2 2 2 4 6" xfId="1239" xr:uid="{00000000-0005-0000-0000-000008010000}"/>
    <cellStyle name="Comma 2 2 2 5" xfId="60" xr:uid="{00000000-0005-0000-0000-000009010000}"/>
    <cellStyle name="Comma 2 2 2 5 2" xfId="160" xr:uid="{00000000-0005-0000-0000-00000A010000}"/>
    <cellStyle name="Comma 2 2 2 5 2 2" xfId="371" xr:uid="{00000000-0005-0000-0000-00000B010000}"/>
    <cellStyle name="Comma 2 2 2 5 2 2 2" xfId="787" xr:uid="{00000000-0005-0000-0000-00000C010000}"/>
    <cellStyle name="Comma 2 2 2 5 2 2 2 2" xfId="1970" xr:uid="{00000000-0005-0000-0000-00000D010000}"/>
    <cellStyle name="Comma 2 2 2 5 2 2 3" xfId="1555" xr:uid="{00000000-0005-0000-0000-00000E010000}"/>
    <cellStyle name="Comma 2 2 2 5 2 3" xfId="581" xr:uid="{00000000-0005-0000-0000-00000F010000}"/>
    <cellStyle name="Comma 2 2 2 5 2 3 2" xfId="1764" xr:uid="{00000000-0005-0000-0000-000010010000}"/>
    <cellStyle name="Comma 2 2 2 5 2 4" xfId="1015" xr:uid="{00000000-0005-0000-0000-000011010000}"/>
    <cellStyle name="Comma 2 2 2 5 2 4 2" xfId="2185" xr:uid="{00000000-0005-0000-0000-000012010000}"/>
    <cellStyle name="Comma 2 2 2 5 2 5" xfId="1349" xr:uid="{00000000-0005-0000-0000-000013010000}"/>
    <cellStyle name="Comma 2 2 2 5 3" xfId="271" xr:uid="{00000000-0005-0000-0000-000014010000}"/>
    <cellStyle name="Comma 2 2 2 5 3 2" xfId="687" xr:uid="{00000000-0005-0000-0000-000015010000}"/>
    <cellStyle name="Comma 2 2 2 5 3 2 2" xfId="1870" xr:uid="{00000000-0005-0000-0000-000016010000}"/>
    <cellStyle name="Comma 2 2 2 5 3 3" xfId="1455" xr:uid="{00000000-0005-0000-0000-000017010000}"/>
    <cellStyle name="Comma 2 2 2 5 4" xfId="481" xr:uid="{00000000-0005-0000-0000-000018010000}"/>
    <cellStyle name="Comma 2 2 2 5 4 2" xfId="1664" xr:uid="{00000000-0005-0000-0000-000019010000}"/>
    <cellStyle name="Comma 2 2 2 5 5" xfId="915" xr:uid="{00000000-0005-0000-0000-00001A010000}"/>
    <cellStyle name="Comma 2 2 2 5 5 2" xfId="2085" xr:uid="{00000000-0005-0000-0000-00001B010000}"/>
    <cellStyle name="Comma 2 2 2 5 6" xfId="1249" xr:uid="{00000000-0005-0000-0000-00001C010000}"/>
    <cellStyle name="Comma 2 2 2 6" xfId="70" xr:uid="{00000000-0005-0000-0000-00001D010000}"/>
    <cellStyle name="Comma 2 2 2 6 2" xfId="170" xr:uid="{00000000-0005-0000-0000-00001E010000}"/>
    <cellStyle name="Comma 2 2 2 6 2 2" xfId="381" xr:uid="{00000000-0005-0000-0000-00001F010000}"/>
    <cellStyle name="Comma 2 2 2 6 2 2 2" xfId="797" xr:uid="{00000000-0005-0000-0000-000020010000}"/>
    <cellStyle name="Comma 2 2 2 6 2 2 2 2" xfId="1980" xr:uid="{00000000-0005-0000-0000-000021010000}"/>
    <cellStyle name="Comma 2 2 2 6 2 2 3" xfId="1565" xr:uid="{00000000-0005-0000-0000-000022010000}"/>
    <cellStyle name="Comma 2 2 2 6 2 3" xfId="591" xr:uid="{00000000-0005-0000-0000-000023010000}"/>
    <cellStyle name="Comma 2 2 2 6 2 3 2" xfId="1774" xr:uid="{00000000-0005-0000-0000-000024010000}"/>
    <cellStyle name="Comma 2 2 2 6 2 4" xfId="1025" xr:uid="{00000000-0005-0000-0000-000025010000}"/>
    <cellStyle name="Comma 2 2 2 6 2 4 2" xfId="2195" xr:uid="{00000000-0005-0000-0000-000026010000}"/>
    <cellStyle name="Comma 2 2 2 6 2 5" xfId="1359" xr:uid="{00000000-0005-0000-0000-000027010000}"/>
    <cellStyle name="Comma 2 2 2 6 3" xfId="281" xr:uid="{00000000-0005-0000-0000-000028010000}"/>
    <cellStyle name="Comma 2 2 2 6 3 2" xfId="697" xr:uid="{00000000-0005-0000-0000-000029010000}"/>
    <cellStyle name="Comma 2 2 2 6 3 2 2" xfId="1880" xr:uid="{00000000-0005-0000-0000-00002A010000}"/>
    <cellStyle name="Comma 2 2 2 6 3 3" xfId="1465" xr:uid="{00000000-0005-0000-0000-00002B010000}"/>
    <cellStyle name="Comma 2 2 2 6 4" xfId="491" xr:uid="{00000000-0005-0000-0000-00002C010000}"/>
    <cellStyle name="Comma 2 2 2 6 4 2" xfId="1674" xr:uid="{00000000-0005-0000-0000-00002D010000}"/>
    <cellStyle name="Comma 2 2 2 6 5" xfId="925" xr:uid="{00000000-0005-0000-0000-00002E010000}"/>
    <cellStyle name="Comma 2 2 2 6 5 2" xfId="2095" xr:uid="{00000000-0005-0000-0000-00002F010000}"/>
    <cellStyle name="Comma 2 2 2 6 6" xfId="1259" xr:uid="{00000000-0005-0000-0000-000030010000}"/>
    <cellStyle name="Comma 2 2 2 7" xfId="80" xr:uid="{00000000-0005-0000-0000-000031010000}"/>
    <cellStyle name="Comma 2 2 2 7 2" xfId="180" xr:uid="{00000000-0005-0000-0000-000032010000}"/>
    <cellStyle name="Comma 2 2 2 7 2 2" xfId="391" xr:uid="{00000000-0005-0000-0000-000033010000}"/>
    <cellStyle name="Comma 2 2 2 7 2 2 2" xfId="807" xr:uid="{00000000-0005-0000-0000-000034010000}"/>
    <cellStyle name="Comma 2 2 2 7 2 2 2 2" xfId="1990" xr:uid="{00000000-0005-0000-0000-000035010000}"/>
    <cellStyle name="Comma 2 2 2 7 2 2 3" xfId="1575" xr:uid="{00000000-0005-0000-0000-000036010000}"/>
    <cellStyle name="Comma 2 2 2 7 2 3" xfId="601" xr:uid="{00000000-0005-0000-0000-000037010000}"/>
    <cellStyle name="Comma 2 2 2 7 2 3 2" xfId="1784" xr:uid="{00000000-0005-0000-0000-000038010000}"/>
    <cellStyle name="Comma 2 2 2 7 2 4" xfId="1035" xr:uid="{00000000-0005-0000-0000-000039010000}"/>
    <cellStyle name="Comma 2 2 2 7 2 4 2" xfId="2205" xr:uid="{00000000-0005-0000-0000-00003A010000}"/>
    <cellStyle name="Comma 2 2 2 7 2 5" xfId="1369" xr:uid="{00000000-0005-0000-0000-00003B010000}"/>
    <cellStyle name="Comma 2 2 2 7 3" xfId="291" xr:uid="{00000000-0005-0000-0000-00003C010000}"/>
    <cellStyle name="Comma 2 2 2 7 3 2" xfId="707" xr:uid="{00000000-0005-0000-0000-00003D010000}"/>
    <cellStyle name="Comma 2 2 2 7 3 2 2" xfId="1890" xr:uid="{00000000-0005-0000-0000-00003E010000}"/>
    <cellStyle name="Comma 2 2 2 7 3 3" xfId="1475" xr:uid="{00000000-0005-0000-0000-00003F010000}"/>
    <cellStyle name="Comma 2 2 2 7 4" xfId="501" xr:uid="{00000000-0005-0000-0000-000040010000}"/>
    <cellStyle name="Comma 2 2 2 7 4 2" xfId="1684" xr:uid="{00000000-0005-0000-0000-000041010000}"/>
    <cellStyle name="Comma 2 2 2 7 5" xfId="935" xr:uid="{00000000-0005-0000-0000-000042010000}"/>
    <cellStyle name="Comma 2 2 2 7 5 2" xfId="2105" xr:uid="{00000000-0005-0000-0000-000043010000}"/>
    <cellStyle name="Comma 2 2 2 7 6" xfId="1269" xr:uid="{00000000-0005-0000-0000-000044010000}"/>
    <cellStyle name="Comma 2 2 2 8" xfId="90" xr:uid="{00000000-0005-0000-0000-000045010000}"/>
    <cellStyle name="Comma 2 2 2 8 2" xfId="190" xr:uid="{00000000-0005-0000-0000-000046010000}"/>
    <cellStyle name="Comma 2 2 2 8 2 2" xfId="401" xr:uid="{00000000-0005-0000-0000-000047010000}"/>
    <cellStyle name="Comma 2 2 2 8 2 2 2" xfId="817" xr:uid="{00000000-0005-0000-0000-000048010000}"/>
    <cellStyle name="Comma 2 2 2 8 2 2 2 2" xfId="2000" xr:uid="{00000000-0005-0000-0000-000049010000}"/>
    <cellStyle name="Comma 2 2 2 8 2 2 3" xfId="1585" xr:uid="{00000000-0005-0000-0000-00004A010000}"/>
    <cellStyle name="Comma 2 2 2 8 2 3" xfId="611" xr:uid="{00000000-0005-0000-0000-00004B010000}"/>
    <cellStyle name="Comma 2 2 2 8 2 3 2" xfId="1794" xr:uid="{00000000-0005-0000-0000-00004C010000}"/>
    <cellStyle name="Comma 2 2 2 8 2 4" xfId="1045" xr:uid="{00000000-0005-0000-0000-00004D010000}"/>
    <cellStyle name="Comma 2 2 2 8 2 4 2" xfId="2215" xr:uid="{00000000-0005-0000-0000-00004E010000}"/>
    <cellStyle name="Comma 2 2 2 8 2 5" xfId="1379" xr:uid="{00000000-0005-0000-0000-00004F010000}"/>
    <cellStyle name="Comma 2 2 2 8 3" xfId="301" xr:uid="{00000000-0005-0000-0000-000050010000}"/>
    <cellStyle name="Comma 2 2 2 8 3 2" xfId="717" xr:uid="{00000000-0005-0000-0000-000051010000}"/>
    <cellStyle name="Comma 2 2 2 8 3 2 2" xfId="1900" xr:uid="{00000000-0005-0000-0000-000052010000}"/>
    <cellStyle name="Comma 2 2 2 8 3 3" xfId="1485" xr:uid="{00000000-0005-0000-0000-000053010000}"/>
    <cellStyle name="Comma 2 2 2 8 4" xfId="511" xr:uid="{00000000-0005-0000-0000-000054010000}"/>
    <cellStyle name="Comma 2 2 2 8 4 2" xfId="1694" xr:uid="{00000000-0005-0000-0000-000055010000}"/>
    <cellStyle name="Comma 2 2 2 8 5" xfId="945" xr:uid="{00000000-0005-0000-0000-000056010000}"/>
    <cellStyle name="Comma 2 2 2 8 5 2" xfId="2115" xr:uid="{00000000-0005-0000-0000-000057010000}"/>
    <cellStyle name="Comma 2 2 2 8 6" xfId="1279" xr:uid="{00000000-0005-0000-0000-000058010000}"/>
    <cellStyle name="Comma 2 2 2 9" xfId="100" xr:uid="{00000000-0005-0000-0000-000059010000}"/>
    <cellStyle name="Comma 2 2 2 9 2" xfId="200" xr:uid="{00000000-0005-0000-0000-00005A010000}"/>
    <cellStyle name="Comma 2 2 2 9 2 2" xfId="411" xr:uid="{00000000-0005-0000-0000-00005B010000}"/>
    <cellStyle name="Comma 2 2 2 9 2 2 2" xfId="827" xr:uid="{00000000-0005-0000-0000-00005C010000}"/>
    <cellStyle name="Comma 2 2 2 9 2 2 2 2" xfId="2010" xr:uid="{00000000-0005-0000-0000-00005D010000}"/>
    <cellStyle name="Comma 2 2 2 9 2 2 3" xfId="1595" xr:uid="{00000000-0005-0000-0000-00005E010000}"/>
    <cellStyle name="Comma 2 2 2 9 2 3" xfId="621" xr:uid="{00000000-0005-0000-0000-00005F010000}"/>
    <cellStyle name="Comma 2 2 2 9 2 3 2" xfId="1804" xr:uid="{00000000-0005-0000-0000-000060010000}"/>
    <cellStyle name="Comma 2 2 2 9 2 4" xfId="1055" xr:uid="{00000000-0005-0000-0000-000061010000}"/>
    <cellStyle name="Comma 2 2 2 9 2 4 2" xfId="2225" xr:uid="{00000000-0005-0000-0000-000062010000}"/>
    <cellStyle name="Comma 2 2 2 9 2 5" xfId="1389" xr:uid="{00000000-0005-0000-0000-000063010000}"/>
    <cellStyle name="Comma 2 2 2 9 3" xfId="311" xr:uid="{00000000-0005-0000-0000-000064010000}"/>
    <cellStyle name="Comma 2 2 2 9 3 2" xfId="727" xr:uid="{00000000-0005-0000-0000-000065010000}"/>
    <cellStyle name="Comma 2 2 2 9 3 2 2" xfId="1910" xr:uid="{00000000-0005-0000-0000-000066010000}"/>
    <cellStyle name="Comma 2 2 2 9 3 3" xfId="1495" xr:uid="{00000000-0005-0000-0000-000067010000}"/>
    <cellStyle name="Comma 2 2 2 9 4" xfId="521" xr:uid="{00000000-0005-0000-0000-000068010000}"/>
    <cellStyle name="Comma 2 2 2 9 4 2" xfId="1704" xr:uid="{00000000-0005-0000-0000-000069010000}"/>
    <cellStyle name="Comma 2 2 2 9 5" xfId="955" xr:uid="{00000000-0005-0000-0000-00006A010000}"/>
    <cellStyle name="Comma 2 2 2 9 5 2" xfId="2125" xr:uid="{00000000-0005-0000-0000-00006B010000}"/>
    <cellStyle name="Comma 2 2 2 9 6" xfId="1289" xr:uid="{00000000-0005-0000-0000-00006C010000}"/>
    <cellStyle name="Comma 2 2 3" xfId="26" xr:uid="{00000000-0005-0000-0000-00006D010000}"/>
    <cellStyle name="Comma 2 2 3 2" xfId="126" xr:uid="{00000000-0005-0000-0000-00006E010000}"/>
    <cellStyle name="Comma 2 2 3 2 2" xfId="337" xr:uid="{00000000-0005-0000-0000-00006F010000}"/>
    <cellStyle name="Comma 2 2 3 2 2 2" xfId="753" xr:uid="{00000000-0005-0000-0000-000070010000}"/>
    <cellStyle name="Comma 2 2 3 2 2 2 2" xfId="1936" xr:uid="{00000000-0005-0000-0000-000071010000}"/>
    <cellStyle name="Comma 2 2 3 2 2 3" xfId="1521" xr:uid="{00000000-0005-0000-0000-000072010000}"/>
    <cellStyle name="Comma 2 2 3 2 3" xfId="547" xr:uid="{00000000-0005-0000-0000-000073010000}"/>
    <cellStyle name="Comma 2 2 3 2 3 2" xfId="1730" xr:uid="{00000000-0005-0000-0000-000074010000}"/>
    <cellStyle name="Comma 2 2 3 2 4" xfId="981" xr:uid="{00000000-0005-0000-0000-000075010000}"/>
    <cellStyle name="Comma 2 2 3 2 4 2" xfId="2151" xr:uid="{00000000-0005-0000-0000-000076010000}"/>
    <cellStyle name="Comma 2 2 3 2 5" xfId="1315" xr:uid="{00000000-0005-0000-0000-000077010000}"/>
    <cellStyle name="Comma 2 2 3 3" xfId="237" xr:uid="{00000000-0005-0000-0000-000078010000}"/>
    <cellStyle name="Comma 2 2 3 3 2" xfId="653" xr:uid="{00000000-0005-0000-0000-000079010000}"/>
    <cellStyle name="Comma 2 2 3 3 2 2" xfId="1836" xr:uid="{00000000-0005-0000-0000-00007A010000}"/>
    <cellStyle name="Comma 2 2 3 3 3" xfId="1421" xr:uid="{00000000-0005-0000-0000-00007B010000}"/>
    <cellStyle name="Comma 2 2 3 4" xfId="447" xr:uid="{00000000-0005-0000-0000-00007C010000}"/>
    <cellStyle name="Comma 2 2 3 4 2" xfId="1630" xr:uid="{00000000-0005-0000-0000-00007D010000}"/>
    <cellStyle name="Comma 2 2 3 5" xfId="881" xr:uid="{00000000-0005-0000-0000-00007E010000}"/>
    <cellStyle name="Comma 2 2 3 5 2" xfId="2051" xr:uid="{00000000-0005-0000-0000-00007F010000}"/>
    <cellStyle name="Comma 2 2 3 6" xfId="1215" xr:uid="{00000000-0005-0000-0000-000080010000}"/>
    <cellStyle name="Comma 2 2 4" xfId="36" xr:uid="{00000000-0005-0000-0000-000081010000}"/>
    <cellStyle name="Comma 2 2 4 2" xfId="136" xr:uid="{00000000-0005-0000-0000-000082010000}"/>
    <cellStyle name="Comma 2 2 4 2 2" xfId="347" xr:uid="{00000000-0005-0000-0000-000083010000}"/>
    <cellStyle name="Comma 2 2 4 2 2 2" xfId="763" xr:uid="{00000000-0005-0000-0000-000084010000}"/>
    <cellStyle name="Comma 2 2 4 2 2 2 2" xfId="1946" xr:uid="{00000000-0005-0000-0000-000085010000}"/>
    <cellStyle name="Comma 2 2 4 2 2 3" xfId="1531" xr:uid="{00000000-0005-0000-0000-000086010000}"/>
    <cellStyle name="Comma 2 2 4 2 3" xfId="557" xr:uid="{00000000-0005-0000-0000-000087010000}"/>
    <cellStyle name="Comma 2 2 4 2 3 2" xfId="1740" xr:uid="{00000000-0005-0000-0000-000088010000}"/>
    <cellStyle name="Comma 2 2 4 2 4" xfId="991" xr:uid="{00000000-0005-0000-0000-000089010000}"/>
    <cellStyle name="Comma 2 2 4 2 4 2" xfId="2161" xr:uid="{00000000-0005-0000-0000-00008A010000}"/>
    <cellStyle name="Comma 2 2 4 2 5" xfId="1325" xr:uid="{00000000-0005-0000-0000-00008B010000}"/>
    <cellStyle name="Comma 2 2 4 3" xfId="247" xr:uid="{00000000-0005-0000-0000-00008C010000}"/>
    <cellStyle name="Comma 2 2 4 3 2" xfId="663" xr:uid="{00000000-0005-0000-0000-00008D010000}"/>
    <cellStyle name="Comma 2 2 4 3 2 2" xfId="1846" xr:uid="{00000000-0005-0000-0000-00008E010000}"/>
    <cellStyle name="Comma 2 2 4 3 3" xfId="1431" xr:uid="{00000000-0005-0000-0000-00008F010000}"/>
    <cellStyle name="Comma 2 2 4 4" xfId="457" xr:uid="{00000000-0005-0000-0000-000090010000}"/>
    <cellStyle name="Comma 2 2 4 4 2" xfId="1640" xr:uid="{00000000-0005-0000-0000-000091010000}"/>
    <cellStyle name="Comma 2 2 4 5" xfId="891" xr:uid="{00000000-0005-0000-0000-000092010000}"/>
    <cellStyle name="Comma 2 2 4 5 2" xfId="2061" xr:uid="{00000000-0005-0000-0000-000093010000}"/>
    <cellStyle name="Comma 2 2 4 6" xfId="1225" xr:uid="{00000000-0005-0000-0000-000094010000}"/>
    <cellStyle name="Comma 2 2 5" xfId="46" xr:uid="{00000000-0005-0000-0000-000095010000}"/>
    <cellStyle name="Comma 2 2 5 2" xfId="146" xr:uid="{00000000-0005-0000-0000-000096010000}"/>
    <cellStyle name="Comma 2 2 5 2 2" xfId="357" xr:uid="{00000000-0005-0000-0000-000097010000}"/>
    <cellStyle name="Comma 2 2 5 2 2 2" xfId="773" xr:uid="{00000000-0005-0000-0000-000098010000}"/>
    <cellStyle name="Comma 2 2 5 2 2 2 2" xfId="1956" xr:uid="{00000000-0005-0000-0000-000099010000}"/>
    <cellStyle name="Comma 2 2 5 2 2 3" xfId="1541" xr:uid="{00000000-0005-0000-0000-00009A010000}"/>
    <cellStyle name="Comma 2 2 5 2 3" xfId="567" xr:uid="{00000000-0005-0000-0000-00009B010000}"/>
    <cellStyle name="Comma 2 2 5 2 3 2" xfId="1750" xr:uid="{00000000-0005-0000-0000-00009C010000}"/>
    <cellStyle name="Comma 2 2 5 2 4" xfId="1001" xr:uid="{00000000-0005-0000-0000-00009D010000}"/>
    <cellStyle name="Comma 2 2 5 2 4 2" xfId="2171" xr:uid="{00000000-0005-0000-0000-00009E010000}"/>
    <cellStyle name="Comma 2 2 5 2 5" xfId="1335" xr:uid="{00000000-0005-0000-0000-00009F010000}"/>
    <cellStyle name="Comma 2 2 5 3" xfId="257" xr:uid="{00000000-0005-0000-0000-0000A0010000}"/>
    <cellStyle name="Comma 2 2 5 3 2" xfId="673" xr:uid="{00000000-0005-0000-0000-0000A1010000}"/>
    <cellStyle name="Comma 2 2 5 3 2 2" xfId="1856" xr:uid="{00000000-0005-0000-0000-0000A2010000}"/>
    <cellStyle name="Comma 2 2 5 3 3" xfId="1441" xr:uid="{00000000-0005-0000-0000-0000A3010000}"/>
    <cellStyle name="Comma 2 2 5 4" xfId="467" xr:uid="{00000000-0005-0000-0000-0000A4010000}"/>
    <cellStyle name="Comma 2 2 5 4 2" xfId="1650" xr:uid="{00000000-0005-0000-0000-0000A5010000}"/>
    <cellStyle name="Comma 2 2 5 5" xfId="901" xr:uid="{00000000-0005-0000-0000-0000A6010000}"/>
    <cellStyle name="Comma 2 2 5 5 2" xfId="2071" xr:uid="{00000000-0005-0000-0000-0000A7010000}"/>
    <cellStyle name="Comma 2 2 5 6" xfId="1235" xr:uid="{00000000-0005-0000-0000-0000A8010000}"/>
    <cellStyle name="Comma 2 2 6" xfId="56" xr:uid="{00000000-0005-0000-0000-0000A9010000}"/>
    <cellStyle name="Comma 2 2 6 2" xfId="156" xr:uid="{00000000-0005-0000-0000-0000AA010000}"/>
    <cellStyle name="Comma 2 2 6 2 2" xfId="367" xr:uid="{00000000-0005-0000-0000-0000AB010000}"/>
    <cellStyle name="Comma 2 2 6 2 2 2" xfId="783" xr:uid="{00000000-0005-0000-0000-0000AC010000}"/>
    <cellStyle name="Comma 2 2 6 2 2 2 2" xfId="1966" xr:uid="{00000000-0005-0000-0000-0000AD010000}"/>
    <cellStyle name="Comma 2 2 6 2 2 3" xfId="1551" xr:uid="{00000000-0005-0000-0000-0000AE010000}"/>
    <cellStyle name="Comma 2 2 6 2 3" xfId="577" xr:uid="{00000000-0005-0000-0000-0000AF010000}"/>
    <cellStyle name="Comma 2 2 6 2 3 2" xfId="1760" xr:uid="{00000000-0005-0000-0000-0000B0010000}"/>
    <cellStyle name="Comma 2 2 6 2 4" xfId="1011" xr:uid="{00000000-0005-0000-0000-0000B1010000}"/>
    <cellStyle name="Comma 2 2 6 2 4 2" xfId="2181" xr:uid="{00000000-0005-0000-0000-0000B2010000}"/>
    <cellStyle name="Comma 2 2 6 2 5" xfId="1345" xr:uid="{00000000-0005-0000-0000-0000B3010000}"/>
    <cellStyle name="Comma 2 2 6 3" xfId="267" xr:uid="{00000000-0005-0000-0000-0000B4010000}"/>
    <cellStyle name="Comma 2 2 6 3 2" xfId="683" xr:uid="{00000000-0005-0000-0000-0000B5010000}"/>
    <cellStyle name="Comma 2 2 6 3 2 2" xfId="1866" xr:uid="{00000000-0005-0000-0000-0000B6010000}"/>
    <cellStyle name="Comma 2 2 6 3 3" xfId="1451" xr:uid="{00000000-0005-0000-0000-0000B7010000}"/>
    <cellStyle name="Comma 2 2 6 4" xfId="477" xr:uid="{00000000-0005-0000-0000-0000B8010000}"/>
    <cellStyle name="Comma 2 2 6 4 2" xfId="1660" xr:uid="{00000000-0005-0000-0000-0000B9010000}"/>
    <cellStyle name="Comma 2 2 6 5" xfId="911" xr:uid="{00000000-0005-0000-0000-0000BA010000}"/>
    <cellStyle name="Comma 2 2 6 5 2" xfId="2081" xr:uid="{00000000-0005-0000-0000-0000BB010000}"/>
    <cellStyle name="Comma 2 2 6 6" xfId="1245" xr:uid="{00000000-0005-0000-0000-0000BC010000}"/>
    <cellStyle name="Comma 2 2 7" xfId="66" xr:uid="{00000000-0005-0000-0000-0000BD010000}"/>
    <cellStyle name="Comma 2 2 7 2" xfId="166" xr:uid="{00000000-0005-0000-0000-0000BE010000}"/>
    <cellStyle name="Comma 2 2 7 2 2" xfId="377" xr:uid="{00000000-0005-0000-0000-0000BF010000}"/>
    <cellStyle name="Comma 2 2 7 2 2 2" xfId="793" xr:uid="{00000000-0005-0000-0000-0000C0010000}"/>
    <cellStyle name="Comma 2 2 7 2 2 2 2" xfId="1976" xr:uid="{00000000-0005-0000-0000-0000C1010000}"/>
    <cellStyle name="Comma 2 2 7 2 2 3" xfId="1561" xr:uid="{00000000-0005-0000-0000-0000C2010000}"/>
    <cellStyle name="Comma 2 2 7 2 3" xfId="587" xr:uid="{00000000-0005-0000-0000-0000C3010000}"/>
    <cellStyle name="Comma 2 2 7 2 3 2" xfId="1770" xr:uid="{00000000-0005-0000-0000-0000C4010000}"/>
    <cellStyle name="Comma 2 2 7 2 4" xfId="1021" xr:uid="{00000000-0005-0000-0000-0000C5010000}"/>
    <cellStyle name="Comma 2 2 7 2 4 2" xfId="2191" xr:uid="{00000000-0005-0000-0000-0000C6010000}"/>
    <cellStyle name="Comma 2 2 7 2 5" xfId="1355" xr:uid="{00000000-0005-0000-0000-0000C7010000}"/>
    <cellStyle name="Comma 2 2 7 3" xfId="277" xr:uid="{00000000-0005-0000-0000-0000C8010000}"/>
    <cellStyle name="Comma 2 2 7 3 2" xfId="693" xr:uid="{00000000-0005-0000-0000-0000C9010000}"/>
    <cellStyle name="Comma 2 2 7 3 2 2" xfId="1876" xr:uid="{00000000-0005-0000-0000-0000CA010000}"/>
    <cellStyle name="Comma 2 2 7 3 3" xfId="1461" xr:uid="{00000000-0005-0000-0000-0000CB010000}"/>
    <cellStyle name="Comma 2 2 7 4" xfId="487" xr:uid="{00000000-0005-0000-0000-0000CC010000}"/>
    <cellStyle name="Comma 2 2 7 4 2" xfId="1670" xr:uid="{00000000-0005-0000-0000-0000CD010000}"/>
    <cellStyle name="Comma 2 2 7 5" xfId="921" xr:uid="{00000000-0005-0000-0000-0000CE010000}"/>
    <cellStyle name="Comma 2 2 7 5 2" xfId="2091" xr:uid="{00000000-0005-0000-0000-0000CF010000}"/>
    <cellStyle name="Comma 2 2 7 6" xfId="1255" xr:uid="{00000000-0005-0000-0000-0000D0010000}"/>
    <cellStyle name="Comma 2 2 8" xfId="76" xr:uid="{00000000-0005-0000-0000-0000D1010000}"/>
    <cellStyle name="Comma 2 2 8 2" xfId="176" xr:uid="{00000000-0005-0000-0000-0000D2010000}"/>
    <cellStyle name="Comma 2 2 8 2 2" xfId="387" xr:uid="{00000000-0005-0000-0000-0000D3010000}"/>
    <cellStyle name="Comma 2 2 8 2 2 2" xfId="803" xr:uid="{00000000-0005-0000-0000-0000D4010000}"/>
    <cellStyle name="Comma 2 2 8 2 2 2 2" xfId="1986" xr:uid="{00000000-0005-0000-0000-0000D5010000}"/>
    <cellStyle name="Comma 2 2 8 2 2 3" xfId="1571" xr:uid="{00000000-0005-0000-0000-0000D6010000}"/>
    <cellStyle name="Comma 2 2 8 2 3" xfId="597" xr:uid="{00000000-0005-0000-0000-0000D7010000}"/>
    <cellStyle name="Comma 2 2 8 2 3 2" xfId="1780" xr:uid="{00000000-0005-0000-0000-0000D8010000}"/>
    <cellStyle name="Comma 2 2 8 2 4" xfId="1031" xr:uid="{00000000-0005-0000-0000-0000D9010000}"/>
    <cellStyle name="Comma 2 2 8 2 4 2" xfId="2201" xr:uid="{00000000-0005-0000-0000-0000DA010000}"/>
    <cellStyle name="Comma 2 2 8 2 5" xfId="1365" xr:uid="{00000000-0005-0000-0000-0000DB010000}"/>
    <cellStyle name="Comma 2 2 8 3" xfId="287" xr:uid="{00000000-0005-0000-0000-0000DC010000}"/>
    <cellStyle name="Comma 2 2 8 3 2" xfId="703" xr:uid="{00000000-0005-0000-0000-0000DD010000}"/>
    <cellStyle name="Comma 2 2 8 3 2 2" xfId="1886" xr:uid="{00000000-0005-0000-0000-0000DE010000}"/>
    <cellStyle name="Comma 2 2 8 3 3" xfId="1471" xr:uid="{00000000-0005-0000-0000-0000DF010000}"/>
    <cellStyle name="Comma 2 2 8 4" xfId="497" xr:uid="{00000000-0005-0000-0000-0000E0010000}"/>
    <cellStyle name="Comma 2 2 8 4 2" xfId="1680" xr:uid="{00000000-0005-0000-0000-0000E1010000}"/>
    <cellStyle name="Comma 2 2 8 5" xfId="931" xr:uid="{00000000-0005-0000-0000-0000E2010000}"/>
    <cellStyle name="Comma 2 2 8 5 2" xfId="2101" xr:uid="{00000000-0005-0000-0000-0000E3010000}"/>
    <cellStyle name="Comma 2 2 8 6" xfId="1265" xr:uid="{00000000-0005-0000-0000-0000E4010000}"/>
    <cellStyle name="Comma 2 2 9" xfId="86" xr:uid="{00000000-0005-0000-0000-0000E5010000}"/>
    <cellStyle name="Comma 2 2 9 2" xfId="186" xr:uid="{00000000-0005-0000-0000-0000E6010000}"/>
    <cellStyle name="Comma 2 2 9 2 2" xfId="397" xr:uid="{00000000-0005-0000-0000-0000E7010000}"/>
    <cellStyle name="Comma 2 2 9 2 2 2" xfId="813" xr:uid="{00000000-0005-0000-0000-0000E8010000}"/>
    <cellStyle name="Comma 2 2 9 2 2 2 2" xfId="1996" xr:uid="{00000000-0005-0000-0000-0000E9010000}"/>
    <cellStyle name="Comma 2 2 9 2 2 3" xfId="1581" xr:uid="{00000000-0005-0000-0000-0000EA010000}"/>
    <cellStyle name="Comma 2 2 9 2 3" xfId="607" xr:uid="{00000000-0005-0000-0000-0000EB010000}"/>
    <cellStyle name="Comma 2 2 9 2 3 2" xfId="1790" xr:uid="{00000000-0005-0000-0000-0000EC010000}"/>
    <cellStyle name="Comma 2 2 9 2 4" xfId="1041" xr:uid="{00000000-0005-0000-0000-0000ED010000}"/>
    <cellStyle name="Comma 2 2 9 2 4 2" xfId="2211" xr:uid="{00000000-0005-0000-0000-0000EE010000}"/>
    <cellStyle name="Comma 2 2 9 2 5" xfId="1375" xr:uid="{00000000-0005-0000-0000-0000EF010000}"/>
    <cellStyle name="Comma 2 2 9 3" xfId="297" xr:uid="{00000000-0005-0000-0000-0000F0010000}"/>
    <cellStyle name="Comma 2 2 9 3 2" xfId="713" xr:uid="{00000000-0005-0000-0000-0000F1010000}"/>
    <cellStyle name="Comma 2 2 9 3 2 2" xfId="1896" xr:uid="{00000000-0005-0000-0000-0000F2010000}"/>
    <cellStyle name="Comma 2 2 9 3 3" xfId="1481" xr:uid="{00000000-0005-0000-0000-0000F3010000}"/>
    <cellStyle name="Comma 2 2 9 4" xfId="507" xr:uid="{00000000-0005-0000-0000-0000F4010000}"/>
    <cellStyle name="Comma 2 2 9 4 2" xfId="1690" xr:uid="{00000000-0005-0000-0000-0000F5010000}"/>
    <cellStyle name="Comma 2 2 9 5" xfId="941" xr:uid="{00000000-0005-0000-0000-0000F6010000}"/>
    <cellStyle name="Comma 2 2 9 5 2" xfId="2111" xr:uid="{00000000-0005-0000-0000-0000F7010000}"/>
    <cellStyle name="Comma 2 2 9 6" xfId="1275" xr:uid="{00000000-0005-0000-0000-0000F8010000}"/>
    <cellStyle name="Comma 2 20" xfId="4703" xr:uid="{42F2F753-DC95-4537-A71F-077B46F6715E}"/>
    <cellStyle name="Comma 2 3" xfId="14" xr:uid="{00000000-0005-0000-0000-0000F9010000}"/>
    <cellStyle name="Comma 2 3 10" xfId="108" xr:uid="{00000000-0005-0000-0000-0000FA010000}"/>
    <cellStyle name="Comma 2 3 10 2" xfId="208" xr:uid="{00000000-0005-0000-0000-0000FB010000}"/>
    <cellStyle name="Comma 2 3 10 2 2" xfId="419" xr:uid="{00000000-0005-0000-0000-0000FC010000}"/>
    <cellStyle name="Comma 2 3 10 2 2 2" xfId="835" xr:uid="{00000000-0005-0000-0000-0000FD010000}"/>
    <cellStyle name="Comma 2 3 10 2 2 2 2" xfId="2018" xr:uid="{00000000-0005-0000-0000-0000FE010000}"/>
    <cellStyle name="Comma 2 3 10 2 2 3" xfId="1603" xr:uid="{00000000-0005-0000-0000-0000FF010000}"/>
    <cellStyle name="Comma 2 3 10 2 3" xfId="629" xr:uid="{00000000-0005-0000-0000-000000020000}"/>
    <cellStyle name="Comma 2 3 10 2 3 2" xfId="1812" xr:uid="{00000000-0005-0000-0000-000001020000}"/>
    <cellStyle name="Comma 2 3 10 2 4" xfId="1063" xr:uid="{00000000-0005-0000-0000-000002020000}"/>
    <cellStyle name="Comma 2 3 10 2 4 2" xfId="2233" xr:uid="{00000000-0005-0000-0000-000003020000}"/>
    <cellStyle name="Comma 2 3 10 2 5" xfId="1397" xr:uid="{00000000-0005-0000-0000-000004020000}"/>
    <cellStyle name="Comma 2 3 10 3" xfId="319" xr:uid="{00000000-0005-0000-0000-000005020000}"/>
    <cellStyle name="Comma 2 3 10 3 2" xfId="735" xr:uid="{00000000-0005-0000-0000-000006020000}"/>
    <cellStyle name="Comma 2 3 10 3 2 2" xfId="1918" xr:uid="{00000000-0005-0000-0000-000007020000}"/>
    <cellStyle name="Comma 2 3 10 3 3" xfId="1503" xr:uid="{00000000-0005-0000-0000-000008020000}"/>
    <cellStyle name="Comma 2 3 10 4" xfId="529" xr:uid="{00000000-0005-0000-0000-000009020000}"/>
    <cellStyle name="Comma 2 3 10 4 2" xfId="1712" xr:uid="{00000000-0005-0000-0000-00000A020000}"/>
    <cellStyle name="Comma 2 3 10 5" xfId="963" xr:uid="{00000000-0005-0000-0000-00000B020000}"/>
    <cellStyle name="Comma 2 3 10 5 2" xfId="2133" xr:uid="{00000000-0005-0000-0000-00000C020000}"/>
    <cellStyle name="Comma 2 3 10 6" xfId="1297" xr:uid="{00000000-0005-0000-0000-00000D020000}"/>
    <cellStyle name="Comma 2 3 11" xfId="118" xr:uid="{00000000-0005-0000-0000-00000E020000}"/>
    <cellStyle name="Comma 2 3 11 2" xfId="329" xr:uid="{00000000-0005-0000-0000-00000F020000}"/>
    <cellStyle name="Comma 2 3 11 2 2" xfId="745" xr:uid="{00000000-0005-0000-0000-000010020000}"/>
    <cellStyle name="Comma 2 3 11 2 2 2" xfId="1928" xr:uid="{00000000-0005-0000-0000-000011020000}"/>
    <cellStyle name="Comma 2 3 11 2 3" xfId="1513" xr:uid="{00000000-0005-0000-0000-000012020000}"/>
    <cellStyle name="Comma 2 3 11 3" xfId="539" xr:uid="{00000000-0005-0000-0000-000013020000}"/>
    <cellStyle name="Comma 2 3 11 3 2" xfId="1722" xr:uid="{00000000-0005-0000-0000-000014020000}"/>
    <cellStyle name="Comma 2 3 11 4" xfId="973" xr:uid="{00000000-0005-0000-0000-000015020000}"/>
    <cellStyle name="Comma 2 3 11 4 2" xfId="2143" xr:uid="{00000000-0005-0000-0000-000016020000}"/>
    <cellStyle name="Comma 2 3 11 5" xfId="1307" xr:uid="{00000000-0005-0000-0000-000017020000}"/>
    <cellStyle name="Comma 2 3 12" xfId="229" xr:uid="{00000000-0005-0000-0000-000018020000}"/>
    <cellStyle name="Comma 2 3 12 2" xfId="645" xr:uid="{00000000-0005-0000-0000-000019020000}"/>
    <cellStyle name="Comma 2 3 12 2 2" xfId="1828" xr:uid="{00000000-0005-0000-0000-00001A020000}"/>
    <cellStyle name="Comma 2 3 12 3" xfId="1413" xr:uid="{00000000-0005-0000-0000-00001B020000}"/>
    <cellStyle name="Comma 2 3 13" xfId="439" xr:uid="{00000000-0005-0000-0000-00001C020000}"/>
    <cellStyle name="Comma 2 3 13 2" xfId="1622" xr:uid="{00000000-0005-0000-0000-00001D020000}"/>
    <cellStyle name="Comma 2 3 14" xfId="870" xr:uid="{00000000-0005-0000-0000-00001E020000}"/>
    <cellStyle name="Comma 2 3 14 2" xfId="2043" xr:uid="{00000000-0005-0000-0000-00001F020000}"/>
    <cellStyle name="Comma 2 3 15" xfId="1207" xr:uid="{00000000-0005-0000-0000-000020020000}"/>
    <cellStyle name="Comma 2 3 2" xfId="28" xr:uid="{00000000-0005-0000-0000-000021020000}"/>
    <cellStyle name="Comma 2 3 2 2" xfId="128" xr:uid="{00000000-0005-0000-0000-000022020000}"/>
    <cellStyle name="Comma 2 3 2 2 2" xfId="339" xr:uid="{00000000-0005-0000-0000-000023020000}"/>
    <cellStyle name="Comma 2 3 2 2 2 2" xfId="755" xr:uid="{00000000-0005-0000-0000-000024020000}"/>
    <cellStyle name="Comma 2 3 2 2 2 2 2" xfId="1938" xr:uid="{00000000-0005-0000-0000-000025020000}"/>
    <cellStyle name="Comma 2 3 2 2 2 3" xfId="1523" xr:uid="{00000000-0005-0000-0000-000026020000}"/>
    <cellStyle name="Comma 2 3 2 2 3" xfId="549" xr:uid="{00000000-0005-0000-0000-000027020000}"/>
    <cellStyle name="Comma 2 3 2 2 3 2" xfId="1732" xr:uid="{00000000-0005-0000-0000-000028020000}"/>
    <cellStyle name="Comma 2 3 2 2 4" xfId="983" xr:uid="{00000000-0005-0000-0000-000029020000}"/>
    <cellStyle name="Comma 2 3 2 2 4 2" xfId="2153" xr:uid="{00000000-0005-0000-0000-00002A020000}"/>
    <cellStyle name="Comma 2 3 2 2 5" xfId="1317" xr:uid="{00000000-0005-0000-0000-00002B020000}"/>
    <cellStyle name="Comma 2 3 2 3" xfId="239" xr:uid="{00000000-0005-0000-0000-00002C020000}"/>
    <cellStyle name="Comma 2 3 2 3 2" xfId="655" xr:uid="{00000000-0005-0000-0000-00002D020000}"/>
    <cellStyle name="Comma 2 3 2 3 2 2" xfId="1838" xr:uid="{00000000-0005-0000-0000-00002E020000}"/>
    <cellStyle name="Comma 2 3 2 3 3" xfId="1423" xr:uid="{00000000-0005-0000-0000-00002F020000}"/>
    <cellStyle name="Comma 2 3 2 4" xfId="449" xr:uid="{00000000-0005-0000-0000-000030020000}"/>
    <cellStyle name="Comma 2 3 2 4 2" xfId="1632" xr:uid="{00000000-0005-0000-0000-000031020000}"/>
    <cellStyle name="Comma 2 3 2 5" xfId="883" xr:uid="{00000000-0005-0000-0000-000032020000}"/>
    <cellStyle name="Comma 2 3 2 5 2" xfId="2053" xr:uid="{00000000-0005-0000-0000-000033020000}"/>
    <cellStyle name="Comma 2 3 2 6" xfId="1217" xr:uid="{00000000-0005-0000-0000-000034020000}"/>
    <cellStyle name="Comma 2 3 3" xfId="38" xr:uid="{00000000-0005-0000-0000-000035020000}"/>
    <cellStyle name="Comma 2 3 3 2" xfId="138" xr:uid="{00000000-0005-0000-0000-000036020000}"/>
    <cellStyle name="Comma 2 3 3 2 2" xfId="349" xr:uid="{00000000-0005-0000-0000-000037020000}"/>
    <cellStyle name="Comma 2 3 3 2 2 2" xfId="765" xr:uid="{00000000-0005-0000-0000-000038020000}"/>
    <cellStyle name="Comma 2 3 3 2 2 2 2" xfId="1948" xr:uid="{00000000-0005-0000-0000-000039020000}"/>
    <cellStyle name="Comma 2 3 3 2 2 3" xfId="1533" xr:uid="{00000000-0005-0000-0000-00003A020000}"/>
    <cellStyle name="Comma 2 3 3 2 3" xfId="559" xr:uid="{00000000-0005-0000-0000-00003B020000}"/>
    <cellStyle name="Comma 2 3 3 2 3 2" xfId="1742" xr:uid="{00000000-0005-0000-0000-00003C020000}"/>
    <cellStyle name="Comma 2 3 3 2 4" xfId="993" xr:uid="{00000000-0005-0000-0000-00003D020000}"/>
    <cellStyle name="Comma 2 3 3 2 4 2" xfId="2163" xr:uid="{00000000-0005-0000-0000-00003E020000}"/>
    <cellStyle name="Comma 2 3 3 2 5" xfId="1327" xr:uid="{00000000-0005-0000-0000-00003F020000}"/>
    <cellStyle name="Comma 2 3 3 3" xfId="249" xr:uid="{00000000-0005-0000-0000-000040020000}"/>
    <cellStyle name="Comma 2 3 3 3 2" xfId="665" xr:uid="{00000000-0005-0000-0000-000041020000}"/>
    <cellStyle name="Comma 2 3 3 3 2 2" xfId="1848" xr:uid="{00000000-0005-0000-0000-000042020000}"/>
    <cellStyle name="Comma 2 3 3 3 3" xfId="1433" xr:uid="{00000000-0005-0000-0000-000043020000}"/>
    <cellStyle name="Comma 2 3 3 4" xfId="459" xr:uid="{00000000-0005-0000-0000-000044020000}"/>
    <cellStyle name="Comma 2 3 3 4 2" xfId="1642" xr:uid="{00000000-0005-0000-0000-000045020000}"/>
    <cellStyle name="Comma 2 3 3 5" xfId="893" xr:uid="{00000000-0005-0000-0000-000046020000}"/>
    <cellStyle name="Comma 2 3 3 5 2" xfId="2063" xr:uid="{00000000-0005-0000-0000-000047020000}"/>
    <cellStyle name="Comma 2 3 3 6" xfId="1227" xr:uid="{00000000-0005-0000-0000-000048020000}"/>
    <cellStyle name="Comma 2 3 4" xfId="48" xr:uid="{00000000-0005-0000-0000-000049020000}"/>
    <cellStyle name="Comma 2 3 4 2" xfId="148" xr:uid="{00000000-0005-0000-0000-00004A020000}"/>
    <cellStyle name="Comma 2 3 4 2 2" xfId="359" xr:uid="{00000000-0005-0000-0000-00004B020000}"/>
    <cellStyle name="Comma 2 3 4 2 2 2" xfId="775" xr:uid="{00000000-0005-0000-0000-00004C020000}"/>
    <cellStyle name="Comma 2 3 4 2 2 2 2" xfId="1958" xr:uid="{00000000-0005-0000-0000-00004D020000}"/>
    <cellStyle name="Comma 2 3 4 2 2 3" xfId="1543" xr:uid="{00000000-0005-0000-0000-00004E020000}"/>
    <cellStyle name="Comma 2 3 4 2 3" xfId="569" xr:uid="{00000000-0005-0000-0000-00004F020000}"/>
    <cellStyle name="Comma 2 3 4 2 3 2" xfId="1752" xr:uid="{00000000-0005-0000-0000-000050020000}"/>
    <cellStyle name="Comma 2 3 4 2 4" xfId="1003" xr:uid="{00000000-0005-0000-0000-000051020000}"/>
    <cellStyle name="Comma 2 3 4 2 4 2" xfId="2173" xr:uid="{00000000-0005-0000-0000-000052020000}"/>
    <cellStyle name="Comma 2 3 4 2 5" xfId="1337" xr:uid="{00000000-0005-0000-0000-000053020000}"/>
    <cellStyle name="Comma 2 3 4 3" xfId="259" xr:uid="{00000000-0005-0000-0000-000054020000}"/>
    <cellStyle name="Comma 2 3 4 3 2" xfId="675" xr:uid="{00000000-0005-0000-0000-000055020000}"/>
    <cellStyle name="Comma 2 3 4 3 2 2" xfId="1858" xr:uid="{00000000-0005-0000-0000-000056020000}"/>
    <cellStyle name="Comma 2 3 4 3 3" xfId="1443" xr:uid="{00000000-0005-0000-0000-000057020000}"/>
    <cellStyle name="Comma 2 3 4 4" xfId="469" xr:uid="{00000000-0005-0000-0000-000058020000}"/>
    <cellStyle name="Comma 2 3 4 4 2" xfId="1652" xr:uid="{00000000-0005-0000-0000-000059020000}"/>
    <cellStyle name="Comma 2 3 4 5" xfId="903" xr:uid="{00000000-0005-0000-0000-00005A020000}"/>
    <cellStyle name="Comma 2 3 4 5 2" xfId="2073" xr:uid="{00000000-0005-0000-0000-00005B020000}"/>
    <cellStyle name="Comma 2 3 4 6" xfId="1237" xr:uid="{00000000-0005-0000-0000-00005C020000}"/>
    <cellStyle name="Comma 2 3 5" xfId="58" xr:uid="{00000000-0005-0000-0000-00005D020000}"/>
    <cellStyle name="Comma 2 3 5 2" xfId="158" xr:uid="{00000000-0005-0000-0000-00005E020000}"/>
    <cellStyle name="Comma 2 3 5 2 2" xfId="369" xr:uid="{00000000-0005-0000-0000-00005F020000}"/>
    <cellStyle name="Comma 2 3 5 2 2 2" xfId="785" xr:uid="{00000000-0005-0000-0000-000060020000}"/>
    <cellStyle name="Comma 2 3 5 2 2 2 2" xfId="1968" xr:uid="{00000000-0005-0000-0000-000061020000}"/>
    <cellStyle name="Comma 2 3 5 2 2 3" xfId="1553" xr:uid="{00000000-0005-0000-0000-000062020000}"/>
    <cellStyle name="Comma 2 3 5 2 3" xfId="579" xr:uid="{00000000-0005-0000-0000-000063020000}"/>
    <cellStyle name="Comma 2 3 5 2 3 2" xfId="1762" xr:uid="{00000000-0005-0000-0000-000064020000}"/>
    <cellStyle name="Comma 2 3 5 2 4" xfId="1013" xr:uid="{00000000-0005-0000-0000-000065020000}"/>
    <cellStyle name="Comma 2 3 5 2 4 2" xfId="2183" xr:uid="{00000000-0005-0000-0000-000066020000}"/>
    <cellStyle name="Comma 2 3 5 2 5" xfId="1347" xr:uid="{00000000-0005-0000-0000-000067020000}"/>
    <cellStyle name="Comma 2 3 5 3" xfId="269" xr:uid="{00000000-0005-0000-0000-000068020000}"/>
    <cellStyle name="Comma 2 3 5 3 2" xfId="685" xr:uid="{00000000-0005-0000-0000-000069020000}"/>
    <cellStyle name="Comma 2 3 5 3 2 2" xfId="1868" xr:uid="{00000000-0005-0000-0000-00006A020000}"/>
    <cellStyle name="Comma 2 3 5 3 3" xfId="1453" xr:uid="{00000000-0005-0000-0000-00006B020000}"/>
    <cellStyle name="Comma 2 3 5 4" xfId="479" xr:uid="{00000000-0005-0000-0000-00006C020000}"/>
    <cellStyle name="Comma 2 3 5 4 2" xfId="1662" xr:uid="{00000000-0005-0000-0000-00006D020000}"/>
    <cellStyle name="Comma 2 3 5 5" xfId="913" xr:uid="{00000000-0005-0000-0000-00006E020000}"/>
    <cellStyle name="Comma 2 3 5 5 2" xfId="2083" xr:uid="{00000000-0005-0000-0000-00006F020000}"/>
    <cellStyle name="Comma 2 3 5 6" xfId="1247" xr:uid="{00000000-0005-0000-0000-000070020000}"/>
    <cellStyle name="Comma 2 3 6" xfId="68" xr:uid="{00000000-0005-0000-0000-000071020000}"/>
    <cellStyle name="Comma 2 3 6 2" xfId="168" xr:uid="{00000000-0005-0000-0000-000072020000}"/>
    <cellStyle name="Comma 2 3 6 2 2" xfId="379" xr:uid="{00000000-0005-0000-0000-000073020000}"/>
    <cellStyle name="Comma 2 3 6 2 2 2" xfId="795" xr:uid="{00000000-0005-0000-0000-000074020000}"/>
    <cellStyle name="Comma 2 3 6 2 2 2 2" xfId="1978" xr:uid="{00000000-0005-0000-0000-000075020000}"/>
    <cellStyle name="Comma 2 3 6 2 2 3" xfId="1563" xr:uid="{00000000-0005-0000-0000-000076020000}"/>
    <cellStyle name="Comma 2 3 6 2 3" xfId="589" xr:uid="{00000000-0005-0000-0000-000077020000}"/>
    <cellStyle name="Comma 2 3 6 2 3 2" xfId="1772" xr:uid="{00000000-0005-0000-0000-000078020000}"/>
    <cellStyle name="Comma 2 3 6 2 4" xfId="1023" xr:uid="{00000000-0005-0000-0000-000079020000}"/>
    <cellStyle name="Comma 2 3 6 2 4 2" xfId="2193" xr:uid="{00000000-0005-0000-0000-00007A020000}"/>
    <cellStyle name="Comma 2 3 6 2 5" xfId="1357" xr:uid="{00000000-0005-0000-0000-00007B020000}"/>
    <cellStyle name="Comma 2 3 6 3" xfId="279" xr:uid="{00000000-0005-0000-0000-00007C020000}"/>
    <cellStyle name="Comma 2 3 6 3 2" xfId="695" xr:uid="{00000000-0005-0000-0000-00007D020000}"/>
    <cellStyle name="Comma 2 3 6 3 2 2" xfId="1878" xr:uid="{00000000-0005-0000-0000-00007E020000}"/>
    <cellStyle name="Comma 2 3 6 3 3" xfId="1463" xr:uid="{00000000-0005-0000-0000-00007F020000}"/>
    <cellStyle name="Comma 2 3 6 4" xfId="489" xr:uid="{00000000-0005-0000-0000-000080020000}"/>
    <cellStyle name="Comma 2 3 6 4 2" xfId="1672" xr:uid="{00000000-0005-0000-0000-000081020000}"/>
    <cellStyle name="Comma 2 3 6 5" xfId="923" xr:uid="{00000000-0005-0000-0000-000082020000}"/>
    <cellStyle name="Comma 2 3 6 5 2" xfId="2093" xr:uid="{00000000-0005-0000-0000-000083020000}"/>
    <cellStyle name="Comma 2 3 6 6" xfId="1257" xr:uid="{00000000-0005-0000-0000-000084020000}"/>
    <cellStyle name="Comma 2 3 7" xfId="78" xr:uid="{00000000-0005-0000-0000-000085020000}"/>
    <cellStyle name="Comma 2 3 7 2" xfId="178" xr:uid="{00000000-0005-0000-0000-000086020000}"/>
    <cellStyle name="Comma 2 3 7 2 2" xfId="389" xr:uid="{00000000-0005-0000-0000-000087020000}"/>
    <cellStyle name="Comma 2 3 7 2 2 2" xfId="805" xr:uid="{00000000-0005-0000-0000-000088020000}"/>
    <cellStyle name="Comma 2 3 7 2 2 2 2" xfId="1988" xr:uid="{00000000-0005-0000-0000-000089020000}"/>
    <cellStyle name="Comma 2 3 7 2 2 3" xfId="1573" xr:uid="{00000000-0005-0000-0000-00008A020000}"/>
    <cellStyle name="Comma 2 3 7 2 3" xfId="599" xr:uid="{00000000-0005-0000-0000-00008B020000}"/>
    <cellStyle name="Comma 2 3 7 2 3 2" xfId="1782" xr:uid="{00000000-0005-0000-0000-00008C020000}"/>
    <cellStyle name="Comma 2 3 7 2 4" xfId="1033" xr:uid="{00000000-0005-0000-0000-00008D020000}"/>
    <cellStyle name="Comma 2 3 7 2 4 2" xfId="2203" xr:uid="{00000000-0005-0000-0000-00008E020000}"/>
    <cellStyle name="Comma 2 3 7 2 5" xfId="1367" xr:uid="{00000000-0005-0000-0000-00008F020000}"/>
    <cellStyle name="Comma 2 3 7 3" xfId="289" xr:uid="{00000000-0005-0000-0000-000090020000}"/>
    <cellStyle name="Comma 2 3 7 3 2" xfId="705" xr:uid="{00000000-0005-0000-0000-000091020000}"/>
    <cellStyle name="Comma 2 3 7 3 2 2" xfId="1888" xr:uid="{00000000-0005-0000-0000-000092020000}"/>
    <cellStyle name="Comma 2 3 7 3 3" xfId="1473" xr:uid="{00000000-0005-0000-0000-000093020000}"/>
    <cellStyle name="Comma 2 3 7 4" xfId="499" xr:uid="{00000000-0005-0000-0000-000094020000}"/>
    <cellStyle name="Comma 2 3 7 4 2" xfId="1682" xr:uid="{00000000-0005-0000-0000-000095020000}"/>
    <cellStyle name="Comma 2 3 7 5" xfId="933" xr:uid="{00000000-0005-0000-0000-000096020000}"/>
    <cellStyle name="Comma 2 3 7 5 2" xfId="2103" xr:uid="{00000000-0005-0000-0000-000097020000}"/>
    <cellStyle name="Comma 2 3 7 6" xfId="1267" xr:uid="{00000000-0005-0000-0000-000098020000}"/>
    <cellStyle name="Comma 2 3 8" xfId="88" xr:uid="{00000000-0005-0000-0000-000099020000}"/>
    <cellStyle name="Comma 2 3 8 2" xfId="188" xr:uid="{00000000-0005-0000-0000-00009A020000}"/>
    <cellStyle name="Comma 2 3 8 2 2" xfId="399" xr:uid="{00000000-0005-0000-0000-00009B020000}"/>
    <cellStyle name="Comma 2 3 8 2 2 2" xfId="815" xr:uid="{00000000-0005-0000-0000-00009C020000}"/>
    <cellStyle name="Comma 2 3 8 2 2 2 2" xfId="1998" xr:uid="{00000000-0005-0000-0000-00009D020000}"/>
    <cellStyle name="Comma 2 3 8 2 2 3" xfId="1583" xr:uid="{00000000-0005-0000-0000-00009E020000}"/>
    <cellStyle name="Comma 2 3 8 2 3" xfId="609" xr:uid="{00000000-0005-0000-0000-00009F020000}"/>
    <cellStyle name="Comma 2 3 8 2 3 2" xfId="1792" xr:uid="{00000000-0005-0000-0000-0000A0020000}"/>
    <cellStyle name="Comma 2 3 8 2 4" xfId="1043" xr:uid="{00000000-0005-0000-0000-0000A1020000}"/>
    <cellStyle name="Comma 2 3 8 2 4 2" xfId="2213" xr:uid="{00000000-0005-0000-0000-0000A2020000}"/>
    <cellStyle name="Comma 2 3 8 2 5" xfId="1377" xr:uid="{00000000-0005-0000-0000-0000A3020000}"/>
    <cellStyle name="Comma 2 3 8 3" xfId="299" xr:uid="{00000000-0005-0000-0000-0000A4020000}"/>
    <cellStyle name="Comma 2 3 8 3 2" xfId="715" xr:uid="{00000000-0005-0000-0000-0000A5020000}"/>
    <cellStyle name="Comma 2 3 8 3 2 2" xfId="1898" xr:uid="{00000000-0005-0000-0000-0000A6020000}"/>
    <cellStyle name="Comma 2 3 8 3 3" xfId="1483" xr:uid="{00000000-0005-0000-0000-0000A7020000}"/>
    <cellStyle name="Comma 2 3 8 4" xfId="509" xr:uid="{00000000-0005-0000-0000-0000A8020000}"/>
    <cellStyle name="Comma 2 3 8 4 2" xfId="1692" xr:uid="{00000000-0005-0000-0000-0000A9020000}"/>
    <cellStyle name="Comma 2 3 8 5" xfId="943" xr:uid="{00000000-0005-0000-0000-0000AA020000}"/>
    <cellStyle name="Comma 2 3 8 5 2" xfId="2113" xr:uid="{00000000-0005-0000-0000-0000AB020000}"/>
    <cellStyle name="Comma 2 3 8 6" xfId="1277" xr:uid="{00000000-0005-0000-0000-0000AC020000}"/>
    <cellStyle name="Comma 2 3 9" xfId="98" xr:uid="{00000000-0005-0000-0000-0000AD020000}"/>
    <cellStyle name="Comma 2 3 9 2" xfId="198" xr:uid="{00000000-0005-0000-0000-0000AE020000}"/>
    <cellStyle name="Comma 2 3 9 2 2" xfId="409" xr:uid="{00000000-0005-0000-0000-0000AF020000}"/>
    <cellStyle name="Comma 2 3 9 2 2 2" xfId="825" xr:uid="{00000000-0005-0000-0000-0000B0020000}"/>
    <cellStyle name="Comma 2 3 9 2 2 2 2" xfId="2008" xr:uid="{00000000-0005-0000-0000-0000B1020000}"/>
    <cellStyle name="Comma 2 3 9 2 2 3" xfId="1593" xr:uid="{00000000-0005-0000-0000-0000B2020000}"/>
    <cellStyle name="Comma 2 3 9 2 3" xfId="619" xr:uid="{00000000-0005-0000-0000-0000B3020000}"/>
    <cellStyle name="Comma 2 3 9 2 3 2" xfId="1802" xr:uid="{00000000-0005-0000-0000-0000B4020000}"/>
    <cellStyle name="Comma 2 3 9 2 4" xfId="1053" xr:uid="{00000000-0005-0000-0000-0000B5020000}"/>
    <cellStyle name="Comma 2 3 9 2 4 2" xfId="2223" xr:uid="{00000000-0005-0000-0000-0000B6020000}"/>
    <cellStyle name="Comma 2 3 9 2 5" xfId="1387" xr:uid="{00000000-0005-0000-0000-0000B7020000}"/>
    <cellStyle name="Comma 2 3 9 3" xfId="309" xr:uid="{00000000-0005-0000-0000-0000B8020000}"/>
    <cellStyle name="Comma 2 3 9 3 2" xfId="725" xr:uid="{00000000-0005-0000-0000-0000B9020000}"/>
    <cellStyle name="Comma 2 3 9 3 2 2" xfId="1908" xr:uid="{00000000-0005-0000-0000-0000BA020000}"/>
    <cellStyle name="Comma 2 3 9 3 3" xfId="1493" xr:uid="{00000000-0005-0000-0000-0000BB020000}"/>
    <cellStyle name="Comma 2 3 9 4" xfId="519" xr:uid="{00000000-0005-0000-0000-0000BC020000}"/>
    <cellStyle name="Comma 2 3 9 4 2" xfId="1702" xr:uid="{00000000-0005-0000-0000-0000BD020000}"/>
    <cellStyle name="Comma 2 3 9 5" xfId="953" xr:uid="{00000000-0005-0000-0000-0000BE020000}"/>
    <cellStyle name="Comma 2 3 9 5 2" xfId="2123" xr:uid="{00000000-0005-0000-0000-0000BF020000}"/>
    <cellStyle name="Comma 2 3 9 6" xfId="1287" xr:uid="{00000000-0005-0000-0000-0000C0020000}"/>
    <cellStyle name="Comma 2 4" xfId="19" xr:uid="{00000000-0005-0000-0000-0000C1020000}"/>
    <cellStyle name="Comma 2 4 10" xfId="112" xr:uid="{00000000-0005-0000-0000-0000C2020000}"/>
    <cellStyle name="Comma 2 4 10 2" xfId="212" xr:uid="{00000000-0005-0000-0000-0000C3020000}"/>
    <cellStyle name="Comma 2 4 10 2 2" xfId="423" xr:uid="{00000000-0005-0000-0000-0000C4020000}"/>
    <cellStyle name="Comma 2 4 10 2 2 2" xfId="839" xr:uid="{00000000-0005-0000-0000-0000C5020000}"/>
    <cellStyle name="Comma 2 4 10 2 2 2 2" xfId="2022" xr:uid="{00000000-0005-0000-0000-0000C6020000}"/>
    <cellStyle name="Comma 2 4 10 2 2 3" xfId="1607" xr:uid="{00000000-0005-0000-0000-0000C7020000}"/>
    <cellStyle name="Comma 2 4 10 2 3" xfId="633" xr:uid="{00000000-0005-0000-0000-0000C8020000}"/>
    <cellStyle name="Comma 2 4 10 2 3 2" xfId="1816" xr:uid="{00000000-0005-0000-0000-0000C9020000}"/>
    <cellStyle name="Comma 2 4 10 2 4" xfId="1067" xr:uid="{00000000-0005-0000-0000-0000CA020000}"/>
    <cellStyle name="Comma 2 4 10 2 4 2" xfId="2237" xr:uid="{00000000-0005-0000-0000-0000CB020000}"/>
    <cellStyle name="Comma 2 4 10 2 5" xfId="1401" xr:uid="{00000000-0005-0000-0000-0000CC020000}"/>
    <cellStyle name="Comma 2 4 10 3" xfId="323" xr:uid="{00000000-0005-0000-0000-0000CD020000}"/>
    <cellStyle name="Comma 2 4 10 3 2" xfId="739" xr:uid="{00000000-0005-0000-0000-0000CE020000}"/>
    <cellStyle name="Comma 2 4 10 3 2 2" xfId="1922" xr:uid="{00000000-0005-0000-0000-0000CF020000}"/>
    <cellStyle name="Comma 2 4 10 3 3" xfId="1507" xr:uid="{00000000-0005-0000-0000-0000D0020000}"/>
    <cellStyle name="Comma 2 4 10 4" xfId="533" xr:uid="{00000000-0005-0000-0000-0000D1020000}"/>
    <cellStyle name="Comma 2 4 10 4 2" xfId="1716" xr:uid="{00000000-0005-0000-0000-0000D2020000}"/>
    <cellStyle name="Comma 2 4 10 5" xfId="967" xr:uid="{00000000-0005-0000-0000-0000D3020000}"/>
    <cellStyle name="Comma 2 4 10 5 2" xfId="2137" xr:uid="{00000000-0005-0000-0000-0000D4020000}"/>
    <cellStyle name="Comma 2 4 10 6" xfId="1301" xr:uid="{00000000-0005-0000-0000-0000D5020000}"/>
    <cellStyle name="Comma 2 4 11" xfId="122" xr:uid="{00000000-0005-0000-0000-0000D6020000}"/>
    <cellStyle name="Comma 2 4 11 2" xfId="333" xr:uid="{00000000-0005-0000-0000-0000D7020000}"/>
    <cellStyle name="Comma 2 4 11 2 2" xfId="749" xr:uid="{00000000-0005-0000-0000-0000D8020000}"/>
    <cellStyle name="Comma 2 4 11 2 2 2" xfId="1932" xr:uid="{00000000-0005-0000-0000-0000D9020000}"/>
    <cellStyle name="Comma 2 4 11 2 3" xfId="1517" xr:uid="{00000000-0005-0000-0000-0000DA020000}"/>
    <cellStyle name="Comma 2 4 11 3" xfId="543" xr:uid="{00000000-0005-0000-0000-0000DB020000}"/>
    <cellStyle name="Comma 2 4 11 3 2" xfId="1726" xr:uid="{00000000-0005-0000-0000-0000DC020000}"/>
    <cellStyle name="Comma 2 4 11 4" xfId="977" xr:uid="{00000000-0005-0000-0000-0000DD020000}"/>
    <cellStyle name="Comma 2 4 11 4 2" xfId="2147" xr:uid="{00000000-0005-0000-0000-0000DE020000}"/>
    <cellStyle name="Comma 2 4 11 5" xfId="1311" xr:uid="{00000000-0005-0000-0000-0000DF020000}"/>
    <cellStyle name="Comma 2 4 12" xfId="233" xr:uid="{00000000-0005-0000-0000-0000E0020000}"/>
    <cellStyle name="Comma 2 4 12 2" xfId="649" xr:uid="{00000000-0005-0000-0000-0000E1020000}"/>
    <cellStyle name="Comma 2 4 12 2 2" xfId="1832" xr:uid="{00000000-0005-0000-0000-0000E2020000}"/>
    <cellStyle name="Comma 2 4 12 3" xfId="1417" xr:uid="{00000000-0005-0000-0000-0000E3020000}"/>
    <cellStyle name="Comma 2 4 13" xfId="443" xr:uid="{00000000-0005-0000-0000-0000E4020000}"/>
    <cellStyle name="Comma 2 4 13 2" xfId="1626" xr:uid="{00000000-0005-0000-0000-0000E5020000}"/>
    <cellStyle name="Comma 2 4 14" xfId="875" xr:uid="{00000000-0005-0000-0000-0000E6020000}"/>
    <cellStyle name="Comma 2 4 14 2" xfId="2047" xr:uid="{00000000-0005-0000-0000-0000E7020000}"/>
    <cellStyle name="Comma 2 4 15" xfId="1211" xr:uid="{00000000-0005-0000-0000-0000E8020000}"/>
    <cellStyle name="Comma 2 4 2" xfId="32" xr:uid="{00000000-0005-0000-0000-0000E9020000}"/>
    <cellStyle name="Comma 2 4 2 2" xfId="132" xr:uid="{00000000-0005-0000-0000-0000EA020000}"/>
    <cellStyle name="Comma 2 4 2 2 2" xfId="343" xr:uid="{00000000-0005-0000-0000-0000EB020000}"/>
    <cellStyle name="Comma 2 4 2 2 2 2" xfId="759" xr:uid="{00000000-0005-0000-0000-0000EC020000}"/>
    <cellStyle name="Comma 2 4 2 2 2 2 2" xfId="1942" xr:uid="{00000000-0005-0000-0000-0000ED020000}"/>
    <cellStyle name="Comma 2 4 2 2 2 3" xfId="1527" xr:uid="{00000000-0005-0000-0000-0000EE020000}"/>
    <cellStyle name="Comma 2 4 2 2 3" xfId="553" xr:uid="{00000000-0005-0000-0000-0000EF020000}"/>
    <cellStyle name="Comma 2 4 2 2 3 2" xfId="1736" xr:uid="{00000000-0005-0000-0000-0000F0020000}"/>
    <cellStyle name="Comma 2 4 2 2 4" xfId="987" xr:uid="{00000000-0005-0000-0000-0000F1020000}"/>
    <cellStyle name="Comma 2 4 2 2 4 2" xfId="2157" xr:uid="{00000000-0005-0000-0000-0000F2020000}"/>
    <cellStyle name="Comma 2 4 2 2 5" xfId="1321" xr:uid="{00000000-0005-0000-0000-0000F3020000}"/>
    <cellStyle name="Comma 2 4 2 3" xfId="243" xr:uid="{00000000-0005-0000-0000-0000F4020000}"/>
    <cellStyle name="Comma 2 4 2 3 2" xfId="659" xr:uid="{00000000-0005-0000-0000-0000F5020000}"/>
    <cellStyle name="Comma 2 4 2 3 2 2" xfId="1842" xr:uid="{00000000-0005-0000-0000-0000F6020000}"/>
    <cellStyle name="Comma 2 4 2 3 3" xfId="1427" xr:uid="{00000000-0005-0000-0000-0000F7020000}"/>
    <cellStyle name="Comma 2 4 2 4" xfId="453" xr:uid="{00000000-0005-0000-0000-0000F8020000}"/>
    <cellStyle name="Comma 2 4 2 4 2" xfId="1636" xr:uid="{00000000-0005-0000-0000-0000F9020000}"/>
    <cellStyle name="Comma 2 4 2 5" xfId="887" xr:uid="{00000000-0005-0000-0000-0000FA020000}"/>
    <cellStyle name="Comma 2 4 2 5 2" xfId="2057" xr:uid="{00000000-0005-0000-0000-0000FB020000}"/>
    <cellStyle name="Comma 2 4 2 6" xfId="1221" xr:uid="{00000000-0005-0000-0000-0000FC020000}"/>
    <cellStyle name="Comma 2 4 3" xfId="42" xr:uid="{00000000-0005-0000-0000-0000FD020000}"/>
    <cellStyle name="Comma 2 4 3 2" xfId="142" xr:uid="{00000000-0005-0000-0000-0000FE020000}"/>
    <cellStyle name="Comma 2 4 3 2 2" xfId="353" xr:uid="{00000000-0005-0000-0000-0000FF020000}"/>
    <cellStyle name="Comma 2 4 3 2 2 2" xfId="769" xr:uid="{00000000-0005-0000-0000-000000030000}"/>
    <cellStyle name="Comma 2 4 3 2 2 2 2" xfId="1952" xr:uid="{00000000-0005-0000-0000-000001030000}"/>
    <cellStyle name="Comma 2 4 3 2 2 3" xfId="1537" xr:uid="{00000000-0005-0000-0000-000002030000}"/>
    <cellStyle name="Comma 2 4 3 2 3" xfId="563" xr:uid="{00000000-0005-0000-0000-000003030000}"/>
    <cellStyle name="Comma 2 4 3 2 3 2" xfId="1746" xr:uid="{00000000-0005-0000-0000-000004030000}"/>
    <cellStyle name="Comma 2 4 3 2 4" xfId="997" xr:uid="{00000000-0005-0000-0000-000005030000}"/>
    <cellStyle name="Comma 2 4 3 2 4 2" xfId="2167" xr:uid="{00000000-0005-0000-0000-000006030000}"/>
    <cellStyle name="Comma 2 4 3 2 5" xfId="1331" xr:uid="{00000000-0005-0000-0000-000007030000}"/>
    <cellStyle name="Comma 2 4 3 3" xfId="253" xr:uid="{00000000-0005-0000-0000-000008030000}"/>
    <cellStyle name="Comma 2 4 3 3 2" xfId="669" xr:uid="{00000000-0005-0000-0000-000009030000}"/>
    <cellStyle name="Comma 2 4 3 3 2 2" xfId="1852" xr:uid="{00000000-0005-0000-0000-00000A030000}"/>
    <cellStyle name="Comma 2 4 3 3 3" xfId="1437" xr:uid="{00000000-0005-0000-0000-00000B030000}"/>
    <cellStyle name="Comma 2 4 3 4" xfId="463" xr:uid="{00000000-0005-0000-0000-00000C030000}"/>
    <cellStyle name="Comma 2 4 3 4 2" xfId="1646" xr:uid="{00000000-0005-0000-0000-00000D030000}"/>
    <cellStyle name="Comma 2 4 3 5" xfId="897" xr:uid="{00000000-0005-0000-0000-00000E030000}"/>
    <cellStyle name="Comma 2 4 3 5 2" xfId="2067" xr:uid="{00000000-0005-0000-0000-00000F030000}"/>
    <cellStyle name="Comma 2 4 3 6" xfId="1231" xr:uid="{00000000-0005-0000-0000-000010030000}"/>
    <cellStyle name="Comma 2 4 4" xfId="52" xr:uid="{00000000-0005-0000-0000-000011030000}"/>
    <cellStyle name="Comma 2 4 4 2" xfId="152" xr:uid="{00000000-0005-0000-0000-000012030000}"/>
    <cellStyle name="Comma 2 4 4 2 2" xfId="363" xr:uid="{00000000-0005-0000-0000-000013030000}"/>
    <cellStyle name="Comma 2 4 4 2 2 2" xfId="779" xr:uid="{00000000-0005-0000-0000-000014030000}"/>
    <cellStyle name="Comma 2 4 4 2 2 2 2" xfId="1962" xr:uid="{00000000-0005-0000-0000-000015030000}"/>
    <cellStyle name="Comma 2 4 4 2 2 3" xfId="1547" xr:uid="{00000000-0005-0000-0000-000016030000}"/>
    <cellStyle name="Comma 2 4 4 2 3" xfId="573" xr:uid="{00000000-0005-0000-0000-000017030000}"/>
    <cellStyle name="Comma 2 4 4 2 3 2" xfId="1756" xr:uid="{00000000-0005-0000-0000-000018030000}"/>
    <cellStyle name="Comma 2 4 4 2 4" xfId="1007" xr:uid="{00000000-0005-0000-0000-000019030000}"/>
    <cellStyle name="Comma 2 4 4 2 4 2" xfId="2177" xr:uid="{00000000-0005-0000-0000-00001A030000}"/>
    <cellStyle name="Comma 2 4 4 2 5" xfId="1341" xr:uid="{00000000-0005-0000-0000-00001B030000}"/>
    <cellStyle name="Comma 2 4 4 3" xfId="263" xr:uid="{00000000-0005-0000-0000-00001C030000}"/>
    <cellStyle name="Comma 2 4 4 3 2" xfId="679" xr:uid="{00000000-0005-0000-0000-00001D030000}"/>
    <cellStyle name="Comma 2 4 4 3 2 2" xfId="1862" xr:uid="{00000000-0005-0000-0000-00001E030000}"/>
    <cellStyle name="Comma 2 4 4 3 3" xfId="1447" xr:uid="{00000000-0005-0000-0000-00001F030000}"/>
    <cellStyle name="Comma 2 4 4 4" xfId="473" xr:uid="{00000000-0005-0000-0000-000020030000}"/>
    <cellStyle name="Comma 2 4 4 4 2" xfId="1656" xr:uid="{00000000-0005-0000-0000-000021030000}"/>
    <cellStyle name="Comma 2 4 4 5" xfId="907" xr:uid="{00000000-0005-0000-0000-000022030000}"/>
    <cellStyle name="Comma 2 4 4 5 2" xfId="2077" xr:uid="{00000000-0005-0000-0000-000023030000}"/>
    <cellStyle name="Comma 2 4 4 6" xfId="1241" xr:uid="{00000000-0005-0000-0000-000024030000}"/>
    <cellStyle name="Comma 2 4 5" xfId="62" xr:uid="{00000000-0005-0000-0000-000025030000}"/>
    <cellStyle name="Comma 2 4 5 2" xfId="162" xr:uid="{00000000-0005-0000-0000-000026030000}"/>
    <cellStyle name="Comma 2 4 5 2 2" xfId="373" xr:uid="{00000000-0005-0000-0000-000027030000}"/>
    <cellStyle name="Comma 2 4 5 2 2 2" xfId="789" xr:uid="{00000000-0005-0000-0000-000028030000}"/>
    <cellStyle name="Comma 2 4 5 2 2 2 2" xfId="1972" xr:uid="{00000000-0005-0000-0000-000029030000}"/>
    <cellStyle name="Comma 2 4 5 2 2 3" xfId="1557" xr:uid="{00000000-0005-0000-0000-00002A030000}"/>
    <cellStyle name="Comma 2 4 5 2 3" xfId="583" xr:uid="{00000000-0005-0000-0000-00002B030000}"/>
    <cellStyle name="Comma 2 4 5 2 3 2" xfId="1766" xr:uid="{00000000-0005-0000-0000-00002C030000}"/>
    <cellStyle name="Comma 2 4 5 2 4" xfId="1017" xr:uid="{00000000-0005-0000-0000-00002D030000}"/>
    <cellStyle name="Comma 2 4 5 2 4 2" xfId="2187" xr:uid="{00000000-0005-0000-0000-00002E030000}"/>
    <cellStyle name="Comma 2 4 5 2 5" xfId="1351" xr:uid="{00000000-0005-0000-0000-00002F030000}"/>
    <cellStyle name="Comma 2 4 5 3" xfId="273" xr:uid="{00000000-0005-0000-0000-000030030000}"/>
    <cellStyle name="Comma 2 4 5 3 2" xfId="689" xr:uid="{00000000-0005-0000-0000-000031030000}"/>
    <cellStyle name="Comma 2 4 5 3 2 2" xfId="1872" xr:uid="{00000000-0005-0000-0000-000032030000}"/>
    <cellStyle name="Comma 2 4 5 3 3" xfId="1457" xr:uid="{00000000-0005-0000-0000-000033030000}"/>
    <cellStyle name="Comma 2 4 5 4" xfId="483" xr:uid="{00000000-0005-0000-0000-000034030000}"/>
    <cellStyle name="Comma 2 4 5 4 2" xfId="1666" xr:uid="{00000000-0005-0000-0000-000035030000}"/>
    <cellStyle name="Comma 2 4 5 5" xfId="917" xr:uid="{00000000-0005-0000-0000-000036030000}"/>
    <cellStyle name="Comma 2 4 5 5 2" xfId="2087" xr:uid="{00000000-0005-0000-0000-000037030000}"/>
    <cellStyle name="Comma 2 4 5 6" xfId="1251" xr:uid="{00000000-0005-0000-0000-000038030000}"/>
    <cellStyle name="Comma 2 4 6" xfId="72" xr:uid="{00000000-0005-0000-0000-000039030000}"/>
    <cellStyle name="Comma 2 4 6 2" xfId="172" xr:uid="{00000000-0005-0000-0000-00003A030000}"/>
    <cellStyle name="Comma 2 4 6 2 2" xfId="383" xr:uid="{00000000-0005-0000-0000-00003B030000}"/>
    <cellStyle name="Comma 2 4 6 2 2 2" xfId="799" xr:uid="{00000000-0005-0000-0000-00003C030000}"/>
    <cellStyle name="Comma 2 4 6 2 2 2 2" xfId="1982" xr:uid="{00000000-0005-0000-0000-00003D030000}"/>
    <cellStyle name="Comma 2 4 6 2 2 3" xfId="1567" xr:uid="{00000000-0005-0000-0000-00003E030000}"/>
    <cellStyle name="Comma 2 4 6 2 3" xfId="593" xr:uid="{00000000-0005-0000-0000-00003F030000}"/>
    <cellStyle name="Comma 2 4 6 2 3 2" xfId="1776" xr:uid="{00000000-0005-0000-0000-000040030000}"/>
    <cellStyle name="Comma 2 4 6 2 4" xfId="1027" xr:uid="{00000000-0005-0000-0000-000041030000}"/>
    <cellStyle name="Comma 2 4 6 2 4 2" xfId="2197" xr:uid="{00000000-0005-0000-0000-000042030000}"/>
    <cellStyle name="Comma 2 4 6 2 5" xfId="1361" xr:uid="{00000000-0005-0000-0000-000043030000}"/>
    <cellStyle name="Comma 2 4 6 3" xfId="283" xr:uid="{00000000-0005-0000-0000-000044030000}"/>
    <cellStyle name="Comma 2 4 6 3 2" xfId="699" xr:uid="{00000000-0005-0000-0000-000045030000}"/>
    <cellStyle name="Comma 2 4 6 3 2 2" xfId="1882" xr:uid="{00000000-0005-0000-0000-000046030000}"/>
    <cellStyle name="Comma 2 4 6 3 3" xfId="1467" xr:uid="{00000000-0005-0000-0000-000047030000}"/>
    <cellStyle name="Comma 2 4 6 4" xfId="493" xr:uid="{00000000-0005-0000-0000-000048030000}"/>
    <cellStyle name="Comma 2 4 6 4 2" xfId="1676" xr:uid="{00000000-0005-0000-0000-000049030000}"/>
    <cellStyle name="Comma 2 4 6 5" xfId="927" xr:uid="{00000000-0005-0000-0000-00004A030000}"/>
    <cellStyle name="Comma 2 4 6 5 2" xfId="2097" xr:uid="{00000000-0005-0000-0000-00004B030000}"/>
    <cellStyle name="Comma 2 4 6 6" xfId="1261" xr:uid="{00000000-0005-0000-0000-00004C030000}"/>
    <cellStyle name="Comma 2 4 7" xfId="82" xr:uid="{00000000-0005-0000-0000-00004D030000}"/>
    <cellStyle name="Comma 2 4 7 2" xfId="182" xr:uid="{00000000-0005-0000-0000-00004E030000}"/>
    <cellStyle name="Comma 2 4 7 2 2" xfId="393" xr:uid="{00000000-0005-0000-0000-00004F030000}"/>
    <cellStyle name="Comma 2 4 7 2 2 2" xfId="809" xr:uid="{00000000-0005-0000-0000-000050030000}"/>
    <cellStyle name="Comma 2 4 7 2 2 2 2" xfId="1992" xr:uid="{00000000-0005-0000-0000-000051030000}"/>
    <cellStyle name="Comma 2 4 7 2 2 3" xfId="1577" xr:uid="{00000000-0005-0000-0000-000052030000}"/>
    <cellStyle name="Comma 2 4 7 2 3" xfId="603" xr:uid="{00000000-0005-0000-0000-000053030000}"/>
    <cellStyle name="Comma 2 4 7 2 3 2" xfId="1786" xr:uid="{00000000-0005-0000-0000-000054030000}"/>
    <cellStyle name="Comma 2 4 7 2 4" xfId="1037" xr:uid="{00000000-0005-0000-0000-000055030000}"/>
    <cellStyle name="Comma 2 4 7 2 4 2" xfId="2207" xr:uid="{00000000-0005-0000-0000-000056030000}"/>
    <cellStyle name="Comma 2 4 7 2 5" xfId="1371" xr:uid="{00000000-0005-0000-0000-000057030000}"/>
    <cellStyle name="Comma 2 4 7 3" xfId="293" xr:uid="{00000000-0005-0000-0000-000058030000}"/>
    <cellStyle name="Comma 2 4 7 3 2" xfId="709" xr:uid="{00000000-0005-0000-0000-000059030000}"/>
    <cellStyle name="Comma 2 4 7 3 2 2" xfId="1892" xr:uid="{00000000-0005-0000-0000-00005A030000}"/>
    <cellStyle name="Comma 2 4 7 3 3" xfId="1477" xr:uid="{00000000-0005-0000-0000-00005B030000}"/>
    <cellStyle name="Comma 2 4 7 4" xfId="503" xr:uid="{00000000-0005-0000-0000-00005C030000}"/>
    <cellStyle name="Comma 2 4 7 4 2" xfId="1686" xr:uid="{00000000-0005-0000-0000-00005D030000}"/>
    <cellStyle name="Comma 2 4 7 5" xfId="937" xr:uid="{00000000-0005-0000-0000-00005E030000}"/>
    <cellStyle name="Comma 2 4 7 5 2" xfId="2107" xr:uid="{00000000-0005-0000-0000-00005F030000}"/>
    <cellStyle name="Comma 2 4 7 6" xfId="1271" xr:uid="{00000000-0005-0000-0000-000060030000}"/>
    <cellStyle name="Comma 2 4 8" xfId="92" xr:uid="{00000000-0005-0000-0000-000061030000}"/>
    <cellStyle name="Comma 2 4 8 2" xfId="192" xr:uid="{00000000-0005-0000-0000-000062030000}"/>
    <cellStyle name="Comma 2 4 8 2 2" xfId="403" xr:uid="{00000000-0005-0000-0000-000063030000}"/>
    <cellStyle name="Comma 2 4 8 2 2 2" xfId="819" xr:uid="{00000000-0005-0000-0000-000064030000}"/>
    <cellStyle name="Comma 2 4 8 2 2 2 2" xfId="2002" xr:uid="{00000000-0005-0000-0000-000065030000}"/>
    <cellStyle name="Comma 2 4 8 2 2 3" xfId="1587" xr:uid="{00000000-0005-0000-0000-000066030000}"/>
    <cellStyle name="Comma 2 4 8 2 3" xfId="613" xr:uid="{00000000-0005-0000-0000-000067030000}"/>
    <cellStyle name="Comma 2 4 8 2 3 2" xfId="1796" xr:uid="{00000000-0005-0000-0000-000068030000}"/>
    <cellStyle name="Comma 2 4 8 2 4" xfId="1047" xr:uid="{00000000-0005-0000-0000-000069030000}"/>
    <cellStyle name="Comma 2 4 8 2 4 2" xfId="2217" xr:uid="{00000000-0005-0000-0000-00006A030000}"/>
    <cellStyle name="Comma 2 4 8 2 5" xfId="1381" xr:uid="{00000000-0005-0000-0000-00006B030000}"/>
    <cellStyle name="Comma 2 4 8 3" xfId="303" xr:uid="{00000000-0005-0000-0000-00006C030000}"/>
    <cellStyle name="Comma 2 4 8 3 2" xfId="719" xr:uid="{00000000-0005-0000-0000-00006D030000}"/>
    <cellStyle name="Comma 2 4 8 3 2 2" xfId="1902" xr:uid="{00000000-0005-0000-0000-00006E030000}"/>
    <cellStyle name="Comma 2 4 8 3 3" xfId="1487" xr:uid="{00000000-0005-0000-0000-00006F030000}"/>
    <cellStyle name="Comma 2 4 8 4" xfId="513" xr:uid="{00000000-0005-0000-0000-000070030000}"/>
    <cellStyle name="Comma 2 4 8 4 2" xfId="1696" xr:uid="{00000000-0005-0000-0000-000071030000}"/>
    <cellStyle name="Comma 2 4 8 5" xfId="947" xr:uid="{00000000-0005-0000-0000-000072030000}"/>
    <cellStyle name="Comma 2 4 8 5 2" xfId="2117" xr:uid="{00000000-0005-0000-0000-000073030000}"/>
    <cellStyle name="Comma 2 4 8 6" xfId="1281" xr:uid="{00000000-0005-0000-0000-000074030000}"/>
    <cellStyle name="Comma 2 4 9" xfId="102" xr:uid="{00000000-0005-0000-0000-000075030000}"/>
    <cellStyle name="Comma 2 4 9 2" xfId="202" xr:uid="{00000000-0005-0000-0000-000076030000}"/>
    <cellStyle name="Comma 2 4 9 2 2" xfId="413" xr:uid="{00000000-0005-0000-0000-000077030000}"/>
    <cellStyle name="Comma 2 4 9 2 2 2" xfId="829" xr:uid="{00000000-0005-0000-0000-000078030000}"/>
    <cellStyle name="Comma 2 4 9 2 2 2 2" xfId="2012" xr:uid="{00000000-0005-0000-0000-000079030000}"/>
    <cellStyle name="Comma 2 4 9 2 2 3" xfId="1597" xr:uid="{00000000-0005-0000-0000-00007A030000}"/>
    <cellStyle name="Comma 2 4 9 2 3" xfId="623" xr:uid="{00000000-0005-0000-0000-00007B030000}"/>
    <cellStyle name="Comma 2 4 9 2 3 2" xfId="1806" xr:uid="{00000000-0005-0000-0000-00007C030000}"/>
    <cellStyle name="Comma 2 4 9 2 4" xfId="1057" xr:uid="{00000000-0005-0000-0000-00007D030000}"/>
    <cellStyle name="Comma 2 4 9 2 4 2" xfId="2227" xr:uid="{00000000-0005-0000-0000-00007E030000}"/>
    <cellStyle name="Comma 2 4 9 2 5" xfId="1391" xr:uid="{00000000-0005-0000-0000-00007F030000}"/>
    <cellStyle name="Comma 2 4 9 3" xfId="313" xr:uid="{00000000-0005-0000-0000-000080030000}"/>
    <cellStyle name="Comma 2 4 9 3 2" xfId="729" xr:uid="{00000000-0005-0000-0000-000081030000}"/>
    <cellStyle name="Comma 2 4 9 3 2 2" xfId="1912" xr:uid="{00000000-0005-0000-0000-000082030000}"/>
    <cellStyle name="Comma 2 4 9 3 3" xfId="1497" xr:uid="{00000000-0005-0000-0000-000083030000}"/>
    <cellStyle name="Comma 2 4 9 4" xfId="523" xr:uid="{00000000-0005-0000-0000-000084030000}"/>
    <cellStyle name="Comma 2 4 9 4 2" xfId="1706" xr:uid="{00000000-0005-0000-0000-000085030000}"/>
    <cellStyle name="Comma 2 4 9 5" xfId="957" xr:uid="{00000000-0005-0000-0000-000086030000}"/>
    <cellStyle name="Comma 2 4 9 5 2" xfId="2127" xr:uid="{00000000-0005-0000-0000-000087030000}"/>
    <cellStyle name="Comma 2 4 9 6" xfId="1291" xr:uid="{00000000-0005-0000-0000-000088030000}"/>
    <cellStyle name="Comma 2 5" xfId="24" xr:uid="{00000000-0005-0000-0000-000089030000}"/>
    <cellStyle name="Comma 2 5 2" xfId="124" xr:uid="{00000000-0005-0000-0000-00008A030000}"/>
    <cellStyle name="Comma 2 5 2 2" xfId="335" xr:uid="{00000000-0005-0000-0000-00008B030000}"/>
    <cellStyle name="Comma 2 5 2 2 2" xfId="751" xr:uid="{00000000-0005-0000-0000-00008C030000}"/>
    <cellStyle name="Comma 2 5 2 2 2 2" xfId="1934" xr:uid="{00000000-0005-0000-0000-00008D030000}"/>
    <cellStyle name="Comma 2 5 2 2 3" xfId="1519" xr:uid="{00000000-0005-0000-0000-00008E030000}"/>
    <cellStyle name="Comma 2 5 2 3" xfId="545" xr:uid="{00000000-0005-0000-0000-00008F030000}"/>
    <cellStyle name="Comma 2 5 2 3 2" xfId="1728" xr:uid="{00000000-0005-0000-0000-000090030000}"/>
    <cellStyle name="Comma 2 5 2 4" xfId="979" xr:uid="{00000000-0005-0000-0000-000091030000}"/>
    <cellStyle name="Comma 2 5 2 4 2" xfId="2149" xr:uid="{00000000-0005-0000-0000-000092030000}"/>
    <cellStyle name="Comma 2 5 2 5" xfId="1313" xr:uid="{00000000-0005-0000-0000-000093030000}"/>
    <cellStyle name="Comma 2 5 3" xfId="235" xr:uid="{00000000-0005-0000-0000-000094030000}"/>
    <cellStyle name="Comma 2 5 3 2" xfId="651" xr:uid="{00000000-0005-0000-0000-000095030000}"/>
    <cellStyle name="Comma 2 5 3 2 2" xfId="1834" xr:uid="{00000000-0005-0000-0000-000096030000}"/>
    <cellStyle name="Comma 2 5 3 3" xfId="1419" xr:uid="{00000000-0005-0000-0000-000097030000}"/>
    <cellStyle name="Comma 2 5 4" xfId="445" xr:uid="{00000000-0005-0000-0000-000098030000}"/>
    <cellStyle name="Comma 2 5 4 2" xfId="1628" xr:uid="{00000000-0005-0000-0000-000099030000}"/>
    <cellStyle name="Comma 2 5 5" xfId="879" xr:uid="{00000000-0005-0000-0000-00009A030000}"/>
    <cellStyle name="Comma 2 5 5 2" xfId="2049" xr:uid="{00000000-0005-0000-0000-00009B030000}"/>
    <cellStyle name="Comma 2 5 6" xfId="1213" xr:uid="{00000000-0005-0000-0000-00009C030000}"/>
    <cellStyle name="Comma 2 6" xfId="34" xr:uid="{00000000-0005-0000-0000-00009D030000}"/>
    <cellStyle name="Comma 2 6 2" xfId="134" xr:uid="{00000000-0005-0000-0000-00009E030000}"/>
    <cellStyle name="Comma 2 6 2 2" xfId="345" xr:uid="{00000000-0005-0000-0000-00009F030000}"/>
    <cellStyle name="Comma 2 6 2 2 2" xfId="761" xr:uid="{00000000-0005-0000-0000-0000A0030000}"/>
    <cellStyle name="Comma 2 6 2 2 2 2" xfId="1944" xr:uid="{00000000-0005-0000-0000-0000A1030000}"/>
    <cellStyle name="Comma 2 6 2 2 3" xfId="1529" xr:uid="{00000000-0005-0000-0000-0000A2030000}"/>
    <cellStyle name="Comma 2 6 2 3" xfId="555" xr:uid="{00000000-0005-0000-0000-0000A3030000}"/>
    <cellStyle name="Comma 2 6 2 3 2" xfId="1738" xr:uid="{00000000-0005-0000-0000-0000A4030000}"/>
    <cellStyle name="Comma 2 6 2 4" xfId="989" xr:uid="{00000000-0005-0000-0000-0000A5030000}"/>
    <cellStyle name="Comma 2 6 2 4 2" xfId="2159" xr:uid="{00000000-0005-0000-0000-0000A6030000}"/>
    <cellStyle name="Comma 2 6 2 5" xfId="1323" xr:uid="{00000000-0005-0000-0000-0000A7030000}"/>
    <cellStyle name="Comma 2 6 3" xfId="245" xr:uid="{00000000-0005-0000-0000-0000A8030000}"/>
    <cellStyle name="Comma 2 6 3 2" xfId="661" xr:uid="{00000000-0005-0000-0000-0000A9030000}"/>
    <cellStyle name="Comma 2 6 3 2 2" xfId="1844" xr:uid="{00000000-0005-0000-0000-0000AA030000}"/>
    <cellStyle name="Comma 2 6 3 3" xfId="1429" xr:uid="{00000000-0005-0000-0000-0000AB030000}"/>
    <cellStyle name="Comma 2 6 4" xfId="455" xr:uid="{00000000-0005-0000-0000-0000AC030000}"/>
    <cellStyle name="Comma 2 6 4 2" xfId="1638" xr:uid="{00000000-0005-0000-0000-0000AD030000}"/>
    <cellStyle name="Comma 2 6 5" xfId="889" xr:uid="{00000000-0005-0000-0000-0000AE030000}"/>
    <cellStyle name="Comma 2 6 5 2" xfId="2059" xr:uid="{00000000-0005-0000-0000-0000AF030000}"/>
    <cellStyle name="Comma 2 6 6" xfId="1223" xr:uid="{00000000-0005-0000-0000-0000B0030000}"/>
    <cellStyle name="Comma 2 7" xfId="44" xr:uid="{00000000-0005-0000-0000-0000B1030000}"/>
    <cellStyle name="Comma 2 7 2" xfId="144" xr:uid="{00000000-0005-0000-0000-0000B2030000}"/>
    <cellStyle name="Comma 2 7 2 2" xfId="355" xr:uid="{00000000-0005-0000-0000-0000B3030000}"/>
    <cellStyle name="Comma 2 7 2 2 2" xfId="771" xr:uid="{00000000-0005-0000-0000-0000B4030000}"/>
    <cellStyle name="Comma 2 7 2 2 2 2" xfId="1954" xr:uid="{00000000-0005-0000-0000-0000B5030000}"/>
    <cellStyle name="Comma 2 7 2 2 3" xfId="1539" xr:uid="{00000000-0005-0000-0000-0000B6030000}"/>
    <cellStyle name="Comma 2 7 2 3" xfId="565" xr:uid="{00000000-0005-0000-0000-0000B7030000}"/>
    <cellStyle name="Comma 2 7 2 3 2" xfId="1748" xr:uid="{00000000-0005-0000-0000-0000B8030000}"/>
    <cellStyle name="Comma 2 7 2 4" xfId="999" xr:uid="{00000000-0005-0000-0000-0000B9030000}"/>
    <cellStyle name="Comma 2 7 2 4 2" xfId="2169" xr:uid="{00000000-0005-0000-0000-0000BA030000}"/>
    <cellStyle name="Comma 2 7 2 5" xfId="1333" xr:uid="{00000000-0005-0000-0000-0000BB030000}"/>
    <cellStyle name="Comma 2 7 3" xfId="255" xr:uid="{00000000-0005-0000-0000-0000BC030000}"/>
    <cellStyle name="Comma 2 7 3 2" xfId="671" xr:uid="{00000000-0005-0000-0000-0000BD030000}"/>
    <cellStyle name="Comma 2 7 3 2 2" xfId="1854" xr:uid="{00000000-0005-0000-0000-0000BE030000}"/>
    <cellStyle name="Comma 2 7 3 3" xfId="1439" xr:uid="{00000000-0005-0000-0000-0000BF030000}"/>
    <cellStyle name="Comma 2 7 4" xfId="465" xr:uid="{00000000-0005-0000-0000-0000C0030000}"/>
    <cellStyle name="Comma 2 7 4 2" xfId="1648" xr:uid="{00000000-0005-0000-0000-0000C1030000}"/>
    <cellStyle name="Comma 2 7 5" xfId="899" xr:uid="{00000000-0005-0000-0000-0000C2030000}"/>
    <cellStyle name="Comma 2 7 5 2" xfId="2069" xr:uid="{00000000-0005-0000-0000-0000C3030000}"/>
    <cellStyle name="Comma 2 7 6" xfId="1233" xr:uid="{00000000-0005-0000-0000-0000C4030000}"/>
    <cellStyle name="Comma 2 8" xfId="54" xr:uid="{00000000-0005-0000-0000-0000C5030000}"/>
    <cellStyle name="Comma 2 8 2" xfId="154" xr:uid="{00000000-0005-0000-0000-0000C6030000}"/>
    <cellStyle name="Comma 2 8 2 2" xfId="365" xr:uid="{00000000-0005-0000-0000-0000C7030000}"/>
    <cellStyle name="Comma 2 8 2 2 2" xfId="781" xr:uid="{00000000-0005-0000-0000-0000C8030000}"/>
    <cellStyle name="Comma 2 8 2 2 2 2" xfId="1964" xr:uid="{00000000-0005-0000-0000-0000C9030000}"/>
    <cellStyle name="Comma 2 8 2 2 3" xfId="1549" xr:uid="{00000000-0005-0000-0000-0000CA030000}"/>
    <cellStyle name="Comma 2 8 2 3" xfId="575" xr:uid="{00000000-0005-0000-0000-0000CB030000}"/>
    <cellStyle name="Comma 2 8 2 3 2" xfId="1758" xr:uid="{00000000-0005-0000-0000-0000CC030000}"/>
    <cellStyle name="Comma 2 8 2 4" xfId="1009" xr:uid="{00000000-0005-0000-0000-0000CD030000}"/>
    <cellStyle name="Comma 2 8 2 4 2" xfId="2179" xr:uid="{00000000-0005-0000-0000-0000CE030000}"/>
    <cellStyle name="Comma 2 8 2 5" xfId="1343" xr:uid="{00000000-0005-0000-0000-0000CF030000}"/>
    <cellStyle name="Comma 2 8 3" xfId="265" xr:uid="{00000000-0005-0000-0000-0000D0030000}"/>
    <cellStyle name="Comma 2 8 3 2" xfId="681" xr:uid="{00000000-0005-0000-0000-0000D1030000}"/>
    <cellStyle name="Comma 2 8 3 2 2" xfId="1864" xr:uid="{00000000-0005-0000-0000-0000D2030000}"/>
    <cellStyle name="Comma 2 8 3 3" xfId="1449" xr:uid="{00000000-0005-0000-0000-0000D3030000}"/>
    <cellStyle name="Comma 2 8 4" xfId="475" xr:uid="{00000000-0005-0000-0000-0000D4030000}"/>
    <cellStyle name="Comma 2 8 4 2" xfId="1658" xr:uid="{00000000-0005-0000-0000-0000D5030000}"/>
    <cellStyle name="Comma 2 8 5" xfId="909" xr:uid="{00000000-0005-0000-0000-0000D6030000}"/>
    <cellStyle name="Comma 2 8 5 2" xfId="2079" xr:uid="{00000000-0005-0000-0000-0000D7030000}"/>
    <cellStyle name="Comma 2 8 6" xfId="1243" xr:uid="{00000000-0005-0000-0000-0000D8030000}"/>
    <cellStyle name="Comma 2 9" xfId="64" xr:uid="{00000000-0005-0000-0000-0000D9030000}"/>
    <cellStyle name="Comma 2 9 2" xfId="164" xr:uid="{00000000-0005-0000-0000-0000DA030000}"/>
    <cellStyle name="Comma 2 9 2 2" xfId="375" xr:uid="{00000000-0005-0000-0000-0000DB030000}"/>
    <cellStyle name="Comma 2 9 2 2 2" xfId="791" xr:uid="{00000000-0005-0000-0000-0000DC030000}"/>
    <cellStyle name="Comma 2 9 2 2 2 2" xfId="1974" xr:uid="{00000000-0005-0000-0000-0000DD030000}"/>
    <cellStyle name="Comma 2 9 2 2 3" xfId="1559" xr:uid="{00000000-0005-0000-0000-0000DE030000}"/>
    <cellStyle name="Comma 2 9 2 3" xfId="585" xr:uid="{00000000-0005-0000-0000-0000DF030000}"/>
    <cellStyle name="Comma 2 9 2 3 2" xfId="1768" xr:uid="{00000000-0005-0000-0000-0000E0030000}"/>
    <cellStyle name="Comma 2 9 2 4" xfId="1019" xr:uid="{00000000-0005-0000-0000-0000E1030000}"/>
    <cellStyle name="Comma 2 9 2 4 2" xfId="2189" xr:uid="{00000000-0005-0000-0000-0000E2030000}"/>
    <cellStyle name="Comma 2 9 2 5" xfId="1353" xr:uid="{00000000-0005-0000-0000-0000E3030000}"/>
    <cellStyle name="Comma 2 9 3" xfId="275" xr:uid="{00000000-0005-0000-0000-0000E4030000}"/>
    <cellStyle name="Comma 2 9 3 2" xfId="691" xr:uid="{00000000-0005-0000-0000-0000E5030000}"/>
    <cellStyle name="Comma 2 9 3 2 2" xfId="1874" xr:uid="{00000000-0005-0000-0000-0000E6030000}"/>
    <cellStyle name="Comma 2 9 3 3" xfId="1459" xr:uid="{00000000-0005-0000-0000-0000E7030000}"/>
    <cellStyle name="Comma 2 9 4" xfId="485" xr:uid="{00000000-0005-0000-0000-0000E8030000}"/>
    <cellStyle name="Comma 2 9 4 2" xfId="1668" xr:uid="{00000000-0005-0000-0000-0000E9030000}"/>
    <cellStyle name="Comma 2 9 5" xfId="919" xr:uid="{00000000-0005-0000-0000-0000EA030000}"/>
    <cellStyle name="Comma 2 9 5 2" xfId="2089" xr:uid="{00000000-0005-0000-0000-0000EB030000}"/>
    <cellStyle name="Comma 2 9 6" xfId="1253" xr:uid="{00000000-0005-0000-0000-0000EC030000}"/>
    <cellStyle name="Comma 3" xfId="223" xr:uid="{00000000-0005-0000-0000-0000ED030000}"/>
    <cellStyle name="Comma 3 2" xfId="429" xr:uid="{00000000-0005-0000-0000-0000EE030000}"/>
    <cellStyle name="Comma 3 2 2" xfId="845" xr:uid="{00000000-0005-0000-0000-0000EF030000}"/>
    <cellStyle name="Comma 3 2 2 2" xfId="2028" xr:uid="{00000000-0005-0000-0000-0000F0030000}"/>
    <cellStyle name="Comma 3 2 2 2 2" xfId="4481" xr:uid="{00000000-0005-0000-0000-0000F1030000}"/>
    <cellStyle name="Comma 3 2 2 2 3" xfId="3309" xr:uid="{00000000-0005-0000-0000-0000F2030000}"/>
    <cellStyle name="Comma 3 2 2 3" xfId="3845" xr:uid="{00000000-0005-0000-0000-0000F3030000}"/>
    <cellStyle name="Comma 3 2 2 4" xfId="2673" xr:uid="{00000000-0005-0000-0000-0000F4030000}"/>
    <cellStyle name="Comma 3 2 3" xfId="1184" xr:uid="{00000000-0005-0000-0000-0000F5030000}"/>
    <cellStyle name="Comma 3 2 3 2" xfId="2350" xr:uid="{00000000-0005-0000-0000-0000F6030000}"/>
    <cellStyle name="Comma 3 2 3 2 2" xfId="4697" xr:uid="{00000000-0005-0000-0000-0000F7030000}"/>
    <cellStyle name="Comma 3 2 3 2 3" xfId="3525" xr:uid="{00000000-0005-0000-0000-0000F8030000}"/>
    <cellStyle name="Comma 3 2 3 3" xfId="4061" xr:uid="{00000000-0005-0000-0000-0000F9030000}"/>
    <cellStyle name="Comma 3 2 3 4" xfId="2889" xr:uid="{00000000-0005-0000-0000-0000FA030000}"/>
    <cellStyle name="Comma 3 2 4" xfId="1613" xr:uid="{00000000-0005-0000-0000-0000FB030000}"/>
    <cellStyle name="Comma 3 2 4 2" xfId="4271" xr:uid="{00000000-0005-0000-0000-0000FC030000}"/>
    <cellStyle name="Comma 3 2 4 3" xfId="3099" xr:uid="{00000000-0005-0000-0000-0000FD030000}"/>
    <cellStyle name="Comma 3 2 5" xfId="3635" xr:uid="{00000000-0005-0000-0000-0000FE030000}"/>
    <cellStyle name="Comma 3 2 6" xfId="2463" xr:uid="{00000000-0005-0000-0000-0000FF030000}"/>
    <cellStyle name="Comma 3 3" xfId="639" xr:uid="{00000000-0005-0000-0000-000000040000}"/>
    <cellStyle name="Comma 3 3 2" xfId="1822" xr:uid="{00000000-0005-0000-0000-000001040000}"/>
    <cellStyle name="Comma 3 3 2 2" xfId="4377" xr:uid="{00000000-0005-0000-0000-000002040000}"/>
    <cellStyle name="Comma 3 3 2 3" xfId="3205" xr:uid="{00000000-0005-0000-0000-000003040000}"/>
    <cellStyle name="Comma 3 3 3" xfId="3741" xr:uid="{00000000-0005-0000-0000-000004040000}"/>
    <cellStyle name="Comma 3 3 4" xfId="2569" xr:uid="{00000000-0005-0000-0000-000005040000}"/>
    <cellStyle name="Comma 3 4" xfId="1074" xr:uid="{00000000-0005-0000-0000-000006040000}"/>
    <cellStyle name="Comma 3 4 2" xfId="2243" xr:uid="{00000000-0005-0000-0000-000007040000}"/>
    <cellStyle name="Comma 3 4 2 2" xfId="4590" xr:uid="{00000000-0005-0000-0000-000008040000}"/>
    <cellStyle name="Comma 3 4 2 3" xfId="3418" xr:uid="{00000000-0005-0000-0000-000009040000}"/>
    <cellStyle name="Comma 3 4 3" xfId="3954" xr:uid="{00000000-0005-0000-0000-00000A040000}"/>
    <cellStyle name="Comma 3 4 4" xfId="2782" xr:uid="{00000000-0005-0000-0000-00000B040000}"/>
    <cellStyle name="Comma 3 5" xfId="1407" xr:uid="{00000000-0005-0000-0000-00000C040000}"/>
    <cellStyle name="Comma 3 5 2" xfId="4167" xr:uid="{00000000-0005-0000-0000-00000D040000}"/>
    <cellStyle name="Comma 3 5 3" xfId="2995" xr:uid="{00000000-0005-0000-0000-00000E040000}"/>
    <cellStyle name="Comma 3 6" xfId="3531" xr:uid="{00000000-0005-0000-0000-00000F040000}"/>
    <cellStyle name="Comma 3 7" xfId="2359" xr:uid="{00000000-0005-0000-0000-000010040000}"/>
    <cellStyle name="Comma 4" xfId="224" xr:uid="{00000000-0005-0000-0000-000011040000}"/>
    <cellStyle name="Comma 4 2" xfId="640" xr:uid="{00000000-0005-0000-0000-000012040000}"/>
    <cellStyle name="Comma 4 2 2" xfId="1823" xr:uid="{00000000-0005-0000-0000-000013040000}"/>
    <cellStyle name="Comma 4 2 2 2" xfId="4378" xr:uid="{00000000-0005-0000-0000-000014040000}"/>
    <cellStyle name="Comma 4 2 2 3" xfId="3206" xr:uid="{00000000-0005-0000-0000-000015040000}"/>
    <cellStyle name="Comma 4 2 3" xfId="3742" xr:uid="{00000000-0005-0000-0000-000016040000}"/>
    <cellStyle name="Comma 4 2 4" xfId="2570" xr:uid="{00000000-0005-0000-0000-000017040000}"/>
    <cellStyle name="Comma 4 3" xfId="1408" xr:uid="{00000000-0005-0000-0000-000018040000}"/>
    <cellStyle name="Comma 4 3 2" xfId="4168" xr:uid="{00000000-0005-0000-0000-000019040000}"/>
    <cellStyle name="Comma 4 3 3" xfId="2996" xr:uid="{00000000-0005-0000-0000-00001A040000}"/>
    <cellStyle name="Comma 4 4" xfId="3532" xr:uid="{00000000-0005-0000-0000-00001B040000}"/>
    <cellStyle name="Comma 4 5" xfId="2360" xr:uid="{00000000-0005-0000-0000-00001C040000}"/>
    <cellStyle name="Currency 2" xfId="5" xr:uid="{00000000-0005-0000-0000-00001D040000}"/>
    <cellStyle name="Currency 2 10" xfId="75" xr:uid="{00000000-0005-0000-0000-00001E040000}"/>
    <cellStyle name="Currency 2 10 2" xfId="175" xr:uid="{00000000-0005-0000-0000-00001F040000}"/>
    <cellStyle name="Currency 2 10 2 2" xfId="386" xr:uid="{00000000-0005-0000-0000-000020040000}"/>
    <cellStyle name="Currency 2 10 2 2 2" xfId="802" xr:uid="{00000000-0005-0000-0000-000021040000}"/>
    <cellStyle name="Currency 2 10 2 2 2 2" xfId="1985" xr:uid="{00000000-0005-0000-0000-000022040000}"/>
    <cellStyle name="Currency 2 10 2 2 2 2 2" xfId="4459" xr:uid="{00000000-0005-0000-0000-000023040000}"/>
    <cellStyle name="Currency 2 10 2 2 2 2 3" xfId="3287" xr:uid="{00000000-0005-0000-0000-000024040000}"/>
    <cellStyle name="Currency 2 10 2 2 2 3" xfId="3823" xr:uid="{00000000-0005-0000-0000-000025040000}"/>
    <cellStyle name="Currency 2 10 2 2 2 4" xfId="2651" xr:uid="{00000000-0005-0000-0000-000026040000}"/>
    <cellStyle name="Currency 2 10 2 2 3" xfId="1161" xr:uid="{00000000-0005-0000-0000-000027040000}"/>
    <cellStyle name="Currency 2 10 2 2 3 2" xfId="2328" xr:uid="{00000000-0005-0000-0000-000028040000}"/>
    <cellStyle name="Currency 2 10 2 2 3 2 2" xfId="4675" xr:uid="{00000000-0005-0000-0000-000029040000}"/>
    <cellStyle name="Currency 2 10 2 2 3 2 3" xfId="3503" xr:uid="{00000000-0005-0000-0000-00002A040000}"/>
    <cellStyle name="Currency 2 10 2 2 3 3" xfId="4039" xr:uid="{00000000-0005-0000-0000-00002B040000}"/>
    <cellStyle name="Currency 2 10 2 2 3 4" xfId="2867" xr:uid="{00000000-0005-0000-0000-00002C040000}"/>
    <cellStyle name="Currency 2 10 2 2 4" xfId="1570" xr:uid="{00000000-0005-0000-0000-00002D040000}"/>
    <cellStyle name="Currency 2 10 2 2 4 2" xfId="4249" xr:uid="{00000000-0005-0000-0000-00002E040000}"/>
    <cellStyle name="Currency 2 10 2 2 4 3" xfId="3077" xr:uid="{00000000-0005-0000-0000-00002F040000}"/>
    <cellStyle name="Currency 2 10 2 2 5" xfId="3613" xr:uid="{00000000-0005-0000-0000-000030040000}"/>
    <cellStyle name="Currency 2 10 2 2 6" xfId="2441" xr:uid="{00000000-0005-0000-0000-000031040000}"/>
    <cellStyle name="Currency 2 10 2 3" xfId="596" xr:uid="{00000000-0005-0000-0000-000032040000}"/>
    <cellStyle name="Currency 2 10 2 3 2" xfId="1779" xr:uid="{00000000-0005-0000-0000-000033040000}"/>
    <cellStyle name="Currency 2 10 2 3 2 2" xfId="4355" xr:uid="{00000000-0005-0000-0000-000034040000}"/>
    <cellStyle name="Currency 2 10 2 3 2 3" xfId="3183" xr:uid="{00000000-0005-0000-0000-000035040000}"/>
    <cellStyle name="Currency 2 10 2 3 3" xfId="3719" xr:uid="{00000000-0005-0000-0000-000036040000}"/>
    <cellStyle name="Currency 2 10 2 3 4" xfId="2547" xr:uid="{00000000-0005-0000-0000-000037040000}"/>
    <cellStyle name="Currency 2 10 2 4" xfId="1030" xr:uid="{00000000-0005-0000-0000-000038040000}"/>
    <cellStyle name="Currency 2 10 2 4 2" xfId="2200" xr:uid="{00000000-0005-0000-0000-000039040000}"/>
    <cellStyle name="Currency 2 10 2 4 2 2" xfId="4568" xr:uid="{00000000-0005-0000-0000-00003A040000}"/>
    <cellStyle name="Currency 2 10 2 4 2 3" xfId="3396" xr:uid="{00000000-0005-0000-0000-00003B040000}"/>
    <cellStyle name="Currency 2 10 2 4 3" xfId="3932" xr:uid="{00000000-0005-0000-0000-00003C040000}"/>
    <cellStyle name="Currency 2 10 2 4 4" xfId="2760" xr:uid="{00000000-0005-0000-0000-00003D040000}"/>
    <cellStyle name="Currency 2 10 2 5" xfId="1364" xr:uid="{00000000-0005-0000-0000-00003E040000}"/>
    <cellStyle name="Currency 2 10 2 5 2" xfId="4145" xr:uid="{00000000-0005-0000-0000-00003F040000}"/>
    <cellStyle name="Currency 2 10 2 5 3" xfId="2973" xr:uid="{00000000-0005-0000-0000-000040040000}"/>
    <cellStyle name="Currency 2 10 3" xfId="286" xr:uid="{00000000-0005-0000-0000-000041040000}"/>
    <cellStyle name="Currency 2 10 3 2" xfId="702" xr:uid="{00000000-0005-0000-0000-000042040000}"/>
    <cellStyle name="Currency 2 10 3 2 2" xfId="1885" xr:uid="{00000000-0005-0000-0000-000043040000}"/>
    <cellStyle name="Currency 2 10 3 2 2 2" xfId="4409" xr:uid="{00000000-0005-0000-0000-000044040000}"/>
    <cellStyle name="Currency 2 10 3 2 2 3" xfId="3237" xr:uid="{00000000-0005-0000-0000-000045040000}"/>
    <cellStyle name="Currency 2 10 3 2 3" xfId="3773" xr:uid="{00000000-0005-0000-0000-000046040000}"/>
    <cellStyle name="Currency 2 10 3 2 4" xfId="2601" xr:uid="{00000000-0005-0000-0000-000047040000}"/>
    <cellStyle name="Currency 2 10 3 3" xfId="1111" xr:uid="{00000000-0005-0000-0000-000048040000}"/>
    <cellStyle name="Currency 2 10 3 3 2" xfId="2278" xr:uid="{00000000-0005-0000-0000-000049040000}"/>
    <cellStyle name="Currency 2 10 3 3 2 2" xfId="4625" xr:uid="{00000000-0005-0000-0000-00004A040000}"/>
    <cellStyle name="Currency 2 10 3 3 2 3" xfId="3453" xr:uid="{00000000-0005-0000-0000-00004B040000}"/>
    <cellStyle name="Currency 2 10 3 3 3" xfId="3989" xr:uid="{00000000-0005-0000-0000-00004C040000}"/>
    <cellStyle name="Currency 2 10 3 3 4" xfId="2817" xr:uid="{00000000-0005-0000-0000-00004D040000}"/>
    <cellStyle name="Currency 2 10 3 4" xfId="1470" xr:uid="{00000000-0005-0000-0000-00004E040000}"/>
    <cellStyle name="Currency 2 10 3 4 2" xfId="4199" xr:uid="{00000000-0005-0000-0000-00004F040000}"/>
    <cellStyle name="Currency 2 10 3 4 3" xfId="3027" xr:uid="{00000000-0005-0000-0000-000050040000}"/>
    <cellStyle name="Currency 2 10 3 5" xfId="3563" xr:uid="{00000000-0005-0000-0000-000051040000}"/>
    <cellStyle name="Currency 2 10 3 6" xfId="2391" xr:uid="{00000000-0005-0000-0000-000052040000}"/>
    <cellStyle name="Currency 2 10 4" xfId="496" xr:uid="{00000000-0005-0000-0000-000053040000}"/>
    <cellStyle name="Currency 2 10 4 2" xfId="1679" xr:uid="{00000000-0005-0000-0000-000054040000}"/>
    <cellStyle name="Currency 2 10 4 2 2" xfId="4305" xr:uid="{00000000-0005-0000-0000-000055040000}"/>
    <cellStyle name="Currency 2 10 4 2 3" xfId="3133" xr:uid="{00000000-0005-0000-0000-000056040000}"/>
    <cellStyle name="Currency 2 10 4 3" xfId="3669" xr:uid="{00000000-0005-0000-0000-000057040000}"/>
    <cellStyle name="Currency 2 10 4 4" xfId="2497" xr:uid="{00000000-0005-0000-0000-000058040000}"/>
    <cellStyle name="Currency 2 10 5" xfId="930" xr:uid="{00000000-0005-0000-0000-000059040000}"/>
    <cellStyle name="Currency 2 10 5 2" xfId="2100" xr:uid="{00000000-0005-0000-0000-00005A040000}"/>
    <cellStyle name="Currency 2 10 5 2 2" xfId="4518" xr:uid="{00000000-0005-0000-0000-00005B040000}"/>
    <cellStyle name="Currency 2 10 5 2 3" xfId="3346" xr:uid="{00000000-0005-0000-0000-00005C040000}"/>
    <cellStyle name="Currency 2 10 5 3" xfId="3882" xr:uid="{00000000-0005-0000-0000-00005D040000}"/>
    <cellStyle name="Currency 2 10 5 4" xfId="2710" xr:uid="{00000000-0005-0000-0000-00005E040000}"/>
    <cellStyle name="Currency 2 10 6" xfId="1264" xr:uid="{00000000-0005-0000-0000-00005F040000}"/>
    <cellStyle name="Currency 2 10 6 2" xfId="4095" xr:uid="{00000000-0005-0000-0000-000060040000}"/>
    <cellStyle name="Currency 2 10 6 3" xfId="2923" xr:uid="{00000000-0005-0000-0000-000061040000}"/>
    <cellStyle name="Currency 2 11" xfId="85" xr:uid="{00000000-0005-0000-0000-000062040000}"/>
    <cellStyle name="Currency 2 11 2" xfId="185" xr:uid="{00000000-0005-0000-0000-000063040000}"/>
    <cellStyle name="Currency 2 11 2 2" xfId="396" xr:uid="{00000000-0005-0000-0000-000064040000}"/>
    <cellStyle name="Currency 2 11 2 2 2" xfId="812" xr:uid="{00000000-0005-0000-0000-000065040000}"/>
    <cellStyle name="Currency 2 11 2 2 2 2" xfId="1995" xr:uid="{00000000-0005-0000-0000-000066040000}"/>
    <cellStyle name="Currency 2 11 2 2 2 2 2" xfId="4464" xr:uid="{00000000-0005-0000-0000-000067040000}"/>
    <cellStyle name="Currency 2 11 2 2 2 2 3" xfId="3292" xr:uid="{00000000-0005-0000-0000-000068040000}"/>
    <cellStyle name="Currency 2 11 2 2 2 3" xfId="3828" xr:uid="{00000000-0005-0000-0000-000069040000}"/>
    <cellStyle name="Currency 2 11 2 2 2 4" xfId="2656" xr:uid="{00000000-0005-0000-0000-00006A040000}"/>
    <cellStyle name="Currency 2 11 2 2 3" xfId="1166" xr:uid="{00000000-0005-0000-0000-00006B040000}"/>
    <cellStyle name="Currency 2 11 2 2 3 2" xfId="2333" xr:uid="{00000000-0005-0000-0000-00006C040000}"/>
    <cellStyle name="Currency 2 11 2 2 3 2 2" xfId="4680" xr:uid="{00000000-0005-0000-0000-00006D040000}"/>
    <cellStyle name="Currency 2 11 2 2 3 2 3" xfId="3508" xr:uid="{00000000-0005-0000-0000-00006E040000}"/>
    <cellStyle name="Currency 2 11 2 2 3 3" xfId="4044" xr:uid="{00000000-0005-0000-0000-00006F040000}"/>
    <cellStyle name="Currency 2 11 2 2 3 4" xfId="2872" xr:uid="{00000000-0005-0000-0000-000070040000}"/>
    <cellStyle name="Currency 2 11 2 2 4" xfId="1580" xr:uid="{00000000-0005-0000-0000-000071040000}"/>
    <cellStyle name="Currency 2 11 2 2 4 2" xfId="4254" xr:uid="{00000000-0005-0000-0000-000072040000}"/>
    <cellStyle name="Currency 2 11 2 2 4 3" xfId="3082" xr:uid="{00000000-0005-0000-0000-000073040000}"/>
    <cellStyle name="Currency 2 11 2 2 5" xfId="3618" xr:uid="{00000000-0005-0000-0000-000074040000}"/>
    <cellStyle name="Currency 2 11 2 2 6" xfId="2446" xr:uid="{00000000-0005-0000-0000-000075040000}"/>
    <cellStyle name="Currency 2 11 2 3" xfId="606" xr:uid="{00000000-0005-0000-0000-000076040000}"/>
    <cellStyle name="Currency 2 11 2 3 2" xfId="1789" xr:uid="{00000000-0005-0000-0000-000077040000}"/>
    <cellStyle name="Currency 2 11 2 3 2 2" xfId="4360" xr:uid="{00000000-0005-0000-0000-000078040000}"/>
    <cellStyle name="Currency 2 11 2 3 2 3" xfId="3188" xr:uid="{00000000-0005-0000-0000-000079040000}"/>
    <cellStyle name="Currency 2 11 2 3 3" xfId="3724" xr:uid="{00000000-0005-0000-0000-00007A040000}"/>
    <cellStyle name="Currency 2 11 2 3 4" xfId="2552" xr:uid="{00000000-0005-0000-0000-00007B040000}"/>
    <cellStyle name="Currency 2 11 2 4" xfId="1040" xr:uid="{00000000-0005-0000-0000-00007C040000}"/>
    <cellStyle name="Currency 2 11 2 4 2" xfId="2210" xr:uid="{00000000-0005-0000-0000-00007D040000}"/>
    <cellStyle name="Currency 2 11 2 4 2 2" xfId="4573" xr:uid="{00000000-0005-0000-0000-00007E040000}"/>
    <cellStyle name="Currency 2 11 2 4 2 3" xfId="3401" xr:uid="{00000000-0005-0000-0000-00007F040000}"/>
    <cellStyle name="Currency 2 11 2 4 3" xfId="3937" xr:uid="{00000000-0005-0000-0000-000080040000}"/>
    <cellStyle name="Currency 2 11 2 4 4" xfId="2765" xr:uid="{00000000-0005-0000-0000-000081040000}"/>
    <cellStyle name="Currency 2 11 2 5" xfId="1374" xr:uid="{00000000-0005-0000-0000-000082040000}"/>
    <cellStyle name="Currency 2 11 2 5 2" xfId="4150" xr:uid="{00000000-0005-0000-0000-000083040000}"/>
    <cellStyle name="Currency 2 11 2 5 3" xfId="2978" xr:uid="{00000000-0005-0000-0000-000084040000}"/>
    <cellStyle name="Currency 2 11 3" xfId="296" xr:uid="{00000000-0005-0000-0000-000085040000}"/>
    <cellStyle name="Currency 2 11 3 2" xfId="712" xr:uid="{00000000-0005-0000-0000-000086040000}"/>
    <cellStyle name="Currency 2 11 3 2 2" xfId="1895" xr:uid="{00000000-0005-0000-0000-000087040000}"/>
    <cellStyle name="Currency 2 11 3 2 2 2" xfId="4414" xr:uid="{00000000-0005-0000-0000-000088040000}"/>
    <cellStyle name="Currency 2 11 3 2 2 3" xfId="3242" xr:uid="{00000000-0005-0000-0000-000089040000}"/>
    <cellStyle name="Currency 2 11 3 2 3" xfId="3778" xr:uid="{00000000-0005-0000-0000-00008A040000}"/>
    <cellStyle name="Currency 2 11 3 2 4" xfId="2606" xr:uid="{00000000-0005-0000-0000-00008B040000}"/>
    <cellStyle name="Currency 2 11 3 3" xfId="1116" xr:uid="{00000000-0005-0000-0000-00008C040000}"/>
    <cellStyle name="Currency 2 11 3 3 2" xfId="2283" xr:uid="{00000000-0005-0000-0000-00008D040000}"/>
    <cellStyle name="Currency 2 11 3 3 2 2" xfId="4630" xr:uid="{00000000-0005-0000-0000-00008E040000}"/>
    <cellStyle name="Currency 2 11 3 3 2 3" xfId="3458" xr:uid="{00000000-0005-0000-0000-00008F040000}"/>
    <cellStyle name="Currency 2 11 3 3 3" xfId="3994" xr:uid="{00000000-0005-0000-0000-000090040000}"/>
    <cellStyle name="Currency 2 11 3 3 4" xfId="2822" xr:uid="{00000000-0005-0000-0000-000091040000}"/>
    <cellStyle name="Currency 2 11 3 4" xfId="1480" xr:uid="{00000000-0005-0000-0000-000092040000}"/>
    <cellStyle name="Currency 2 11 3 4 2" xfId="4204" xr:uid="{00000000-0005-0000-0000-000093040000}"/>
    <cellStyle name="Currency 2 11 3 4 3" xfId="3032" xr:uid="{00000000-0005-0000-0000-000094040000}"/>
    <cellStyle name="Currency 2 11 3 5" xfId="3568" xr:uid="{00000000-0005-0000-0000-000095040000}"/>
    <cellStyle name="Currency 2 11 3 6" xfId="2396" xr:uid="{00000000-0005-0000-0000-000096040000}"/>
    <cellStyle name="Currency 2 11 4" xfId="506" xr:uid="{00000000-0005-0000-0000-000097040000}"/>
    <cellStyle name="Currency 2 11 4 2" xfId="1689" xr:uid="{00000000-0005-0000-0000-000098040000}"/>
    <cellStyle name="Currency 2 11 4 2 2" xfId="4310" xr:uid="{00000000-0005-0000-0000-000099040000}"/>
    <cellStyle name="Currency 2 11 4 2 3" xfId="3138" xr:uid="{00000000-0005-0000-0000-00009A040000}"/>
    <cellStyle name="Currency 2 11 4 3" xfId="3674" xr:uid="{00000000-0005-0000-0000-00009B040000}"/>
    <cellStyle name="Currency 2 11 4 4" xfId="2502" xr:uid="{00000000-0005-0000-0000-00009C040000}"/>
    <cellStyle name="Currency 2 11 5" xfId="940" xr:uid="{00000000-0005-0000-0000-00009D040000}"/>
    <cellStyle name="Currency 2 11 5 2" xfId="2110" xr:uid="{00000000-0005-0000-0000-00009E040000}"/>
    <cellStyle name="Currency 2 11 5 2 2" xfId="4523" xr:uid="{00000000-0005-0000-0000-00009F040000}"/>
    <cellStyle name="Currency 2 11 5 2 3" xfId="3351" xr:uid="{00000000-0005-0000-0000-0000A0040000}"/>
    <cellStyle name="Currency 2 11 5 3" xfId="3887" xr:uid="{00000000-0005-0000-0000-0000A1040000}"/>
    <cellStyle name="Currency 2 11 5 4" xfId="2715" xr:uid="{00000000-0005-0000-0000-0000A2040000}"/>
    <cellStyle name="Currency 2 11 6" xfId="1274" xr:uid="{00000000-0005-0000-0000-0000A3040000}"/>
    <cellStyle name="Currency 2 11 6 2" xfId="4100" xr:uid="{00000000-0005-0000-0000-0000A4040000}"/>
    <cellStyle name="Currency 2 11 6 3" xfId="2928" xr:uid="{00000000-0005-0000-0000-0000A5040000}"/>
    <cellStyle name="Currency 2 12" xfId="95" xr:uid="{00000000-0005-0000-0000-0000A6040000}"/>
    <cellStyle name="Currency 2 12 2" xfId="195" xr:uid="{00000000-0005-0000-0000-0000A7040000}"/>
    <cellStyle name="Currency 2 12 2 2" xfId="406" xr:uid="{00000000-0005-0000-0000-0000A8040000}"/>
    <cellStyle name="Currency 2 12 2 2 2" xfId="822" xr:uid="{00000000-0005-0000-0000-0000A9040000}"/>
    <cellStyle name="Currency 2 12 2 2 2 2" xfId="2005" xr:uid="{00000000-0005-0000-0000-0000AA040000}"/>
    <cellStyle name="Currency 2 12 2 2 2 2 2" xfId="4469" xr:uid="{00000000-0005-0000-0000-0000AB040000}"/>
    <cellStyle name="Currency 2 12 2 2 2 2 3" xfId="3297" xr:uid="{00000000-0005-0000-0000-0000AC040000}"/>
    <cellStyle name="Currency 2 12 2 2 2 3" xfId="3833" xr:uid="{00000000-0005-0000-0000-0000AD040000}"/>
    <cellStyle name="Currency 2 12 2 2 2 4" xfId="2661" xr:uid="{00000000-0005-0000-0000-0000AE040000}"/>
    <cellStyle name="Currency 2 12 2 2 3" xfId="1171" xr:uid="{00000000-0005-0000-0000-0000AF040000}"/>
    <cellStyle name="Currency 2 12 2 2 3 2" xfId="2338" xr:uid="{00000000-0005-0000-0000-0000B0040000}"/>
    <cellStyle name="Currency 2 12 2 2 3 2 2" xfId="4685" xr:uid="{00000000-0005-0000-0000-0000B1040000}"/>
    <cellStyle name="Currency 2 12 2 2 3 2 3" xfId="3513" xr:uid="{00000000-0005-0000-0000-0000B2040000}"/>
    <cellStyle name="Currency 2 12 2 2 3 3" xfId="4049" xr:uid="{00000000-0005-0000-0000-0000B3040000}"/>
    <cellStyle name="Currency 2 12 2 2 3 4" xfId="2877" xr:uid="{00000000-0005-0000-0000-0000B4040000}"/>
    <cellStyle name="Currency 2 12 2 2 4" xfId="1590" xr:uid="{00000000-0005-0000-0000-0000B5040000}"/>
    <cellStyle name="Currency 2 12 2 2 4 2" xfId="4259" xr:uid="{00000000-0005-0000-0000-0000B6040000}"/>
    <cellStyle name="Currency 2 12 2 2 4 3" xfId="3087" xr:uid="{00000000-0005-0000-0000-0000B7040000}"/>
    <cellStyle name="Currency 2 12 2 2 5" xfId="3623" xr:uid="{00000000-0005-0000-0000-0000B8040000}"/>
    <cellStyle name="Currency 2 12 2 2 6" xfId="2451" xr:uid="{00000000-0005-0000-0000-0000B9040000}"/>
    <cellStyle name="Currency 2 12 2 3" xfId="616" xr:uid="{00000000-0005-0000-0000-0000BA040000}"/>
    <cellStyle name="Currency 2 12 2 3 2" xfId="1799" xr:uid="{00000000-0005-0000-0000-0000BB040000}"/>
    <cellStyle name="Currency 2 12 2 3 2 2" xfId="4365" xr:uid="{00000000-0005-0000-0000-0000BC040000}"/>
    <cellStyle name="Currency 2 12 2 3 2 3" xfId="3193" xr:uid="{00000000-0005-0000-0000-0000BD040000}"/>
    <cellStyle name="Currency 2 12 2 3 3" xfId="3729" xr:uid="{00000000-0005-0000-0000-0000BE040000}"/>
    <cellStyle name="Currency 2 12 2 3 4" xfId="2557" xr:uid="{00000000-0005-0000-0000-0000BF040000}"/>
    <cellStyle name="Currency 2 12 2 4" xfId="1050" xr:uid="{00000000-0005-0000-0000-0000C0040000}"/>
    <cellStyle name="Currency 2 12 2 4 2" xfId="2220" xr:uid="{00000000-0005-0000-0000-0000C1040000}"/>
    <cellStyle name="Currency 2 12 2 4 2 2" xfId="4578" xr:uid="{00000000-0005-0000-0000-0000C2040000}"/>
    <cellStyle name="Currency 2 12 2 4 2 3" xfId="3406" xr:uid="{00000000-0005-0000-0000-0000C3040000}"/>
    <cellStyle name="Currency 2 12 2 4 3" xfId="3942" xr:uid="{00000000-0005-0000-0000-0000C4040000}"/>
    <cellStyle name="Currency 2 12 2 4 4" xfId="2770" xr:uid="{00000000-0005-0000-0000-0000C5040000}"/>
    <cellStyle name="Currency 2 12 2 5" xfId="1384" xr:uid="{00000000-0005-0000-0000-0000C6040000}"/>
    <cellStyle name="Currency 2 12 2 5 2" xfId="4155" xr:uid="{00000000-0005-0000-0000-0000C7040000}"/>
    <cellStyle name="Currency 2 12 2 5 3" xfId="2983" xr:uid="{00000000-0005-0000-0000-0000C8040000}"/>
    <cellStyle name="Currency 2 12 3" xfId="306" xr:uid="{00000000-0005-0000-0000-0000C9040000}"/>
    <cellStyle name="Currency 2 12 3 2" xfId="722" xr:uid="{00000000-0005-0000-0000-0000CA040000}"/>
    <cellStyle name="Currency 2 12 3 2 2" xfId="1905" xr:uid="{00000000-0005-0000-0000-0000CB040000}"/>
    <cellStyle name="Currency 2 12 3 2 2 2" xfId="4419" xr:uid="{00000000-0005-0000-0000-0000CC040000}"/>
    <cellStyle name="Currency 2 12 3 2 2 3" xfId="3247" xr:uid="{00000000-0005-0000-0000-0000CD040000}"/>
    <cellStyle name="Currency 2 12 3 2 3" xfId="3783" xr:uid="{00000000-0005-0000-0000-0000CE040000}"/>
    <cellStyle name="Currency 2 12 3 2 4" xfId="2611" xr:uid="{00000000-0005-0000-0000-0000CF040000}"/>
    <cellStyle name="Currency 2 12 3 3" xfId="1121" xr:uid="{00000000-0005-0000-0000-0000D0040000}"/>
    <cellStyle name="Currency 2 12 3 3 2" xfId="2288" xr:uid="{00000000-0005-0000-0000-0000D1040000}"/>
    <cellStyle name="Currency 2 12 3 3 2 2" xfId="4635" xr:uid="{00000000-0005-0000-0000-0000D2040000}"/>
    <cellStyle name="Currency 2 12 3 3 2 3" xfId="3463" xr:uid="{00000000-0005-0000-0000-0000D3040000}"/>
    <cellStyle name="Currency 2 12 3 3 3" xfId="3999" xr:uid="{00000000-0005-0000-0000-0000D4040000}"/>
    <cellStyle name="Currency 2 12 3 3 4" xfId="2827" xr:uid="{00000000-0005-0000-0000-0000D5040000}"/>
    <cellStyle name="Currency 2 12 3 4" xfId="1490" xr:uid="{00000000-0005-0000-0000-0000D6040000}"/>
    <cellStyle name="Currency 2 12 3 4 2" xfId="4209" xr:uid="{00000000-0005-0000-0000-0000D7040000}"/>
    <cellStyle name="Currency 2 12 3 4 3" xfId="3037" xr:uid="{00000000-0005-0000-0000-0000D8040000}"/>
    <cellStyle name="Currency 2 12 3 5" xfId="3573" xr:uid="{00000000-0005-0000-0000-0000D9040000}"/>
    <cellStyle name="Currency 2 12 3 6" xfId="2401" xr:uid="{00000000-0005-0000-0000-0000DA040000}"/>
    <cellStyle name="Currency 2 12 4" xfId="516" xr:uid="{00000000-0005-0000-0000-0000DB040000}"/>
    <cellStyle name="Currency 2 12 4 2" xfId="1699" xr:uid="{00000000-0005-0000-0000-0000DC040000}"/>
    <cellStyle name="Currency 2 12 4 2 2" xfId="4315" xr:uid="{00000000-0005-0000-0000-0000DD040000}"/>
    <cellStyle name="Currency 2 12 4 2 3" xfId="3143" xr:uid="{00000000-0005-0000-0000-0000DE040000}"/>
    <cellStyle name="Currency 2 12 4 3" xfId="3679" xr:uid="{00000000-0005-0000-0000-0000DF040000}"/>
    <cellStyle name="Currency 2 12 4 4" xfId="2507" xr:uid="{00000000-0005-0000-0000-0000E0040000}"/>
    <cellStyle name="Currency 2 12 5" xfId="950" xr:uid="{00000000-0005-0000-0000-0000E1040000}"/>
    <cellStyle name="Currency 2 12 5 2" xfId="2120" xr:uid="{00000000-0005-0000-0000-0000E2040000}"/>
    <cellStyle name="Currency 2 12 5 2 2" xfId="4528" xr:uid="{00000000-0005-0000-0000-0000E3040000}"/>
    <cellStyle name="Currency 2 12 5 2 3" xfId="3356" xr:uid="{00000000-0005-0000-0000-0000E4040000}"/>
    <cellStyle name="Currency 2 12 5 3" xfId="3892" xr:uid="{00000000-0005-0000-0000-0000E5040000}"/>
    <cellStyle name="Currency 2 12 5 4" xfId="2720" xr:uid="{00000000-0005-0000-0000-0000E6040000}"/>
    <cellStyle name="Currency 2 12 6" xfId="1284" xr:uid="{00000000-0005-0000-0000-0000E7040000}"/>
    <cellStyle name="Currency 2 12 6 2" xfId="4105" xr:uid="{00000000-0005-0000-0000-0000E8040000}"/>
    <cellStyle name="Currency 2 12 6 3" xfId="2933" xr:uid="{00000000-0005-0000-0000-0000E9040000}"/>
    <cellStyle name="Currency 2 13" xfId="105" xr:uid="{00000000-0005-0000-0000-0000EA040000}"/>
    <cellStyle name="Currency 2 13 2" xfId="205" xr:uid="{00000000-0005-0000-0000-0000EB040000}"/>
    <cellStyle name="Currency 2 13 2 2" xfId="416" xr:uid="{00000000-0005-0000-0000-0000EC040000}"/>
    <cellStyle name="Currency 2 13 2 2 2" xfId="832" xr:uid="{00000000-0005-0000-0000-0000ED040000}"/>
    <cellStyle name="Currency 2 13 2 2 2 2" xfId="2015" xr:uid="{00000000-0005-0000-0000-0000EE040000}"/>
    <cellStyle name="Currency 2 13 2 2 2 2 2" xfId="4474" xr:uid="{00000000-0005-0000-0000-0000EF040000}"/>
    <cellStyle name="Currency 2 13 2 2 2 2 3" xfId="3302" xr:uid="{00000000-0005-0000-0000-0000F0040000}"/>
    <cellStyle name="Currency 2 13 2 2 2 3" xfId="3838" xr:uid="{00000000-0005-0000-0000-0000F1040000}"/>
    <cellStyle name="Currency 2 13 2 2 2 4" xfId="2666" xr:uid="{00000000-0005-0000-0000-0000F2040000}"/>
    <cellStyle name="Currency 2 13 2 2 3" xfId="1176" xr:uid="{00000000-0005-0000-0000-0000F3040000}"/>
    <cellStyle name="Currency 2 13 2 2 3 2" xfId="2343" xr:uid="{00000000-0005-0000-0000-0000F4040000}"/>
    <cellStyle name="Currency 2 13 2 2 3 2 2" xfId="4690" xr:uid="{00000000-0005-0000-0000-0000F5040000}"/>
    <cellStyle name="Currency 2 13 2 2 3 2 3" xfId="3518" xr:uid="{00000000-0005-0000-0000-0000F6040000}"/>
    <cellStyle name="Currency 2 13 2 2 3 3" xfId="4054" xr:uid="{00000000-0005-0000-0000-0000F7040000}"/>
    <cellStyle name="Currency 2 13 2 2 3 4" xfId="2882" xr:uid="{00000000-0005-0000-0000-0000F8040000}"/>
    <cellStyle name="Currency 2 13 2 2 4" xfId="1600" xr:uid="{00000000-0005-0000-0000-0000F9040000}"/>
    <cellStyle name="Currency 2 13 2 2 4 2" xfId="4264" xr:uid="{00000000-0005-0000-0000-0000FA040000}"/>
    <cellStyle name="Currency 2 13 2 2 4 3" xfId="3092" xr:uid="{00000000-0005-0000-0000-0000FB040000}"/>
    <cellStyle name="Currency 2 13 2 2 5" xfId="3628" xr:uid="{00000000-0005-0000-0000-0000FC040000}"/>
    <cellStyle name="Currency 2 13 2 2 6" xfId="2456" xr:uid="{00000000-0005-0000-0000-0000FD040000}"/>
    <cellStyle name="Currency 2 13 2 3" xfId="626" xr:uid="{00000000-0005-0000-0000-0000FE040000}"/>
    <cellStyle name="Currency 2 13 2 3 2" xfId="1809" xr:uid="{00000000-0005-0000-0000-0000FF040000}"/>
    <cellStyle name="Currency 2 13 2 3 2 2" xfId="4370" xr:uid="{00000000-0005-0000-0000-000000050000}"/>
    <cellStyle name="Currency 2 13 2 3 2 3" xfId="3198" xr:uid="{00000000-0005-0000-0000-000001050000}"/>
    <cellStyle name="Currency 2 13 2 3 3" xfId="3734" xr:uid="{00000000-0005-0000-0000-000002050000}"/>
    <cellStyle name="Currency 2 13 2 3 4" xfId="2562" xr:uid="{00000000-0005-0000-0000-000003050000}"/>
    <cellStyle name="Currency 2 13 2 4" xfId="1060" xr:uid="{00000000-0005-0000-0000-000004050000}"/>
    <cellStyle name="Currency 2 13 2 4 2" xfId="2230" xr:uid="{00000000-0005-0000-0000-000005050000}"/>
    <cellStyle name="Currency 2 13 2 4 2 2" xfId="4583" xr:uid="{00000000-0005-0000-0000-000006050000}"/>
    <cellStyle name="Currency 2 13 2 4 2 3" xfId="3411" xr:uid="{00000000-0005-0000-0000-000007050000}"/>
    <cellStyle name="Currency 2 13 2 4 3" xfId="3947" xr:uid="{00000000-0005-0000-0000-000008050000}"/>
    <cellStyle name="Currency 2 13 2 4 4" xfId="2775" xr:uid="{00000000-0005-0000-0000-000009050000}"/>
    <cellStyle name="Currency 2 13 2 5" xfId="1394" xr:uid="{00000000-0005-0000-0000-00000A050000}"/>
    <cellStyle name="Currency 2 13 2 5 2" xfId="4160" xr:uid="{00000000-0005-0000-0000-00000B050000}"/>
    <cellStyle name="Currency 2 13 2 5 3" xfId="2988" xr:uid="{00000000-0005-0000-0000-00000C050000}"/>
    <cellStyle name="Currency 2 13 3" xfId="316" xr:uid="{00000000-0005-0000-0000-00000D050000}"/>
    <cellStyle name="Currency 2 13 3 2" xfId="732" xr:uid="{00000000-0005-0000-0000-00000E050000}"/>
    <cellStyle name="Currency 2 13 3 2 2" xfId="1915" xr:uid="{00000000-0005-0000-0000-00000F050000}"/>
    <cellStyle name="Currency 2 13 3 2 2 2" xfId="4424" xr:uid="{00000000-0005-0000-0000-000010050000}"/>
    <cellStyle name="Currency 2 13 3 2 2 3" xfId="3252" xr:uid="{00000000-0005-0000-0000-000011050000}"/>
    <cellStyle name="Currency 2 13 3 2 3" xfId="3788" xr:uid="{00000000-0005-0000-0000-000012050000}"/>
    <cellStyle name="Currency 2 13 3 2 4" xfId="2616" xr:uid="{00000000-0005-0000-0000-000013050000}"/>
    <cellStyle name="Currency 2 13 3 3" xfId="1126" xr:uid="{00000000-0005-0000-0000-000014050000}"/>
    <cellStyle name="Currency 2 13 3 3 2" xfId="2293" xr:uid="{00000000-0005-0000-0000-000015050000}"/>
    <cellStyle name="Currency 2 13 3 3 2 2" xfId="4640" xr:uid="{00000000-0005-0000-0000-000016050000}"/>
    <cellStyle name="Currency 2 13 3 3 2 3" xfId="3468" xr:uid="{00000000-0005-0000-0000-000017050000}"/>
    <cellStyle name="Currency 2 13 3 3 3" xfId="4004" xr:uid="{00000000-0005-0000-0000-000018050000}"/>
    <cellStyle name="Currency 2 13 3 3 4" xfId="2832" xr:uid="{00000000-0005-0000-0000-000019050000}"/>
    <cellStyle name="Currency 2 13 3 4" xfId="1500" xr:uid="{00000000-0005-0000-0000-00001A050000}"/>
    <cellStyle name="Currency 2 13 3 4 2" xfId="4214" xr:uid="{00000000-0005-0000-0000-00001B050000}"/>
    <cellStyle name="Currency 2 13 3 4 3" xfId="3042" xr:uid="{00000000-0005-0000-0000-00001C050000}"/>
    <cellStyle name="Currency 2 13 3 5" xfId="3578" xr:uid="{00000000-0005-0000-0000-00001D050000}"/>
    <cellStyle name="Currency 2 13 3 6" xfId="2406" xr:uid="{00000000-0005-0000-0000-00001E050000}"/>
    <cellStyle name="Currency 2 13 4" xfId="526" xr:uid="{00000000-0005-0000-0000-00001F050000}"/>
    <cellStyle name="Currency 2 13 4 2" xfId="1709" xr:uid="{00000000-0005-0000-0000-000020050000}"/>
    <cellStyle name="Currency 2 13 4 2 2" xfId="4320" xr:uid="{00000000-0005-0000-0000-000021050000}"/>
    <cellStyle name="Currency 2 13 4 2 3" xfId="3148" xr:uid="{00000000-0005-0000-0000-000022050000}"/>
    <cellStyle name="Currency 2 13 4 3" xfId="3684" xr:uid="{00000000-0005-0000-0000-000023050000}"/>
    <cellStyle name="Currency 2 13 4 4" xfId="2512" xr:uid="{00000000-0005-0000-0000-000024050000}"/>
    <cellStyle name="Currency 2 13 5" xfId="960" xr:uid="{00000000-0005-0000-0000-000025050000}"/>
    <cellStyle name="Currency 2 13 5 2" xfId="2130" xr:uid="{00000000-0005-0000-0000-000026050000}"/>
    <cellStyle name="Currency 2 13 5 2 2" xfId="4533" xr:uid="{00000000-0005-0000-0000-000027050000}"/>
    <cellStyle name="Currency 2 13 5 2 3" xfId="3361" xr:uid="{00000000-0005-0000-0000-000028050000}"/>
    <cellStyle name="Currency 2 13 5 3" xfId="3897" xr:uid="{00000000-0005-0000-0000-000029050000}"/>
    <cellStyle name="Currency 2 13 5 4" xfId="2725" xr:uid="{00000000-0005-0000-0000-00002A050000}"/>
    <cellStyle name="Currency 2 13 6" xfId="1294" xr:uid="{00000000-0005-0000-0000-00002B050000}"/>
    <cellStyle name="Currency 2 13 6 2" xfId="4110" xr:uid="{00000000-0005-0000-0000-00002C050000}"/>
    <cellStyle name="Currency 2 13 6 3" xfId="2938" xr:uid="{00000000-0005-0000-0000-00002D050000}"/>
    <cellStyle name="Currency 2 14" xfId="115" xr:uid="{00000000-0005-0000-0000-00002E050000}"/>
    <cellStyle name="Currency 2 14 2" xfId="326" xr:uid="{00000000-0005-0000-0000-00002F050000}"/>
    <cellStyle name="Currency 2 14 2 2" xfId="742" xr:uid="{00000000-0005-0000-0000-000030050000}"/>
    <cellStyle name="Currency 2 14 2 2 2" xfId="1925" xr:uid="{00000000-0005-0000-0000-000031050000}"/>
    <cellStyle name="Currency 2 14 2 2 2 2" xfId="4429" xr:uid="{00000000-0005-0000-0000-000032050000}"/>
    <cellStyle name="Currency 2 14 2 2 2 3" xfId="3257" xr:uid="{00000000-0005-0000-0000-000033050000}"/>
    <cellStyle name="Currency 2 14 2 2 3" xfId="3793" xr:uid="{00000000-0005-0000-0000-000034050000}"/>
    <cellStyle name="Currency 2 14 2 2 4" xfId="2621" xr:uid="{00000000-0005-0000-0000-000035050000}"/>
    <cellStyle name="Currency 2 14 2 3" xfId="1131" xr:uid="{00000000-0005-0000-0000-000036050000}"/>
    <cellStyle name="Currency 2 14 2 3 2" xfId="2298" xr:uid="{00000000-0005-0000-0000-000037050000}"/>
    <cellStyle name="Currency 2 14 2 3 2 2" xfId="4645" xr:uid="{00000000-0005-0000-0000-000038050000}"/>
    <cellStyle name="Currency 2 14 2 3 2 3" xfId="3473" xr:uid="{00000000-0005-0000-0000-000039050000}"/>
    <cellStyle name="Currency 2 14 2 3 3" xfId="4009" xr:uid="{00000000-0005-0000-0000-00003A050000}"/>
    <cellStyle name="Currency 2 14 2 3 4" xfId="2837" xr:uid="{00000000-0005-0000-0000-00003B050000}"/>
    <cellStyle name="Currency 2 14 2 4" xfId="1510" xr:uid="{00000000-0005-0000-0000-00003C050000}"/>
    <cellStyle name="Currency 2 14 2 4 2" xfId="4219" xr:uid="{00000000-0005-0000-0000-00003D050000}"/>
    <cellStyle name="Currency 2 14 2 4 3" xfId="3047" xr:uid="{00000000-0005-0000-0000-00003E050000}"/>
    <cellStyle name="Currency 2 14 2 5" xfId="3583" xr:uid="{00000000-0005-0000-0000-00003F050000}"/>
    <cellStyle name="Currency 2 14 2 6" xfId="2411" xr:uid="{00000000-0005-0000-0000-000040050000}"/>
    <cellStyle name="Currency 2 14 3" xfId="536" xr:uid="{00000000-0005-0000-0000-000041050000}"/>
    <cellStyle name="Currency 2 14 3 2" xfId="1719" xr:uid="{00000000-0005-0000-0000-000042050000}"/>
    <cellStyle name="Currency 2 14 3 2 2" xfId="4325" xr:uid="{00000000-0005-0000-0000-000043050000}"/>
    <cellStyle name="Currency 2 14 3 2 3" xfId="3153" xr:uid="{00000000-0005-0000-0000-000044050000}"/>
    <cellStyle name="Currency 2 14 3 3" xfId="3689" xr:uid="{00000000-0005-0000-0000-000045050000}"/>
    <cellStyle name="Currency 2 14 3 4" xfId="2517" xr:uid="{00000000-0005-0000-0000-000046050000}"/>
    <cellStyle name="Currency 2 14 4" xfId="970" xr:uid="{00000000-0005-0000-0000-000047050000}"/>
    <cellStyle name="Currency 2 14 4 2" xfId="2140" xr:uid="{00000000-0005-0000-0000-000048050000}"/>
    <cellStyle name="Currency 2 14 4 2 2" xfId="4538" xr:uid="{00000000-0005-0000-0000-000049050000}"/>
    <cellStyle name="Currency 2 14 4 2 3" xfId="3366" xr:uid="{00000000-0005-0000-0000-00004A050000}"/>
    <cellStyle name="Currency 2 14 4 3" xfId="3902" xr:uid="{00000000-0005-0000-0000-00004B050000}"/>
    <cellStyle name="Currency 2 14 4 4" xfId="2730" xr:uid="{00000000-0005-0000-0000-00004C050000}"/>
    <cellStyle name="Currency 2 14 5" xfId="1304" xr:uid="{00000000-0005-0000-0000-00004D050000}"/>
    <cellStyle name="Currency 2 14 5 2" xfId="4115" xr:uid="{00000000-0005-0000-0000-00004E050000}"/>
    <cellStyle name="Currency 2 14 5 3" xfId="2943" xr:uid="{00000000-0005-0000-0000-00004F050000}"/>
    <cellStyle name="Currency 2 15" xfId="226" xr:uid="{00000000-0005-0000-0000-000050050000}"/>
    <cellStyle name="Currency 2 15 2" xfId="642" xr:uid="{00000000-0005-0000-0000-000051050000}"/>
    <cellStyle name="Currency 2 15 2 2" xfId="1825" xr:uid="{00000000-0005-0000-0000-000052050000}"/>
    <cellStyle name="Currency 2 15 2 2 2" xfId="4379" xr:uid="{00000000-0005-0000-0000-000053050000}"/>
    <cellStyle name="Currency 2 15 2 2 3" xfId="3207" xr:uid="{00000000-0005-0000-0000-000054050000}"/>
    <cellStyle name="Currency 2 15 2 3" xfId="3743" xr:uid="{00000000-0005-0000-0000-000055050000}"/>
    <cellStyle name="Currency 2 15 2 4" xfId="2571" xr:uid="{00000000-0005-0000-0000-000056050000}"/>
    <cellStyle name="Currency 2 15 3" xfId="1081" xr:uid="{00000000-0005-0000-0000-000057050000}"/>
    <cellStyle name="Currency 2 15 3 2" xfId="2248" xr:uid="{00000000-0005-0000-0000-000058050000}"/>
    <cellStyle name="Currency 2 15 3 2 2" xfId="4595" xr:uid="{00000000-0005-0000-0000-000059050000}"/>
    <cellStyle name="Currency 2 15 3 2 3" xfId="3423" xr:uid="{00000000-0005-0000-0000-00005A050000}"/>
    <cellStyle name="Currency 2 15 3 3" xfId="3959" xr:uid="{00000000-0005-0000-0000-00005B050000}"/>
    <cellStyle name="Currency 2 15 3 4" xfId="2787" xr:uid="{00000000-0005-0000-0000-00005C050000}"/>
    <cellStyle name="Currency 2 15 4" xfId="1410" xr:uid="{00000000-0005-0000-0000-00005D050000}"/>
    <cellStyle name="Currency 2 15 4 2" xfId="4169" xr:uid="{00000000-0005-0000-0000-00005E050000}"/>
    <cellStyle name="Currency 2 15 4 3" xfId="2997" xr:uid="{00000000-0005-0000-0000-00005F050000}"/>
    <cellStyle name="Currency 2 15 5" xfId="3533" xr:uid="{00000000-0005-0000-0000-000060050000}"/>
    <cellStyle name="Currency 2 15 6" xfId="2361" xr:uid="{00000000-0005-0000-0000-000061050000}"/>
    <cellStyle name="Currency 2 16" xfId="432" xr:uid="{00000000-0005-0000-0000-000062050000}"/>
    <cellStyle name="Currency 2 16 2" xfId="847" xr:uid="{00000000-0005-0000-0000-000063050000}"/>
    <cellStyle name="Currency 2 16 2 2" xfId="2030" xr:uid="{00000000-0005-0000-0000-000064050000}"/>
    <cellStyle name="Currency 2 16 2 2 2" xfId="4483" xr:uid="{00000000-0005-0000-0000-000065050000}"/>
    <cellStyle name="Currency 2 16 2 2 3" xfId="3311" xr:uid="{00000000-0005-0000-0000-000066050000}"/>
    <cellStyle name="Currency 2 16 2 3" xfId="3847" xr:uid="{00000000-0005-0000-0000-000067050000}"/>
    <cellStyle name="Currency 2 16 2 4" xfId="2675" xr:uid="{00000000-0005-0000-0000-000068050000}"/>
    <cellStyle name="Currency 2 16 3" xfId="1616" xr:uid="{00000000-0005-0000-0000-000069050000}"/>
    <cellStyle name="Currency 2 16 3 2" xfId="4273" xr:uid="{00000000-0005-0000-0000-00006A050000}"/>
    <cellStyle name="Currency 2 16 3 3" xfId="3101" xr:uid="{00000000-0005-0000-0000-00006B050000}"/>
    <cellStyle name="Currency 2 16 4" xfId="3637" xr:uid="{00000000-0005-0000-0000-00006C050000}"/>
    <cellStyle name="Currency 2 16 5" xfId="2465" xr:uid="{00000000-0005-0000-0000-00006D050000}"/>
    <cellStyle name="Currency 2 17" xfId="436" xr:uid="{00000000-0005-0000-0000-00006E050000}"/>
    <cellStyle name="Currency 2 17 2" xfId="1619" xr:uid="{00000000-0005-0000-0000-00006F050000}"/>
    <cellStyle name="Currency 2 17 2 2" xfId="4275" xr:uid="{00000000-0005-0000-0000-000070050000}"/>
    <cellStyle name="Currency 2 17 2 3" xfId="3103" xr:uid="{00000000-0005-0000-0000-000071050000}"/>
    <cellStyle name="Currency 2 17 3" xfId="3639" xr:uid="{00000000-0005-0000-0000-000072050000}"/>
    <cellStyle name="Currency 2 17 4" xfId="2467" xr:uid="{00000000-0005-0000-0000-000073050000}"/>
    <cellStyle name="Currency 2 18" xfId="866" xr:uid="{00000000-0005-0000-0000-000074050000}"/>
    <cellStyle name="Currency 2 18 2" xfId="2040" xr:uid="{00000000-0005-0000-0000-000075050000}"/>
    <cellStyle name="Currency 2 18 2 2" xfId="4488" xr:uid="{00000000-0005-0000-0000-000076050000}"/>
    <cellStyle name="Currency 2 18 2 3" xfId="3316" xr:uid="{00000000-0005-0000-0000-000077050000}"/>
    <cellStyle name="Currency 2 18 3" xfId="3852" xr:uid="{00000000-0005-0000-0000-000078050000}"/>
    <cellStyle name="Currency 2 18 4" xfId="2680" xr:uid="{00000000-0005-0000-0000-000079050000}"/>
    <cellStyle name="Currency 2 19" xfId="1204" xr:uid="{00000000-0005-0000-0000-00007A050000}"/>
    <cellStyle name="Currency 2 19 2" xfId="4065" xr:uid="{00000000-0005-0000-0000-00007B050000}"/>
    <cellStyle name="Currency 2 19 3" xfId="2893" xr:uid="{00000000-0005-0000-0000-00007C050000}"/>
    <cellStyle name="Currency 2 2" xfId="12" xr:uid="{00000000-0005-0000-0000-00007D050000}"/>
    <cellStyle name="Currency 2 2 10" xfId="97" xr:uid="{00000000-0005-0000-0000-00007E050000}"/>
    <cellStyle name="Currency 2 2 10 2" xfId="197" xr:uid="{00000000-0005-0000-0000-00007F050000}"/>
    <cellStyle name="Currency 2 2 10 2 2" xfId="408" xr:uid="{00000000-0005-0000-0000-000080050000}"/>
    <cellStyle name="Currency 2 2 10 2 2 2" xfId="824" xr:uid="{00000000-0005-0000-0000-000081050000}"/>
    <cellStyle name="Currency 2 2 10 2 2 2 2" xfId="2007" xr:uid="{00000000-0005-0000-0000-000082050000}"/>
    <cellStyle name="Currency 2 2 10 2 2 2 2 2" xfId="4470" xr:uid="{00000000-0005-0000-0000-000083050000}"/>
    <cellStyle name="Currency 2 2 10 2 2 2 2 3" xfId="3298" xr:uid="{00000000-0005-0000-0000-000084050000}"/>
    <cellStyle name="Currency 2 2 10 2 2 2 3" xfId="3834" xr:uid="{00000000-0005-0000-0000-000085050000}"/>
    <cellStyle name="Currency 2 2 10 2 2 2 4" xfId="2662" xr:uid="{00000000-0005-0000-0000-000086050000}"/>
    <cellStyle name="Currency 2 2 10 2 2 3" xfId="1172" xr:uid="{00000000-0005-0000-0000-000087050000}"/>
    <cellStyle name="Currency 2 2 10 2 2 3 2" xfId="2339" xr:uid="{00000000-0005-0000-0000-000088050000}"/>
    <cellStyle name="Currency 2 2 10 2 2 3 2 2" xfId="4686" xr:uid="{00000000-0005-0000-0000-000089050000}"/>
    <cellStyle name="Currency 2 2 10 2 2 3 2 3" xfId="3514" xr:uid="{00000000-0005-0000-0000-00008A050000}"/>
    <cellStyle name="Currency 2 2 10 2 2 3 3" xfId="4050" xr:uid="{00000000-0005-0000-0000-00008B050000}"/>
    <cellStyle name="Currency 2 2 10 2 2 3 4" xfId="2878" xr:uid="{00000000-0005-0000-0000-00008C050000}"/>
    <cellStyle name="Currency 2 2 10 2 2 4" xfId="1592" xr:uid="{00000000-0005-0000-0000-00008D050000}"/>
    <cellStyle name="Currency 2 2 10 2 2 4 2" xfId="4260" xr:uid="{00000000-0005-0000-0000-00008E050000}"/>
    <cellStyle name="Currency 2 2 10 2 2 4 3" xfId="3088" xr:uid="{00000000-0005-0000-0000-00008F050000}"/>
    <cellStyle name="Currency 2 2 10 2 2 5" xfId="3624" xr:uid="{00000000-0005-0000-0000-000090050000}"/>
    <cellStyle name="Currency 2 2 10 2 2 6" xfId="2452" xr:uid="{00000000-0005-0000-0000-000091050000}"/>
    <cellStyle name="Currency 2 2 10 2 3" xfId="618" xr:uid="{00000000-0005-0000-0000-000092050000}"/>
    <cellStyle name="Currency 2 2 10 2 3 2" xfId="1801" xr:uid="{00000000-0005-0000-0000-000093050000}"/>
    <cellStyle name="Currency 2 2 10 2 3 2 2" xfId="4366" xr:uid="{00000000-0005-0000-0000-000094050000}"/>
    <cellStyle name="Currency 2 2 10 2 3 2 3" xfId="3194" xr:uid="{00000000-0005-0000-0000-000095050000}"/>
    <cellStyle name="Currency 2 2 10 2 3 3" xfId="3730" xr:uid="{00000000-0005-0000-0000-000096050000}"/>
    <cellStyle name="Currency 2 2 10 2 3 4" xfId="2558" xr:uid="{00000000-0005-0000-0000-000097050000}"/>
    <cellStyle name="Currency 2 2 10 2 4" xfId="1052" xr:uid="{00000000-0005-0000-0000-000098050000}"/>
    <cellStyle name="Currency 2 2 10 2 4 2" xfId="2222" xr:uid="{00000000-0005-0000-0000-000099050000}"/>
    <cellStyle name="Currency 2 2 10 2 4 2 2" xfId="4579" xr:uid="{00000000-0005-0000-0000-00009A050000}"/>
    <cellStyle name="Currency 2 2 10 2 4 2 3" xfId="3407" xr:uid="{00000000-0005-0000-0000-00009B050000}"/>
    <cellStyle name="Currency 2 2 10 2 4 3" xfId="3943" xr:uid="{00000000-0005-0000-0000-00009C050000}"/>
    <cellStyle name="Currency 2 2 10 2 4 4" xfId="2771" xr:uid="{00000000-0005-0000-0000-00009D050000}"/>
    <cellStyle name="Currency 2 2 10 2 5" xfId="1386" xr:uid="{00000000-0005-0000-0000-00009E050000}"/>
    <cellStyle name="Currency 2 2 10 2 5 2" xfId="4156" xr:uid="{00000000-0005-0000-0000-00009F050000}"/>
    <cellStyle name="Currency 2 2 10 2 5 3" xfId="2984" xr:uid="{00000000-0005-0000-0000-0000A0050000}"/>
    <cellStyle name="Currency 2 2 10 3" xfId="308" xr:uid="{00000000-0005-0000-0000-0000A1050000}"/>
    <cellStyle name="Currency 2 2 10 3 2" xfId="724" xr:uid="{00000000-0005-0000-0000-0000A2050000}"/>
    <cellStyle name="Currency 2 2 10 3 2 2" xfId="1907" xr:uid="{00000000-0005-0000-0000-0000A3050000}"/>
    <cellStyle name="Currency 2 2 10 3 2 2 2" xfId="4420" xr:uid="{00000000-0005-0000-0000-0000A4050000}"/>
    <cellStyle name="Currency 2 2 10 3 2 2 3" xfId="3248" xr:uid="{00000000-0005-0000-0000-0000A5050000}"/>
    <cellStyle name="Currency 2 2 10 3 2 3" xfId="3784" xr:uid="{00000000-0005-0000-0000-0000A6050000}"/>
    <cellStyle name="Currency 2 2 10 3 2 4" xfId="2612" xr:uid="{00000000-0005-0000-0000-0000A7050000}"/>
    <cellStyle name="Currency 2 2 10 3 3" xfId="1122" xr:uid="{00000000-0005-0000-0000-0000A8050000}"/>
    <cellStyle name="Currency 2 2 10 3 3 2" xfId="2289" xr:uid="{00000000-0005-0000-0000-0000A9050000}"/>
    <cellStyle name="Currency 2 2 10 3 3 2 2" xfId="4636" xr:uid="{00000000-0005-0000-0000-0000AA050000}"/>
    <cellStyle name="Currency 2 2 10 3 3 2 3" xfId="3464" xr:uid="{00000000-0005-0000-0000-0000AB050000}"/>
    <cellStyle name="Currency 2 2 10 3 3 3" xfId="4000" xr:uid="{00000000-0005-0000-0000-0000AC050000}"/>
    <cellStyle name="Currency 2 2 10 3 3 4" xfId="2828" xr:uid="{00000000-0005-0000-0000-0000AD050000}"/>
    <cellStyle name="Currency 2 2 10 3 4" xfId="1492" xr:uid="{00000000-0005-0000-0000-0000AE050000}"/>
    <cellStyle name="Currency 2 2 10 3 4 2" xfId="4210" xr:uid="{00000000-0005-0000-0000-0000AF050000}"/>
    <cellStyle name="Currency 2 2 10 3 4 3" xfId="3038" xr:uid="{00000000-0005-0000-0000-0000B0050000}"/>
    <cellStyle name="Currency 2 2 10 3 5" xfId="3574" xr:uid="{00000000-0005-0000-0000-0000B1050000}"/>
    <cellStyle name="Currency 2 2 10 3 6" xfId="2402" xr:uid="{00000000-0005-0000-0000-0000B2050000}"/>
    <cellStyle name="Currency 2 2 10 4" xfId="518" xr:uid="{00000000-0005-0000-0000-0000B3050000}"/>
    <cellStyle name="Currency 2 2 10 4 2" xfId="1701" xr:uid="{00000000-0005-0000-0000-0000B4050000}"/>
    <cellStyle name="Currency 2 2 10 4 2 2" xfId="4316" xr:uid="{00000000-0005-0000-0000-0000B5050000}"/>
    <cellStyle name="Currency 2 2 10 4 2 3" xfId="3144" xr:uid="{00000000-0005-0000-0000-0000B6050000}"/>
    <cellStyle name="Currency 2 2 10 4 3" xfId="3680" xr:uid="{00000000-0005-0000-0000-0000B7050000}"/>
    <cellStyle name="Currency 2 2 10 4 4" xfId="2508" xr:uid="{00000000-0005-0000-0000-0000B8050000}"/>
    <cellStyle name="Currency 2 2 10 5" xfId="952" xr:uid="{00000000-0005-0000-0000-0000B9050000}"/>
    <cellStyle name="Currency 2 2 10 5 2" xfId="2122" xr:uid="{00000000-0005-0000-0000-0000BA050000}"/>
    <cellStyle name="Currency 2 2 10 5 2 2" xfId="4529" xr:uid="{00000000-0005-0000-0000-0000BB050000}"/>
    <cellStyle name="Currency 2 2 10 5 2 3" xfId="3357" xr:uid="{00000000-0005-0000-0000-0000BC050000}"/>
    <cellStyle name="Currency 2 2 10 5 3" xfId="3893" xr:uid="{00000000-0005-0000-0000-0000BD050000}"/>
    <cellStyle name="Currency 2 2 10 5 4" xfId="2721" xr:uid="{00000000-0005-0000-0000-0000BE050000}"/>
    <cellStyle name="Currency 2 2 10 6" xfId="1286" xr:uid="{00000000-0005-0000-0000-0000BF050000}"/>
    <cellStyle name="Currency 2 2 10 6 2" xfId="4106" xr:uid="{00000000-0005-0000-0000-0000C0050000}"/>
    <cellStyle name="Currency 2 2 10 6 3" xfId="2934" xr:uid="{00000000-0005-0000-0000-0000C1050000}"/>
    <cellStyle name="Currency 2 2 11" xfId="107" xr:uid="{00000000-0005-0000-0000-0000C2050000}"/>
    <cellStyle name="Currency 2 2 11 2" xfId="207" xr:uid="{00000000-0005-0000-0000-0000C3050000}"/>
    <cellStyle name="Currency 2 2 11 2 2" xfId="418" xr:uid="{00000000-0005-0000-0000-0000C4050000}"/>
    <cellStyle name="Currency 2 2 11 2 2 2" xfId="834" xr:uid="{00000000-0005-0000-0000-0000C5050000}"/>
    <cellStyle name="Currency 2 2 11 2 2 2 2" xfId="2017" xr:uid="{00000000-0005-0000-0000-0000C6050000}"/>
    <cellStyle name="Currency 2 2 11 2 2 2 2 2" xfId="4475" xr:uid="{00000000-0005-0000-0000-0000C7050000}"/>
    <cellStyle name="Currency 2 2 11 2 2 2 2 3" xfId="3303" xr:uid="{00000000-0005-0000-0000-0000C8050000}"/>
    <cellStyle name="Currency 2 2 11 2 2 2 3" xfId="3839" xr:uid="{00000000-0005-0000-0000-0000C9050000}"/>
    <cellStyle name="Currency 2 2 11 2 2 2 4" xfId="2667" xr:uid="{00000000-0005-0000-0000-0000CA050000}"/>
    <cellStyle name="Currency 2 2 11 2 2 3" xfId="1177" xr:uid="{00000000-0005-0000-0000-0000CB050000}"/>
    <cellStyle name="Currency 2 2 11 2 2 3 2" xfId="2344" xr:uid="{00000000-0005-0000-0000-0000CC050000}"/>
    <cellStyle name="Currency 2 2 11 2 2 3 2 2" xfId="4691" xr:uid="{00000000-0005-0000-0000-0000CD050000}"/>
    <cellStyle name="Currency 2 2 11 2 2 3 2 3" xfId="3519" xr:uid="{00000000-0005-0000-0000-0000CE050000}"/>
    <cellStyle name="Currency 2 2 11 2 2 3 3" xfId="4055" xr:uid="{00000000-0005-0000-0000-0000CF050000}"/>
    <cellStyle name="Currency 2 2 11 2 2 3 4" xfId="2883" xr:uid="{00000000-0005-0000-0000-0000D0050000}"/>
    <cellStyle name="Currency 2 2 11 2 2 4" xfId="1602" xr:uid="{00000000-0005-0000-0000-0000D1050000}"/>
    <cellStyle name="Currency 2 2 11 2 2 4 2" xfId="4265" xr:uid="{00000000-0005-0000-0000-0000D2050000}"/>
    <cellStyle name="Currency 2 2 11 2 2 4 3" xfId="3093" xr:uid="{00000000-0005-0000-0000-0000D3050000}"/>
    <cellStyle name="Currency 2 2 11 2 2 5" xfId="3629" xr:uid="{00000000-0005-0000-0000-0000D4050000}"/>
    <cellStyle name="Currency 2 2 11 2 2 6" xfId="2457" xr:uid="{00000000-0005-0000-0000-0000D5050000}"/>
    <cellStyle name="Currency 2 2 11 2 3" xfId="628" xr:uid="{00000000-0005-0000-0000-0000D6050000}"/>
    <cellStyle name="Currency 2 2 11 2 3 2" xfId="1811" xr:uid="{00000000-0005-0000-0000-0000D7050000}"/>
    <cellStyle name="Currency 2 2 11 2 3 2 2" xfId="4371" xr:uid="{00000000-0005-0000-0000-0000D8050000}"/>
    <cellStyle name="Currency 2 2 11 2 3 2 3" xfId="3199" xr:uid="{00000000-0005-0000-0000-0000D9050000}"/>
    <cellStyle name="Currency 2 2 11 2 3 3" xfId="3735" xr:uid="{00000000-0005-0000-0000-0000DA050000}"/>
    <cellStyle name="Currency 2 2 11 2 3 4" xfId="2563" xr:uid="{00000000-0005-0000-0000-0000DB050000}"/>
    <cellStyle name="Currency 2 2 11 2 4" xfId="1062" xr:uid="{00000000-0005-0000-0000-0000DC050000}"/>
    <cellStyle name="Currency 2 2 11 2 4 2" xfId="2232" xr:uid="{00000000-0005-0000-0000-0000DD050000}"/>
    <cellStyle name="Currency 2 2 11 2 4 2 2" xfId="4584" xr:uid="{00000000-0005-0000-0000-0000DE050000}"/>
    <cellStyle name="Currency 2 2 11 2 4 2 3" xfId="3412" xr:uid="{00000000-0005-0000-0000-0000DF050000}"/>
    <cellStyle name="Currency 2 2 11 2 4 3" xfId="3948" xr:uid="{00000000-0005-0000-0000-0000E0050000}"/>
    <cellStyle name="Currency 2 2 11 2 4 4" xfId="2776" xr:uid="{00000000-0005-0000-0000-0000E1050000}"/>
    <cellStyle name="Currency 2 2 11 2 5" xfId="1396" xr:uid="{00000000-0005-0000-0000-0000E2050000}"/>
    <cellStyle name="Currency 2 2 11 2 5 2" xfId="4161" xr:uid="{00000000-0005-0000-0000-0000E3050000}"/>
    <cellStyle name="Currency 2 2 11 2 5 3" xfId="2989" xr:uid="{00000000-0005-0000-0000-0000E4050000}"/>
    <cellStyle name="Currency 2 2 11 3" xfId="318" xr:uid="{00000000-0005-0000-0000-0000E5050000}"/>
    <cellStyle name="Currency 2 2 11 3 2" xfId="734" xr:uid="{00000000-0005-0000-0000-0000E6050000}"/>
    <cellStyle name="Currency 2 2 11 3 2 2" xfId="1917" xr:uid="{00000000-0005-0000-0000-0000E7050000}"/>
    <cellStyle name="Currency 2 2 11 3 2 2 2" xfId="4425" xr:uid="{00000000-0005-0000-0000-0000E8050000}"/>
    <cellStyle name="Currency 2 2 11 3 2 2 3" xfId="3253" xr:uid="{00000000-0005-0000-0000-0000E9050000}"/>
    <cellStyle name="Currency 2 2 11 3 2 3" xfId="3789" xr:uid="{00000000-0005-0000-0000-0000EA050000}"/>
    <cellStyle name="Currency 2 2 11 3 2 4" xfId="2617" xr:uid="{00000000-0005-0000-0000-0000EB050000}"/>
    <cellStyle name="Currency 2 2 11 3 3" xfId="1127" xr:uid="{00000000-0005-0000-0000-0000EC050000}"/>
    <cellStyle name="Currency 2 2 11 3 3 2" xfId="2294" xr:uid="{00000000-0005-0000-0000-0000ED050000}"/>
    <cellStyle name="Currency 2 2 11 3 3 2 2" xfId="4641" xr:uid="{00000000-0005-0000-0000-0000EE050000}"/>
    <cellStyle name="Currency 2 2 11 3 3 2 3" xfId="3469" xr:uid="{00000000-0005-0000-0000-0000EF050000}"/>
    <cellStyle name="Currency 2 2 11 3 3 3" xfId="4005" xr:uid="{00000000-0005-0000-0000-0000F0050000}"/>
    <cellStyle name="Currency 2 2 11 3 3 4" xfId="2833" xr:uid="{00000000-0005-0000-0000-0000F1050000}"/>
    <cellStyle name="Currency 2 2 11 3 4" xfId="1502" xr:uid="{00000000-0005-0000-0000-0000F2050000}"/>
    <cellStyle name="Currency 2 2 11 3 4 2" xfId="4215" xr:uid="{00000000-0005-0000-0000-0000F3050000}"/>
    <cellStyle name="Currency 2 2 11 3 4 3" xfId="3043" xr:uid="{00000000-0005-0000-0000-0000F4050000}"/>
    <cellStyle name="Currency 2 2 11 3 5" xfId="3579" xr:uid="{00000000-0005-0000-0000-0000F5050000}"/>
    <cellStyle name="Currency 2 2 11 3 6" xfId="2407" xr:uid="{00000000-0005-0000-0000-0000F6050000}"/>
    <cellStyle name="Currency 2 2 11 4" xfId="528" xr:uid="{00000000-0005-0000-0000-0000F7050000}"/>
    <cellStyle name="Currency 2 2 11 4 2" xfId="1711" xr:uid="{00000000-0005-0000-0000-0000F8050000}"/>
    <cellStyle name="Currency 2 2 11 4 2 2" xfId="4321" xr:uid="{00000000-0005-0000-0000-0000F9050000}"/>
    <cellStyle name="Currency 2 2 11 4 2 3" xfId="3149" xr:uid="{00000000-0005-0000-0000-0000FA050000}"/>
    <cellStyle name="Currency 2 2 11 4 3" xfId="3685" xr:uid="{00000000-0005-0000-0000-0000FB050000}"/>
    <cellStyle name="Currency 2 2 11 4 4" xfId="2513" xr:uid="{00000000-0005-0000-0000-0000FC050000}"/>
    <cellStyle name="Currency 2 2 11 5" xfId="962" xr:uid="{00000000-0005-0000-0000-0000FD050000}"/>
    <cellStyle name="Currency 2 2 11 5 2" xfId="2132" xr:uid="{00000000-0005-0000-0000-0000FE050000}"/>
    <cellStyle name="Currency 2 2 11 5 2 2" xfId="4534" xr:uid="{00000000-0005-0000-0000-0000FF050000}"/>
    <cellStyle name="Currency 2 2 11 5 2 3" xfId="3362" xr:uid="{00000000-0005-0000-0000-000000060000}"/>
    <cellStyle name="Currency 2 2 11 5 3" xfId="3898" xr:uid="{00000000-0005-0000-0000-000001060000}"/>
    <cellStyle name="Currency 2 2 11 5 4" xfId="2726" xr:uid="{00000000-0005-0000-0000-000002060000}"/>
    <cellStyle name="Currency 2 2 11 6" xfId="1296" xr:uid="{00000000-0005-0000-0000-000003060000}"/>
    <cellStyle name="Currency 2 2 11 6 2" xfId="4111" xr:uid="{00000000-0005-0000-0000-000004060000}"/>
    <cellStyle name="Currency 2 2 11 6 3" xfId="2939" xr:uid="{00000000-0005-0000-0000-000005060000}"/>
    <cellStyle name="Currency 2 2 12" xfId="117" xr:uid="{00000000-0005-0000-0000-000006060000}"/>
    <cellStyle name="Currency 2 2 12 2" xfId="328" xr:uid="{00000000-0005-0000-0000-000007060000}"/>
    <cellStyle name="Currency 2 2 12 2 2" xfId="744" xr:uid="{00000000-0005-0000-0000-000008060000}"/>
    <cellStyle name="Currency 2 2 12 2 2 2" xfId="1927" xr:uid="{00000000-0005-0000-0000-000009060000}"/>
    <cellStyle name="Currency 2 2 12 2 2 2 2" xfId="4430" xr:uid="{00000000-0005-0000-0000-00000A060000}"/>
    <cellStyle name="Currency 2 2 12 2 2 2 3" xfId="3258" xr:uid="{00000000-0005-0000-0000-00000B060000}"/>
    <cellStyle name="Currency 2 2 12 2 2 3" xfId="3794" xr:uid="{00000000-0005-0000-0000-00000C060000}"/>
    <cellStyle name="Currency 2 2 12 2 2 4" xfId="2622" xr:uid="{00000000-0005-0000-0000-00000D060000}"/>
    <cellStyle name="Currency 2 2 12 2 3" xfId="1132" xr:uid="{00000000-0005-0000-0000-00000E060000}"/>
    <cellStyle name="Currency 2 2 12 2 3 2" xfId="2299" xr:uid="{00000000-0005-0000-0000-00000F060000}"/>
    <cellStyle name="Currency 2 2 12 2 3 2 2" xfId="4646" xr:uid="{00000000-0005-0000-0000-000010060000}"/>
    <cellStyle name="Currency 2 2 12 2 3 2 3" xfId="3474" xr:uid="{00000000-0005-0000-0000-000011060000}"/>
    <cellStyle name="Currency 2 2 12 2 3 3" xfId="4010" xr:uid="{00000000-0005-0000-0000-000012060000}"/>
    <cellStyle name="Currency 2 2 12 2 3 4" xfId="2838" xr:uid="{00000000-0005-0000-0000-000013060000}"/>
    <cellStyle name="Currency 2 2 12 2 4" xfId="1512" xr:uid="{00000000-0005-0000-0000-000014060000}"/>
    <cellStyle name="Currency 2 2 12 2 4 2" xfId="4220" xr:uid="{00000000-0005-0000-0000-000015060000}"/>
    <cellStyle name="Currency 2 2 12 2 4 3" xfId="3048" xr:uid="{00000000-0005-0000-0000-000016060000}"/>
    <cellStyle name="Currency 2 2 12 2 5" xfId="3584" xr:uid="{00000000-0005-0000-0000-000017060000}"/>
    <cellStyle name="Currency 2 2 12 2 6" xfId="2412" xr:uid="{00000000-0005-0000-0000-000018060000}"/>
    <cellStyle name="Currency 2 2 12 3" xfId="538" xr:uid="{00000000-0005-0000-0000-000019060000}"/>
    <cellStyle name="Currency 2 2 12 3 2" xfId="1721" xr:uid="{00000000-0005-0000-0000-00001A060000}"/>
    <cellStyle name="Currency 2 2 12 3 2 2" xfId="4326" xr:uid="{00000000-0005-0000-0000-00001B060000}"/>
    <cellStyle name="Currency 2 2 12 3 2 3" xfId="3154" xr:uid="{00000000-0005-0000-0000-00001C060000}"/>
    <cellStyle name="Currency 2 2 12 3 3" xfId="3690" xr:uid="{00000000-0005-0000-0000-00001D060000}"/>
    <cellStyle name="Currency 2 2 12 3 4" xfId="2518" xr:uid="{00000000-0005-0000-0000-00001E060000}"/>
    <cellStyle name="Currency 2 2 12 4" xfId="972" xr:uid="{00000000-0005-0000-0000-00001F060000}"/>
    <cellStyle name="Currency 2 2 12 4 2" xfId="2142" xr:uid="{00000000-0005-0000-0000-000020060000}"/>
    <cellStyle name="Currency 2 2 12 4 2 2" xfId="4539" xr:uid="{00000000-0005-0000-0000-000021060000}"/>
    <cellStyle name="Currency 2 2 12 4 2 3" xfId="3367" xr:uid="{00000000-0005-0000-0000-000022060000}"/>
    <cellStyle name="Currency 2 2 12 4 3" xfId="3903" xr:uid="{00000000-0005-0000-0000-000023060000}"/>
    <cellStyle name="Currency 2 2 12 4 4" xfId="2731" xr:uid="{00000000-0005-0000-0000-000024060000}"/>
    <cellStyle name="Currency 2 2 12 5" xfId="1306" xr:uid="{00000000-0005-0000-0000-000025060000}"/>
    <cellStyle name="Currency 2 2 12 5 2" xfId="4116" xr:uid="{00000000-0005-0000-0000-000026060000}"/>
    <cellStyle name="Currency 2 2 12 5 3" xfId="2944" xr:uid="{00000000-0005-0000-0000-000027060000}"/>
    <cellStyle name="Currency 2 2 13" xfId="228" xr:uid="{00000000-0005-0000-0000-000028060000}"/>
    <cellStyle name="Currency 2 2 13 2" xfId="644" xr:uid="{00000000-0005-0000-0000-000029060000}"/>
    <cellStyle name="Currency 2 2 13 2 2" xfId="1827" xr:uid="{00000000-0005-0000-0000-00002A060000}"/>
    <cellStyle name="Currency 2 2 13 2 2 2" xfId="4380" xr:uid="{00000000-0005-0000-0000-00002B060000}"/>
    <cellStyle name="Currency 2 2 13 2 2 3" xfId="3208" xr:uid="{00000000-0005-0000-0000-00002C060000}"/>
    <cellStyle name="Currency 2 2 13 2 3" xfId="3744" xr:uid="{00000000-0005-0000-0000-00002D060000}"/>
    <cellStyle name="Currency 2 2 13 2 4" xfId="2572" xr:uid="{00000000-0005-0000-0000-00002E060000}"/>
    <cellStyle name="Currency 2 2 13 3" xfId="1082" xr:uid="{00000000-0005-0000-0000-00002F060000}"/>
    <cellStyle name="Currency 2 2 13 3 2" xfId="2249" xr:uid="{00000000-0005-0000-0000-000030060000}"/>
    <cellStyle name="Currency 2 2 13 3 2 2" xfId="4596" xr:uid="{00000000-0005-0000-0000-000031060000}"/>
    <cellStyle name="Currency 2 2 13 3 2 3" xfId="3424" xr:uid="{00000000-0005-0000-0000-000032060000}"/>
    <cellStyle name="Currency 2 2 13 3 3" xfId="3960" xr:uid="{00000000-0005-0000-0000-000033060000}"/>
    <cellStyle name="Currency 2 2 13 3 4" xfId="2788" xr:uid="{00000000-0005-0000-0000-000034060000}"/>
    <cellStyle name="Currency 2 2 13 4" xfId="1412" xr:uid="{00000000-0005-0000-0000-000035060000}"/>
    <cellStyle name="Currency 2 2 13 4 2" xfId="4170" xr:uid="{00000000-0005-0000-0000-000036060000}"/>
    <cellStyle name="Currency 2 2 13 4 3" xfId="2998" xr:uid="{00000000-0005-0000-0000-000037060000}"/>
    <cellStyle name="Currency 2 2 13 5" xfId="3534" xr:uid="{00000000-0005-0000-0000-000038060000}"/>
    <cellStyle name="Currency 2 2 13 6" xfId="2362" xr:uid="{00000000-0005-0000-0000-000039060000}"/>
    <cellStyle name="Currency 2 2 14" xfId="438" xr:uid="{00000000-0005-0000-0000-00003A060000}"/>
    <cellStyle name="Currency 2 2 14 2" xfId="1621" xr:uid="{00000000-0005-0000-0000-00003B060000}"/>
    <cellStyle name="Currency 2 2 14 2 2" xfId="4276" xr:uid="{00000000-0005-0000-0000-00003C060000}"/>
    <cellStyle name="Currency 2 2 14 2 3" xfId="3104" xr:uid="{00000000-0005-0000-0000-00003D060000}"/>
    <cellStyle name="Currency 2 2 14 3" xfId="3640" xr:uid="{00000000-0005-0000-0000-00003E060000}"/>
    <cellStyle name="Currency 2 2 14 4" xfId="2468" xr:uid="{00000000-0005-0000-0000-00003F060000}"/>
    <cellStyle name="Currency 2 2 15" xfId="869" xr:uid="{00000000-0005-0000-0000-000040060000}"/>
    <cellStyle name="Currency 2 2 15 2" xfId="2042" xr:uid="{00000000-0005-0000-0000-000041060000}"/>
    <cellStyle name="Currency 2 2 15 2 2" xfId="4489" xr:uid="{00000000-0005-0000-0000-000042060000}"/>
    <cellStyle name="Currency 2 2 15 2 3" xfId="3317" xr:uid="{00000000-0005-0000-0000-000043060000}"/>
    <cellStyle name="Currency 2 2 15 3" xfId="3853" xr:uid="{00000000-0005-0000-0000-000044060000}"/>
    <cellStyle name="Currency 2 2 15 4" xfId="2681" xr:uid="{00000000-0005-0000-0000-000045060000}"/>
    <cellStyle name="Currency 2 2 16" xfId="1206" xr:uid="{00000000-0005-0000-0000-000046060000}"/>
    <cellStyle name="Currency 2 2 16 2" xfId="4066" xr:uid="{00000000-0005-0000-0000-000047060000}"/>
    <cellStyle name="Currency 2 2 16 3" xfId="2894" xr:uid="{00000000-0005-0000-0000-000048060000}"/>
    <cellStyle name="Currency 2 2 2" xfId="17" xr:uid="{00000000-0005-0000-0000-000049060000}"/>
    <cellStyle name="Currency 2 2 2 10" xfId="111" xr:uid="{00000000-0005-0000-0000-00004A060000}"/>
    <cellStyle name="Currency 2 2 2 10 2" xfId="211" xr:uid="{00000000-0005-0000-0000-00004B060000}"/>
    <cellStyle name="Currency 2 2 2 10 2 2" xfId="422" xr:uid="{00000000-0005-0000-0000-00004C060000}"/>
    <cellStyle name="Currency 2 2 2 10 2 2 2" xfId="838" xr:uid="{00000000-0005-0000-0000-00004D060000}"/>
    <cellStyle name="Currency 2 2 2 10 2 2 2 2" xfId="2021" xr:uid="{00000000-0005-0000-0000-00004E060000}"/>
    <cellStyle name="Currency 2 2 2 10 2 2 2 2 2" xfId="4477" xr:uid="{00000000-0005-0000-0000-00004F060000}"/>
    <cellStyle name="Currency 2 2 2 10 2 2 2 2 3" xfId="3305" xr:uid="{00000000-0005-0000-0000-000050060000}"/>
    <cellStyle name="Currency 2 2 2 10 2 2 2 3" xfId="3841" xr:uid="{00000000-0005-0000-0000-000051060000}"/>
    <cellStyle name="Currency 2 2 2 10 2 2 2 4" xfId="2669" xr:uid="{00000000-0005-0000-0000-000052060000}"/>
    <cellStyle name="Currency 2 2 2 10 2 2 3" xfId="1179" xr:uid="{00000000-0005-0000-0000-000053060000}"/>
    <cellStyle name="Currency 2 2 2 10 2 2 3 2" xfId="2346" xr:uid="{00000000-0005-0000-0000-000054060000}"/>
    <cellStyle name="Currency 2 2 2 10 2 2 3 2 2" xfId="4693" xr:uid="{00000000-0005-0000-0000-000055060000}"/>
    <cellStyle name="Currency 2 2 2 10 2 2 3 2 3" xfId="3521" xr:uid="{00000000-0005-0000-0000-000056060000}"/>
    <cellStyle name="Currency 2 2 2 10 2 2 3 3" xfId="4057" xr:uid="{00000000-0005-0000-0000-000057060000}"/>
    <cellStyle name="Currency 2 2 2 10 2 2 3 4" xfId="2885" xr:uid="{00000000-0005-0000-0000-000058060000}"/>
    <cellStyle name="Currency 2 2 2 10 2 2 4" xfId="1606" xr:uid="{00000000-0005-0000-0000-000059060000}"/>
    <cellStyle name="Currency 2 2 2 10 2 2 4 2" xfId="4267" xr:uid="{00000000-0005-0000-0000-00005A060000}"/>
    <cellStyle name="Currency 2 2 2 10 2 2 4 3" xfId="3095" xr:uid="{00000000-0005-0000-0000-00005B060000}"/>
    <cellStyle name="Currency 2 2 2 10 2 2 5" xfId="3631" xr:uid="{00000000-0005-0000-0000-00005C060000}"/>
    <cellStyle name="Currency 2 2 2 10 2 2 6" xfId="2459" xr:uid="{00000000-0005-0000-0000-00005D060000}"/>
    <cellStyle name="Currency 2 2 2 10 2 3" xfId="632" xr:uid="{00000000-0005-0000-0000-00005E060000}"/>
    <cellStyle name="Currency 2 2 2 10 2 3 2" xfId="1815" xr:uid="{00000000-0005-0000-0000-00005F060000}"/>
    <cellStyle name="Currency 2 2 2 10 2 3 2 2" xfId="4373" xr:uid="{00000000-0005-0000-0000-000060060000}"/>
    <cellStyle name="Currency 2 2 2 10 2 3 2 3" xfId="3201" xr:uid="{00000000-0005-0000-0000-000061060000}"/>
    <cellStyle name="Currency 2 2 2 10 2 3 3" xfId="3737" xr:uid="{00000000-0005-0000-0000-000062060000}"/>
    <cellStyle name="Currency 2 2 2 10 2 3 4" xfId="2565" xr:uid="{00000000-0005-0000-0000-000063060000}"/>
    <cellStyle name="Currency 2 2 2 10 2 4" xfId="1066" xr:uid="{00000000-0005-0000-0000-000064060000}"/>
    <cellStyle name="Currency 2 2 2 10 2 4 2" xfId="2236" xr:uid="{00000000-0005-0000-0000-000065060000}"/>
    <cellStyle name="Currency 2 2 2 10 2 4 2 2" xfId="4586" xr:uid="{00000000-0005-0000-0000-000066060000}"/>
    <cellStyle name="Currency 2 2 2 10 2 4 2 3" xfId="3414" xr:uid="{00000000-0005-0000-0000-000067060000}"/>
    <cellStyle name="Currency 2 2 2 10 2 4 3" xfId="3950" xr:uid="{00000000-0005-0000-0000-000068060000}"/>
    <cellStyle name="Currency 2 2 2 10 2 4 4" xfId="2778" xr:uid="{00000000-0005-0000-0000-000069060000}"/>
    <cellStyle name="Currency 2 2 2 10 2 5" xfId="1400" xr:uid="{00000000-0005-0000-0000-00006A060000}"/>
    <cellStyle name="Currency 2 2 2 10 2 5 2" xfId="4163" xr:uid="{00000000-0005-0000-0000-00006B060000}"/>
    <cellStyle name="Currency 2 2 2 10 2 5 3" xfId="2991" xr:uid="{00000000-0005-0000-0000-00006C060000}"/>
    <cellStyle name="Currency 2 2 2 10 3" xfId="322" xr:uid="{00000000-0005-0000-0000-00006D060000}"/>
    <cellStyle name="Currency 2 2 2 10 3 2" xfId="738" xr:uid="{00000000-0005-0000-0000-00006E060000}"/>
    <cellStyle name="Currency 2 2 2 10 3 2 2" xfId="1921" xr:uid="{00000000-0005-0000-0000-00006F060000}"/>
    <cellStyle name="Currency 2 2 2 10 3 2 2 2" xfId="4427" xr:uid="{00000000-0005-0000-0000-000070060000}"/>
    <cellStyle name="Currency 2 2 2 10 3 2 2 3" xfId="3255" xr:uid="{00000000-0005-0000-0000-000071060000}"/>
    <cellStyle name="Currency 2 2 2 10 3 2 3" xfId="3791" xr:uid="{00000000-0005-0000-0000-000072060000}"/>
    <cellStyle name="Currency 2 2 2 10 3 2 4" xfId="2619" xr:uid="{00000000-0005-0000-0000-000073060000}"/>
    <cellStyle name="Currency 2 2 2 10 3 3" xfId="1129" xr:uid="{00000000-0005-0000-0000-000074060000}"/>
    <cellStyle name="Currency 2 2 2 10 3 3 2" xfId="2296" xr:uid="{00000000-0005-0000-0000-000075060000}"/>
    <cellStyle name="Currency 2 2 2 10 3 3 2 2" xfId="4643" xr:uid="{00000000-0005-0000-0000-000076060000}"/>
    <cellStyle name="Currency 2 2 2 10 3 3 2 3" xfId="3471" xr:uid="{00000000-0005-0000-0000-000077060000}"/>
    <cellStyle name="Currency 2 2 2 10 3 3 3" xfId="4007" xr:uid="{00000000-0005-0000-0000-000078060000}"/>
    <cellStyle name="Currency 2 2 2 10 3 3 4" xfId="2835" xr:uid="{00000000-0005-0000-0000-000079060000}"/>
    <cellStyle name="Currency 2 2 2 10 3 4" xfId="1506" xr:uid="{00000000-0005-0000-0000-00007A060000}"/>
    <cellStyle name="Currency 2 2 2 10 3 4 2" xfId="4217" xr:uid="{00000000-0005-0000-0000-00007B060000}"/>
    <cellStyle name="Currency 2 2 2 10 3 4 3" xfId="3045" xr:uid="{00000000-0005-0000-0000-00007C060000}"/>
    <cellStyle name="Currency 2 2 2 10 3 5" xfId="3581" xr:uid="{00000000-0005-0000-0000-00007D060000}"/>
    <cellStyle name="Currency 2 2 2 10 3 6" xfId="2409" xr:uid="{00000000-0005-0000-0000-00007E060000}"/>
    <cellStyle name="Currency 2 2 2 10 4" xfId="532" xr:uid="{00000000-0005-0000-0000-00007F060000}"/>
    <cellStyle name="Currency 2 2 2 10 4 2" xfId="1715" xr:uid="{00000000-0005-0000-0000-000080060000}"/>
    <cellStyle name="Currency 2 2 2 10 4 2 2" xfId="4323" xr:uid="{00000000-0005-0000-0000-000081060000}"/>
    <cellStyle name="Currency 2 2 2 10 4 2 3" xfId="3151" xr:uid="{00000000-0005-0000-0000-000082060000}"/>
    <cellStyle name="Currency 2 2 2 10 4 3" xfId="3687" xr:uid="{00000000-0005-0000-0000-000083060000}"/>
    <cellStyle name="Currency 2 2 2 10 4 4" xfId="2515" xr:uid="{00000000-0005-0000-0000-000084060000}"/>
    <cellStyle name="Currency 2 2 2 10 5" xfId="966" xr:uid="{00000000-0005-0000-0000-000085060000}"/>
    <cellStyle name="Currency 2 2 2 10 5 2" xfId="2136" xr:uid="{00000000-0005-0000-0000-000086060000}"/>
    <cellStyle name="Currency 2 2 2 10 5 2 2" xfId="4536" xr:uid="{00000000-0005-0000-0000-000087060000}"/>
    <cellStyle name="Currency 2 2 2 10 5 2 3" xfId="3364" xr:uid="{00000000-0005-0000-0000-000088060000}"/>
    <cellStyle name="Currency 2 2 2 10 5 3" xfId="3900" xr:uid="{00000000-0005-0000-0000-000089060000}"/>
    <cellStyle name="Currency 2 2 2 10 5 4" xfId="2728" xr:uid="{00000000-0005-0000-0000-00008A060000}"/>
    <cellStyle name="Currency 2 2 2 10 6" xfId="1300" xr:uid="{00000000-0005-0000-0000-00008B060000}"/>
    <cellStyle name="Currency 2 2 2 10 6 2" xfId="4113" xr:uid="{00000000-0005-0000-0000-00008C060000}"/>
    <cellStyle name="Currency 2 2 2 10 6 3" xfId="2941" xr:uid="{00000000-0005-0000-0000-00008D060000}"/>
    <cellStyle name="Currency 2 2 2 11" xfId="121" xr:uid="{00000000-0005-0000-0000-00008E060000}"/>
    <cellStyle name="Currency 2 2 2 11 2" xfId="332" xr:uid="{00000000-0005-0000-0000-00008F060000}"/>
    <cellStyle name="Currency 2 2 2 11 2 2" xfId="748" xr:uid="{00000000-0005-0000-0000-000090060000}"/>
    <cellStyle name="Currency 2 2 2 11 2 2 2" xfId="1931" xr:uid="{00000000-0005-0000-0000-000091060000}"/>
    <cellStyle name="Currency 2 2 2 11 2 2 2 2" xfId="4432" xr:uid="{00000000-0005-0000-0000-000092060000}"/>
    <cellStyle name="Currency 2 2 2 11 2 2 2 3" xfId="3260" xr:uid="{00000000-0005-0000-0000-000093060000}"/>
    <cellStyle name="Currency 2 2 2 11 2 2 3" xfId="3796" xr:uid="{00000000-0005-0000-0000-000094060000}"/>
    <cellStyle name="Currency 2 2 2 11 2 2 4" xfId="2624" xr:uid="{00000000-0005-0000-0000-000095060000}"/>
    <cellStyle name="Currency 2 2 2 11 2 3" xfId="1134" xr:uid="{00000000-0005-0000-0000-000096060000}"/>
    <cellStyle name="Currency 2 2 2 11 2 3 2" xfId="2301" xr:uid="{00000000-0005-0000-0000-000097060000}"/>
    <cellStyle name="Currency 2 2 2 11 2 3 2 2" xfId="4648" xr:uid="{00000000-0005-0000-0000-000098060000}"/>
    <cellStyle name="Currency 2 2 2 11 2 3 2 3" xfId="3476" xr:uid="{00000000-0005-0000-0000-000099060000}"/>
    <cellStyle name="Currency 2 2 2 11 2 3 3" xfId="4012" xr:uid="{00000000-0005-0000-0000-00009A060000}"/>
    <cellStyle name="Currency 2 2 2 11 2 3 4" xfId="2840" xr:uid="{00000000-0005-0000-0000-00009B060000}"/>
    <cellStyle name="Currency 2 2 2 11 2 4" xfId="1516" xr:uid="{00000000-0005-0000-0000-00009C060000}"/>
    <cellStyle name="Currency 2 2 2 11 2 4 2" xfId="4222" xr:uid="{00000000-0005-0000-0000-00009D060000}"/>
    <cellStyle name="Currency 2 2 2 11 2 4 3" xfId="3050" xr:uid="{00000000-0005-0000-0000-00009E060000}"/>
    <cellStyle name="Currency 2 2 2 11 2 5" xfId="3586" xr:uid="{00000000-0005-0000-0000-00009F060000}"/>
    <cellStyle name="Currency 2 2 2 11 2 6" xfId="2414" xr:uid="{00000000-0005-0000-0000-0000A0060000}"/>
    <cellStyle name="Currency 2 2 2 11 3" xfId="542" xr:uid="{00000000-0005-0000-0000-0000A1060000}"/>
    <cellStyle name="Currency 2 2 2 11 3 2" xfId="1725" xr:uid="{00000000-0005-0000-0000-0000A2060000}"/>
    <cellStyle name="Currency 2 2 2 11 3 2 2" xfId="4328" xr:uid="{00000000-0005-0000-0000-0000A3060000}"/>
    <cellStyle name="Currency 2 2 2 11 3 2 3" xfId="3156" xr:uid="{00000000-0005-0000-0000-0000A4060000}"/>
    <cellStyle name="Currency 2 2 2 11 3 3" xfId="3692" xr:uid="{00000000-0005-0000-0000-0000A5060000}"/>
    <cellStyle name="Currency 2 2 2 11 3 4" xfId="2520" xr:uid="{00000000-0005-0000-0000-0000A6060000}"/>
    <cellStyle name="Currency 2 2 2 11 4" xfId="976" xr:uid="{00000000-0005-0000-0000-0000A7060000}"/>
    <cellStyle name="Currency 2 2 2 11 4 2" xfId="2146" xr:uid="{00000000-0005-0000-0000-0000A8060000}"/>
    <cellStyle name="Currency 2 2 2 11 4 2 2" xfId="4541" xr:uid="{00000000-0005-0000-0000-0000A9060000}"/>
    <cellStyle name="Currency 2 2 2 11 4 2 3" xfId="3369" xr:uid="{00000000-0005-0000-0000-0000AA060000}"/>
    <cellStyle name="Currency 2 2 2 11 4 3" xfId="3905" xr:uid="{00000000-0005-0000-0000-0000AB060000}"/>
    <cellStyle name="Currency 2 2 2 11 4 4" xfId="2733" xr:uid="{00000000-0005-0000-0000-0000AC060000}"/>
    <cellStyle name="Currency 2 2 2 11 5" xfId="1310" xr:uid="{00000000-0005-0000-0000-0000AD060000}"/>
    <cellStyle name="Currency 2 2 2 11 5 2" xfId="4118" xr:uid="{00000000-0005-0000-0000-0000AE060000}"/>
    <cellStyle name="Currency 2 2 2 11 5 3" xfId="2946" xr:uid="{00000000-0005-0000-0000-0000AF060000}"/>
    <cellStyle name="Currency 2 2 2 12" xfId="232" xr:uid="{00000000-0005-0000-0000-0000B0060000}"/>
    <cellStyle name="Currency 2 2 2 12 2" xfId="648" xr:uid="{00000000-0005-0000-0000-0000B1060000}"/>
    <cellStyle name="Currency 2 2 2 12 2 2" xfId="1831" xr:uid="{00000000-0005-0000-0000-0000B2060000}"/>
    <cellStyle name="Currency 2 2 2 12 2 2 2" xfId="4382" xr:uid="{00000000-0005-0000-0000-0000B3060000}"/>
    <cellStyle name="Currency 2 2 2 12 2 2 3" xfId="3210" xr:uid="{00000000-0005-0000-0000-0000B4060000}"/>
    <cellStyle name="Currency 2 2 2 12 2 3" xfId="3746" xr:uid="{00000000-0005-0000-0000-0000B5060000}"/>
    <cellStyle name="Currency 2 2 2 12 2 4" xfId="2574" xr:uid="{00000000-0005-0000-0000-0000B6060000}"/>
    <cellStyle name="Currency 2 2 2 12 3" xfId="1084" xr:uid="{00000000-0005-0000-0000-0000B7060000}"/>
    <cellStyle name="Currency 2 2 2 12 3 2" xfId="2251" xr:uid="{00000000-0005-0000-0000-0000B8060000}"/>
    <cellStyle name="Currency 2 2 2 12 3 2 2" xfId="4598" xr:uid="{00000000-0005-0000-0000-0000B9060000}"/>
    <cellStyle name="Currency 2 2 2 12 3 2 3" xfId="3426" xr:uid="{00000000-0005-0000-0000-0000BA060000}"/>
    <cellStyle name="Currency 2 2 2 12 3 3" xfId="3962" xr:uid="{00000000-0005-0000-0000-0000BB060000}"/>
    <cellStyle name="Currency 2 2 2 12 3 4" xfId="2790" xr:uid="{00000000-0005-0000-0000-0000BC060000}"/>
    <cellStyle name="Currency 2 2 2 12 4" xfId="1416" xr:uid="{00000000-0005-0000-0000-0000BD060000}"/>
    <cellStyle name="Currency 2 2 2 12 4 2" xfId="4172" xr:uid="{00000000-0005-0000-0000-0000BE060000}"/>
    <cellStyle name="Currency 2 2 2 12 4 3" xfId="3000" xr:uid="{00000000-0005-0000-0000-0000BF060000}"/>
    <cellStyle name="Currency 2 2 2 12 5" xfId="3536" xr:uid="{00000000-0005-0000-0000-0000C0060000}"/>
    <cellStyle name="Currency 2 2 2 12 6" xfId="2364" xr:uid="{00000000-0005-0000-0000-0000C1060000}"/>
    <cellStyle name="Currency 2 2 2 13" xfId="442" xr:uid="{00000000-0005-0000-0000-0000C2060000}"/>
    <cellStyle name="Currency 2 2 2 13 2" xfId="1625" xr:uid="{00000000-0005-0000-0000-0000C3060000}"/>
    <cellStyle name="Currency 2 2 2 13 2 2" xfId="4278" xr:uid="{00000000-0005-0000-0000-0000C4060000}"/>
    <cellStyle name="Currency 2 2 2 13 2 3" xfId="3106" xr:uid="{00000000-0005-0000-0000-0000C5060000}"/>
    <cellStyle name="Currency 2 2 2 13 3" xfId="3642" xr:uid="{00000000-0005-0000-0000-0000C6060000}"/>
    <cellStyle name="Currency 2 2 2 13 4" xfId="2470" xr:uid="{00000000-0005-0000-0000-0000C7060000}"/>
    <cellStyle name="Currency 2 2 2 14" xfId="873" xr:uid="{00000000-0005-0000-0000-0000C8060000}"/>
    <cellStyle name="Currency 2 2 2 14 2" xfId="2046" xr:uid="{00000000-0005-0000-0000-0000C9060000}"/>
    <cellStyle name="Currency 2 2 2 14 2 2" xfId="4491" xr:uid="{00000000-0005-0000-0000-0000CA060000}"/>
    <cellStyle name="Currency 2 2 2 14 2 3" xfId="3319" xr:uid="{00000000-0005-0000-0000-0000CB060000}"/>
    <cellStyle name="Currency 2 2 2 14 3" xfId="3855" xr:uid="{00000000-0005-0000-0000-0000CC060000}"/>
    <cellStyle name="Currency 2 2 2 14 4" xfId="2683" xr:uid="{00000000-0005-0000-0000-0000CD060000}"/>
    <cellStyle name="Currency 2 2 2 15" xfId="1210" xr:uid="{00000000-0005-0000-0000-0000CE060000}"/>
    <cellStyle name="Currency 2 2 2 15 2" xfId="4068" xr:uid="{00000000-0005-0000-0000-0000CF060000}"/>
    <cellStyle name="Currency 2 2 2 15 3" xfId="2896" xr:uid="{00000000-0005-0000-0000-0000D0060000}"/>
    <cellStyle name="Currency 2 2 2 2" xfId="31" xr:uid="{00000000-0005-0000-0000-0000D1060000}"/>
    <cellStyle name="Currency 2 2 2 2 2" xfId="131" xr:uid="{00000000-0005-0000-0000-0000D2060000}"/>
    <cellStyle name="Currency 2 2 2 2 2 2" xfId="342" xr:uid="{00000000-0005-0000-0000-0000D3060000}"/>
    <cellStyle name="Currency 2 2 2 2 2 2 2" xfId="758" xr:uid="{00000000-0005-0000-0000-0000D4060000}"/>
    <cellStyle name="Currency 2 2 2 2 2 2 2 2" xfId="1941" xr:uid="{00000000-0005-0000-0000-0000D5060000}"/>
    <cellStyle name="Currency 2 2 2 2 2 2 2 2 2" xfId="4437" xr:uid="{00000000-0005-0000-0000-0000D6060000}"/>
    <cellStyle name="Currency 2 2 2 2 2 2 2 2 3" xfId="3265" xr:uid="{00000000-0005-0000-0000-0000D7060000}"/>
    <cellStyle name="Currency 2 2 2 2 2 2 2 3" xfId="3801" xr:uid="{00000000-0005-0000-0000-0000D8060000}"/>
    <cellStyle name="Currency 2 2 2 2 2 2 2 4" xfId="2629" xr:uid="{00000000-0005-0000-0000-0000D9060000}"/>
    <cellStyle name="Currency 2 2 2 2 2 2 3" xfId="1139" xr:uid="{00000000-0005-0000-0000-0000DA060000}"/>
    <cellStyle name="Currency 2 2 2 2 2 2 3 2" xfId="2306" xr:uid="{00000000-0005-0000-0000-0000DB060000}"/>
    <cellStyle name="Currency 2 2 2 2 2 2 3 2 2" xfId="4653" xr:uid="{00000000-0005-0000-0000-0000DC060000}"/>
    <cellStyle name="Currency 2 2 2 2 2 2 3 2 3" xfId="3481" xr:uid="{00000000-0005-0000-0000-0000DD060000}"/>
    <cellStyle name="Currency 2 2 2 2 2 2 3 3" xfId="4017" xr:uid="{00000000-0005-0000-0000-0000DE060000}"/>
    <cellStyle name="Currency 2 2 2 2 2 2 3 4" xfId="2845" xr:uid="{00000000-0005-0000-0000-0000DF060000}"/>
    <cellStyle name="Currency 2 2 2 2 2 2 4" xfId="1526" xr:uid="{00000000-0005-0000-0000-0000E0060000}"/>
    <cellStyle name="Currency 2 2 2 2 2 2 4 2" xfId="4227" xr:uid="{00000000-0005-0000-0000-0000E1060000}"/>
    <cellStyle name="Currency 2 2 2 2 2 2 4 3" xfId="3055" xr:uid="{00000000-0005-0000-0000-0000E2060000}"/>
    <cellStyle name="Currency 2 2 2 2 2 2 5" xfId="3591" xr:uid="{00000000-0005-0000-0000-0000E3060000}"/>
    <cellStyle name="Currency 2 2 2 2 2 2 6" xfId="2419" xr:uid="{00000000-0005-0000-0000-0000E4060000}"/>
    <cellStyle name="Currency 2 2 2 2 2 3" xfId="552" xr:uid="{00000000-0005-0000-0000-0000E5060000}"/>
    <cellStyle name="Currency 2 2 2 2 2 3 2" xfId="1735" xr:uid="{00000000-0005-0000-0000-0000E6060000}"/>
    <cellStyle name="Currency 2 2 2 2 2 3 2 2" xfId="4333" xr:uid="{00000000-0005-0000-0000-0000E7060000}"/>
    <cellStyle name="Currency 2 2 2 2 2 3 2 3" xfId="3161" xr:uid="{00000000-0005-0000-0000-0000E8060000}"/>
    <cellStyle name="Currency 2 2 2 2 2 3 3" xfId="3697" xr:uid="{00000000-0005-0000-0000-0000E9060000}"/>
    <cellStyle name="Currency 2 2 2 2 2 3 4" xfId="2525" xr:uid="{00000000-0005-0000-0000-0000EA060000}"/>
    <cellStyle name="Currency 2 2 2 2 2 4" xfId="986" xr:uid="{00000000-0005-0000-0000-0000EB060000}"/>
    <cellStyle name="Currency 2 2 2 2 2 4 2" xfId="2156" xr:uid="{00000000-0005-0000-0000-0000EC060000}"/>
    <cellStyle name="Currency 2 2 2 2 2 4 2 2" xfId="4546" xr:uid="{00000000-0005-0000-0000-0000ED060000}"/>
    <cellStyle name="Currency 2 2 2 2 2 4 2 3" xfId="3374" xr:uid="{00000000-0005-0000-0000-0000EE060000}"/>
    <cellStyle name="Currency 2 2 2 2 2 4 3" xfId="3910" xr:uid="{00000000-0005-0000-0000-0000EF060000}"/>
    <cellStyle name="Currency 2 2 2 2 2 4 4" xfId="2738" xr:uid="{00000000-0005-0000-0000-0000F0060000}"/>
    <cellStyle name="Currency 2 2 2 2 2 5" xfId="1320" xr:uid="{00000000-0005-0000-0000-0000F1060000}"/>
    <cellStyle name="Currency 2 2 2 2 2 5 2" xfId="4123" xr:uid="{00000000-0005-0000-0000-0000F2060000}"/>
    <cellStyle name="Currency 2 2 2 2 2 5 3" xfId="2951" xr:uid="{00000000-0005-0000-0000-0000F3060000}"/>
    <cellStyle name="Currency 2 2 2 2 3" xfId="242" xr:uid="{00000000-0005-0000-0000-0000F4060000}"/>
    <cellStyle name="Currency 2 2 2 2 3 2" xfId="658" xr:uid="{00000000-0005-0000-0000-0000F5060000}"/>
    <cellStyle name="Currency 2 2 2 2 3 2 2" xfId="1841" xr:uid="{00000000-0005-0000-0000-0000F6060000}"/>
    <cellStyle name="Currency 2 2 2 2 3 2 2 2" xfId="4387" xr:uid="{00000000-0005-0000-0000-0000F7060000}"/>
    <cellStyle name="Currency 2 2 2 2 3 2 2 3" xfId="3215" xr:uid="{00000000-0005-0000-0000-0000F8060000}"/>
    <cellStyle name="Currency 2 2 2 2 3 2 3" xfId="3751" xr:uid="{00000000-0005-0000-0000-0000F9060000}"/>
    <cellStyle name="Currency 2 2 2 2 3 2 4" xfId="2579" xr:uid="{00000000-0005-0000-0000-0000FA060000}"/>
    <cellStyle name="Currency 2 2 2 2 3 3" xfId="1089" xr:uid="{00000000-0005-0000-0000-0000FB060000}"/>
    <cellStyle name="Currency 2 2 2 2 3 3 2" xfId="2256" xr:uid="{00000000-0005-0000-0000-0000FC060000}"/>
    <cellStyle name="Currency 2 2 2 2 3 3 2 2" xfId="4603" xr:uid="{00000000-0005-0000-0000-0000FD060000}"/>
    <cellStyle name="Currency 2 2 2 2 3 3 2 3" xfId="3431" xr:uid="{00000000-0005-0000-0000-0000FE060000}"/>
    <cellStyle name="Currency 2 2 2 2 3 3 3" xfId="3967" xr:uid="{00000000-0005-0000-0000-0000FF060000}"/>
    <cellStyle name="Currency 2 2 2 2 3 3 4" xfId="2795" xr:uid="{00000000-0005-0000-0000-000000070000}"/>
    <cellStyle name="Currency 2 2 2 2 3 4" xfId="1426" xr:uid="{00000000-0005-0000-0000-000001070000}"/>
    <cellStyle name="Currency 2 2 2 2 3 4 2" xfId="4177" xr:uid="{00000000-0005-0000-0000-000002070000}"/>
    <cellStyle name="Currency 2 2 2 2 3 4 3" xfId="3005" xr:uid="{00000000-0005-0000-0000-000003070000}"/>
    <cellStyle name="Currency 2 2 2 2 3 5" xfId="3541" xr:uid="{00000000-0005-0000-0000-000004070000}"/>
    <cellStyle name="Currency 2 2 2 2 3 6" xfId="2369" xr:uid="{00000000-0005-0000-0000-000005070000}"/>
    <cellStyle name="Currency 2 2 2 2 4" xfId="452" xr:uid="{00000000-0005-0000-0000-000006070000}"/>
    <cellStyle name="Currency 2 2 2 2 4 2" xfId="1635" xr:uid="{00000000-0005-0000-0000-000007070000}"/>
    <cellStyle name="Currency 2 2 2 2 4 2 2" xfId="4283" xr:uid="{00000000-0005-0000-0000-000008070000}"/>
    <cellStyle name="Currency 2 2 2 2 4 2 3" xfId="3111" xr:uid="{00000000-0005-0000-0000-000009070000}"/>
    <cellStyle name="Currency 2 2 2 2 4 3" xfId="3647" xr:uid="{00000000-0005-0000-0000-00000A070000}"/>
    <cellStyle name="Currency 2 2 2 2 4 4" xfId="2475" xr:uid="{00000000-0005-0000-0000-00000B070000}"/>
    <cellStyle name="Currency 2 2 2 2 5" xfId="886" xr:uid="{00000000-0005-0000-0000-00000C070000}"/>
    <cellStyle name="Currency 2 2 2 2 5 2" xfId="2056" xr:uid="{00000000-0005-0000-0000-00000D070000}"/>
    <cellStyle name="Currency 2 2 2 2 5 2 2" xfId="4496" xr:uid="{00000000-0005-0000-0000-00000E070000}"/>
    <cellStyle name="Currency 2 2 2 2 5 2 3" xfId="3324" xr:uid="{00000000-0005-0000-0000-00000F070000}"/>
    <cellStyle name="Currency 2 2 2 2 5 3" xfId="3860" xr:uid="{00000000-0005-0000-0000-000010070000}"/>
    <cellStyle name="Currency 2 2 2 2 5 4" xfId="2688" xr:uid="{00000000-0005-0000-0000-000011070000}"/>
    <cellStyle name="Currency 2 2 2 2 6" xfId="1220" xr:uid="{00000000-0005-0000-0000-000012070000}"/>
    <cellStyle name="Currency 2 2 2 2 6 2" xfId="4073" xr:uid="{00000000-0005-0000-0000-000013070000}"/>
    <cellStyle name="Currency 2 2 2 2 6 3" xfId="2901" xr:uid="{00000000-0005-0000-0000-000014070000}"/>
    <cellStyle name="Currency 2 2 2 3" xfId="41" xr:uid="{00000000-0005-0000-0000-000015070000}"/>
    <cellStyle name="Currency 2 2 2 3 2" xfId="141" xr:uid="{00000000-0005-0000-0000-000016070000}"/>
    <cellStyle name="Currency 2 2 2 3 2 2" xfId="352" xr:uid="{00000000-0005-0000-0000-000017070000}"/>
    <cellStyle name="Currency 2 2 2 3 2 2 2" xfId="768" xr:uid="{00000000-0005-0000-0000-000018070000}"/>
    <cellStyle name="Currency 2 2 2 3 2 2 2 2" xfId="1951" xr:uid="{00000000-0005-0000-0000-000019070000}"/>
    <cellStyle name="Currency 2 2 2 3 2 2 2 2 2" xfId="4442" xr:uid="{00000000-0005-0000-0000-00001A070000}"/>
    <cellStyle name="Currency 2 2 2 3 2 2 2 2 3" xfId="3270" xr:uid="{00000000-0005-0000-0000-00001B070000}"/>
    <cellStyle name="Currency 2 2 2 3 2 2 2 3" xfId="3806" xr:uid="{00000000-0005-0000-0000-00001C070000}"/>
    <cellStyle name="Currency 2 2 2 3 2 2 2 4" xfId="2634" xr:uid="{00000000-0005-0000-0000-00001D070000}"/>
    <cellStyle name="Currency 2 2 2 3 2 2 3" xfId="1144" xr:uid="{00000000-0005-0000-0000-00001E070000}"/>
    <cellStyle name="Currency 2 2 2 3 2 2 3 2" xfId="2311" xr:uid="{00000000-0005-0000-0000-00001F070000}"/>
    <cellStyle name="Currency 2 2 2 3 2 2 3 2 2" xfId="4658" xr:uid="{00000000-0005-0000-0000-000020070000}"/>
    <cellStyle name="Currency 2 2 2 3 2 2 3 2 3" xfId="3486" xr:uid="{00000000-0005-0000-0000-000021070000}"/>
    <cellStyle name="Currency 2 2 2 3 2 2 3 3" xfId="4022" xr:uid="{00000000-0005-0000-0000-000022070000}"/>
    <cellStyle name="Currency 2 2 2 3 2 2 3 4" xfId="2850" xr:uid="{00000000-0005-0000-0000-000023070000}"/>
    <cellStyle name="Currency 2 2 2 3 2 2 4" xfId="1536" xr:uid="{00000000-0005-0000-0000-000024070000}"/>
    <cellStyle name="Currency 2 2 2 3 2 2 4 2" xfId="4232" xr:uid="{00000000-0005-0000-0000-000025070000}"/>
    <cellStyle name="Currency 2 2 2 3 2 2 4 3" xfId="3060" xr:uid="{00000000-0005-0000-0000-000026070000}"/>
    <cellStyle name="Currency 2 2 2 3 2 2 5" xfId="3596" xr:uid="{00000000-0005-0000-0000-000027070000}"/>
    <cellStyle name="Currency 2 2 2 3 2 2 6" xfId="2424" xr:uid="{00000000-0005-0000-0000-000028070000}"/>
    <cellStyle name="Currency 2 2 2 3 2 3" xfId="562" xr:uid="{00000000-0005-0000-0000-000029070000}"/>
    <cellStyle name="Currency 2 2 2 3 2 3 2" xfId="1745" xr:uid="{00000000-0005-0000-0000-00002A070000}"/>
    <cellStyle name="Currency 2 2 2 3 2 3 2 2" xfId="4338" xr:uid="{00000000-0005-0000-0000-00002B070000}"/>
    <cellStyle name="Currency 2 2 2 3 2 3 2 3" xfId="3166" xr:uid="{00000000-0005-0000-0000-00002C070000}"/>
    <cellStyle name="Currency 2 2 2 3 2 3 3" xfId="3702" xr:uid="{00000000-0005-0000-0000-00002D070000}"/>
    <cellStyle name="Currency 2 2 2 3 2 3 4" xfId="2530" xr:uid="{00000000-0005-0000-0000-00002E070000}"/>
    <cellStyle name="Currency 2 2 2 3 2 4" xfId="996" xr:uid="{00000000-0005-0000-0000-00002F070000}"/>
    <cellStyle name="Currency 2 2 2 3 2 4 2" xfId="2166" xr:uid="{00000000-0005-0000-0000-000030070000}"/>
    <cellStyle name="Currency 2 2 2 3 2 4 2 2" xfId="4551" xr:uid="{00000000-0005-0000-0000-000031070000}"/>
    <cellStyle name="Currency 2 2 2 3 2 4 2 3" xfId="3379" xr:uid="{00000000-0005-0000-0000-000032070000}"/>
    <cellStyle name="Currency 2 2 2 3 2 4 3" xfId="3915" xr:uid="{00000000-0005-0000-0000-000033070000}"/>
    <cellStyle name="Currency 2 2 2 3 2 4 4" xfId="2743" xr:uid="{00000000-0005-0000-0000-000034070000}"/>
    <cellStyle name="Currency 2 2 2 3 2 5" xfId="1330" xr:uid="{00000000-0005-0000-0000-000035070000}"/>
    <cellStyle name="Currency 2 2 2 3 2 5 2" xfId="4128" xr:uid="{00000000-0005-0000-0000-000036070000}"/>
    <cellStyle name="Currency 2 2 2 3 2 5 3" xfId="2956" xr:uid="{00000000-0005-0000-0000-000037070000}"/>
    <cellStyle name="Currency 2 2 2 3 3" xfId="252" xr:uid="{00000000-0005-0000-0000-000038070000}"/>
    <cellStyle name="Currency 2 2 2 3 3 2" xfId="668" xr:uid="{00000000-0005-0000-0000-000039070000}"/>
    <cellStyle name="Currency 2 2 2 3 3 2 2" xfId="1851" xr:uid="{00000000-0005-0000-0000-00003A070000}"/>
    <cellStyle name="Currency 2 2 2 3 3 2 2 2" xfId="4392" xr:uid="{00000000-0005-0000-0000-00003B070000}"/>
    <cellStyle name="Currency 2 2 2 3 3 2 2 3" xfId="3220" xr:uid="{00000000-0005-0000-0000-00003C070000}"/>
    <cellStyle name="Currency 2 2 2 3 3 2 3" xfId="3756" xr:uid="{00000000-0005-0000-0000-00003D070000}"/>
    <cellStyle name="Currency 2 2 2 3 3 2 4" xfId="2584" xr:uid="{00000000-0005-0000-0000-00003E070000}"/>
    <cellStyle name="Currency 2 2 2 3 3 3" xfId="1094" xr:uid="{00000000-0005-0000-0000-00003F070000}"/>
    <cellStyle name="Currency 2 2 2 3 3 3 2" xfId="2261" xr:uid="{00000000-0005-0000-0000-000040070000}"/>
    <cellStyle name="Currency 2 2 2 3 3 3 2 2" xfId="4608" xr:uid="{00000000-0005-0000-0000-000041070000}"/>
    <cellStyle name="Currency 2 2 2 3 3 3 2 3" xfId="3436" xr:uid="{00000000-0005-0000-0000-000042070000}"/>
    <cellStyle name="Currency 2 2 2 3 3 3 3" xfId="3972" xr:uid="{00000000-0005-0000-0000-000043070000}"/>
    <cellStyle name="Currency 2 2 2 3 3 3 4" xfId="2800" xr:uid="{00000000-0005-0000-0000-000044070000}"/>
    <cellStyle name="Currency 2 2 2 3 3 4" xfId="1436" xr:uid="{00000000-0005-0000-0000-000045070000}"/>
    <cellStyle name="Currency 2 2 2 3 3 4 2" xfId="4182" xr:uid="{00000000-0005-0000-0000-000046070000}"/>
    <cellStyle name="Currency 2 2 2 3 3 4 3" xfId="3010" xr:uid="{00000000-0005-0000-0000-000047070000}"/>
    <cellStyle name="Currency 2 2 2 3 3 5" xfId="3546" xr:uid="{00000000-0005-0000-0000-000048070000}"/>
    <cellStyle name="Currency 2 2 2 3 3 6" xfId="2374" xr:uid="{00000000-0005-0000-0000-000049070000}"/>
    <cellStyle name="Currency 2 2 2 3 4" xfId="462" xr:uid="{00000000-0005-0000-0000-00004A070000}"/>
    <cellStyle name="Currency 2 2 2 3 4 2" xfId="1645" xr:uid="{00000000-0005-0000-0000-00004B070000}"/>
    <cellStyle name="Currency 2 2 2 3 4 2 2" xfId="4288" xr:uid="{00000000-0005-0000-0000-00004C070000}"/>
    <cellStyle name="Currency 2 2 2 3 4 2 3" xfId="3116" xr:uid="{00000000-0005-0000-0000-00004D070000}"/>
    <cellStyle name="Currency 2 2 2 3 4 3" xfId="3652" xr:uid="{00000000-0005-0000-0000-00004E070000}"/>
    <cellStyle name="Currency 2 2 2 3 4 4" xfId="2480" xr:uid="{00000000-0005-0000-0000-00004F070000}"/>
    <cellStyle name="Currency 2 2 2 3 5" xfId="896" xr:uid="{00000000-0005-0000-0000-000050070000}"/>
    <cellStyle name="Currency 2 2 2 3 5 2" xfId="2066" xr:uid="{00000000-0005-0000-0000-000051070000}"/>
    <cellStyle name="Currency 2 2 2 3 5 2 2" xfId="4501" xr:uid="{00000000-0005-0000-0000-000052070000}"/>
    <cellStyle name="Currency 2 2 2 3 5 2 3" xfId="3329" xr:uid="{00000000-0005-0000-0000-000053070000}"/>
    <cellStyle name="Currency 2 2 2 3 5 3" xfId="3865" xr:uid="{00000000-0005-0000-0000-000054070000}"/>
    <cellStyle name="Currency 2 2 2 3 5 4" xfId="2693" xr:uid="{00000000-0005-0000-0000-000055070000}"/>
    <cellStyle name="Currency 2 2 2 3 6" xfId="1230" xr:uid="{00000000-0005-0000-0000-000056070000}"/>
    <cellStyle name="Currency 2 2 2 3 6 2" xfId="4078" xr:uid="{00000000-0005-0000-0000-000057070000}"/>
    <cellStyle name="Currency 2 2 2 3 6 3" xfId="2906" xr:uid="{00000000-0005-0000-0000-000058070000}"/>
    <cellStyle name="Currency 2 2 2 4" xfId="51" xr:uid="{00000000-0005-0000-0000-000059070000}"/>
    <cellStyle name="Currency 2 2 2 4 2" xfId="151" xr:uid="{00000000-0005-0000-0000-00005A070000}"/>
    <cellStyle name="Currency 2 2 2 4 2 2" xfId="362" xr:uid="{00000000-0005-0000-0000-00005B070000}"/>
    <cellStyle name="Currency 2 2 2 4 2 2 2" xfId="778" xr:uid="{00000000-0005-0000-0000-00005C070000}"/>
    <cellStyle name="Currency 2 2 2 4 2 2 2 2" xfId="1961" xr:uid="{00000000-0005-0000-0000-00005D070000}"/>
    <cellStyle name="Currency 2 2 2 4 2 2 2 2 2" xfId="4447" xr:uid="{00000000-0005-0000-0000-00005E070000}"/>
    <cellStyle name="Currency 2 2 2 4 2 2 2 2 3" xfId="3275" xr:uid="{00000000-0005-0000-0000-00005F070000}"/>
    <cellStyle name="Currency 2 2 2 4 2 2 2 3" xfId="3811" xr:uid="{00000000-0005-0000-0000-000060070000}"/>
    <cellStyle name="Currency 2 2 2 4 2 2 2 4" xfId="2639" xr:uid="{00000000-0005-0000-0000-000061070000}"/>
    <cellStyle name="Currency 2 2 2 4 2 2 3" xfId="1149" xr:uid="{00000000-0005-0000-0000-000062070000}"/>
    <cellStyle name="Currency 2 2 2 4 2 2 3 2" xfId="2316" xr:uid="{00000000-0005-0000-0000-000063070000}"/>
    <cellStyle name="Currency 2 2 2 4 2 2 3 2 2" xfId="4663" xr:uid="{00000000-0005-0000-0000-000064070000}"/>
    <cellStyle name="Currency 2 2 2 4 2 2 3 2 3" xfId="3491" xr:uid="{00000000-0005-0000-0000-000065070000}"/>
    <cellStyle name="Currency 2 2 2 4 2 2 3 3" xfId="4027" xr:uid="{00000000-0005-0000-0000-000066070000}"/>
    <cellStyle name="Currency 2 2 2 4 2 2 3 4" xfId="2855" xr:uid="{00000000-0005-0000-0000-000067070000}"/>
    <cellStyle name="Currency 2 2 2 4 2 2 4" xfId="1546" xr:uid="{00000000-0005-0000-0000-000068070000}"/>
    <cellStyle name="Currency 2 2 2 4 2 2 4 2" xfId="4237" xr:uid="{00000000-0005-0000-0000-000069070000}"/>
    <cellStyle name="Currency 2 2 2 4 2 2 4 3" xfId="3065" xr:uid="{00000000-0005-0000-0000-00006A070000}"/>
    <cellStyle name="Currency 2 2 2 4 2 2 5" xfId="3601" xr:uid="{00000000-0005-0000-0000-00006B070000}"/>
    <cellStyle name="Currency 2 2 2 4 2 2 6" xfId="2429" xr:uid="{00000000-0005-0000-0000-00006C070000}"/>
    <cellStyle name="Currency 2 2 2 4 2 3" xfId="572" xr:uid="{00000000-0005-0000-0000-00006D070000}"/>
    <cellStyle name="Currency 2 2 2 4 2 3 2" xfId="1755" xr:uid="{00000000-0005-0000-0000-00006E070000}"/>
    <cellStyle name="Currency 2 2 2 4 2 3 2 2" xfId="4343" xr:uid="{00000000-0005-0000-0000-00006F070000}"/>
    <cellStyle name="Currency 2 2 2 4 2 3 2 3" xfId="3171" xr:uid="{00000000-0005-0000-0000-000070070000}"/>
    <cellStyle name="Currency 2 2 2 4 2 3 3" xfId="3707" xr:uid="{00000000-0005-0000-0000-000071070000}"/>
    <cellStyle name="Currency 2 2 2 4 2 3 4" xfId="2535" xr:uid="{00000000-0005-0000-0000-000072070000}"/>
    <cellStyle name="Currency 2 2 2 4 2 4" xfId="1006" xr:uid="{00000000-0005-0000-0000-000073070000}"/>
    <cellStyle name="Currency 2 2 2 4 2 4 2" xfId="2176" xr:uid="{00000000-0005-0000-0000-000074070000}"/>
    <cellStyle name="Currency 2 2 2 4 2 4 2 2" xfId="4556" xr:uid="{00000000-0005-0000-0000-000075070000}"/>
    <cellStyle name="Currency 2 2 2 4 2 4 2 3" xfId="3384" xr:uid="{00000000-0005-0000-0000-000076070000}"/>
    <cellStyle name="Currency 2 2 2 4 2 4 3" xfId="3920" xr:uid="{00000000-0005-0000-0000-000077070000}"/>
    <cellStyle name="Currency 2 2 2 4 2 4 4" xfId="2748" xr:uid="{00000000-0005-0000-0000-000078070000}"/>
    <cellStyle name="Currency 2 2 2 4 2 5" xfId="1340" xr:uid="{00000000-0005-0000-0000-000079070000}"/>
    <cellStyle name="Currency 2 2 2 4 2 5 2" xfId="4133" xr:uid="{00000000-0005-0000-0000-00007A070000}"/>
    <cellStyle name="Currency 2 2 2 4 2 5 3" xfId="2961" xr:uid="{00000000-0005-0000-0000-00007B070000}"/>
    <cellStyle name="Currency 2 2 2 4 3" xfId="262" xr:uid="{00000000-0005-0000-0000-00007C070000}"/>
    <cellStyle name="Currency 2 2 2 4 3 2" xfId="678" xr:uid="{00000000-0005-0000-0000-00007D070000}"/>
    <cellStyle name="Currency 2 2 2 4 3 2 2" xfId="1861" xr:uid="{00000000-0005-0000-0000-00007E070000}"/>
    <cellStyle name="Currency 2 2 2 4 3 2 2 2" xfId="4397" xr:uid="{00000000-0005-0000-0000-00007F070000}"/>
    <cellStyle name="Currency 2 2 2 4 3 2 2 3" xfId="3225" xr:uid="{00000000-0005-0000-0000-000080070000}"/>
    <cellStyle name="Currency 2 2 2 4 3 2 3" xfId="3761" xr:uid="{00000000-0005-0000-0000-000081070000}"/>
    <cellStyle name="Currency 2 2 2 4 3 2 4" xfId="2589" xr:uid="{00000000-0005-0000-0000-000082070000}"/>
    <cellStyle name="Currency 2 2 2 4 3 3" xfId="1099" xr:uid="{00000000-0005-0000-0000-000083070000}"/>
    <cellStyle name="Currency 2 2 2 4 3 3 2" xfId="2266" xr:uid="{00000000-0005-0000-0000-000084070000}"/>
    <cellStyle name="Currency 2 2 2 4 3 3 2 2" xfId="4613" xr:uid="{00000000-0005-0000-0000-000085070000}"/>
    <cellStyle name="Currency 2 2 2 4 3 3 2 3" xfId="3441" xr:uid="{00000000-0005-0000-0000-000086070000}"/>
    <cellStyle name="Currency 2 2 2 4 3 3 3" xfId="3977" xr:uid="{00000000-0005-0000-0000-000087070000}"/>
    <cellStyle name="Currency 2 2 2 4 3 3 4" xfId="2805" xr:uid="{00000000-0005-0000-0000-000088070000}"/>
    <cellStyle name="Currency 2 2 2 4 3 4" xfId="1446" xr:uid="{00000000-0005-0000-0000-000089070000}"/>
    <cellStyle name="Currency 2 2 2 4 3 4 2" xfId="4187" xr:uid="{00000000-0005-0000-0000-00008A070000}"/>
    <cellStyle name="Currency 2 2 2 4 3 4 3" xfId="3015" xr:uid="{00000000-0005-0000-0000-00008B070000}"/>
    <cellStyle name="Currency 2 2 2 4 3 5" xfId="3551" xr:uid="{00000000-0005-0000-0000-00008C070000}"/>
    <cellStyle name="Currency 2 2 2 4 3 6" xfId="2379" xr:uid="{00000000-0005-0000-0000-00008D070000}"/>
    <cellStyle name="Currency 2 2 2 4 4" xfId="472" xr:uid="{00000000-0005-0000-0000-00008E070000}"/>
    <cellStyle name="Currency 2 2 2 4 4 2" xfId="1655" xr:uid="{00000000-0005-0000-0000-00008F070000}"/>
    <cellStyle name="Currency 2 2 2 4 4 2 2" xfId="4293" xr:uid="{00000000-0005-0000-0000-000090070000}"/>
    <cellStyle name="Currency 2 2 2 4 4 2 3" xfId="3121" xr:uid="{00000000-0005-0000-0000-000091070000}"/>
    <cellStyle name="Currency 2 2 2 4 4 3" xfId="3657" xr:uid="{00000000-0005-0000-0000-000092070000}"/>
    <cellStyle name="Currency 2 2 2 4 4 4" xfId="2485" xr:uid="{00000000-0005-0000-0000-000093070000}"/>
    <cellStyle name="Currency 2 2 2 4 5" xfId="906" xr:uid="{00000000-0005-0000-0000-000094070000}"/>
    <cellStyle name="Currency 2 2 2 4 5 2" xfId="2076" xr:uid="{00000000-0005-0000-0000-000095070000}"/>
    <cellStyle name="Currency 2 2 2 4 5 2 2" xfId="4506" xr:uid="{00000000-0005-0000-0000-000096070000}"/>
    <cellStyle name="Currency 2 2 2 4 5 2 3" xfId="3334" xr:uid="{00000000-0005-0000-0000-000097070000}"/>
    <cellStyle name="Currency 2 2 2 4 5 3" xfId="3870" xr:uid="{00000000-0005-0000-0000-000098070000}"/>
    <cellStyle name="Currency 2 2 2 4 5 4" xfId="2698" xr:uid="{00000000-0005-0000-0000-000099070000}"/>
    <cellStyle name="Currency 2 2 2 4 6" xfId="1240" xr:uid="{00000000-0005-0000-0000-00009A070000}"/>
    <cellStyle name="Currency 2 2 2 4 6 2" xfId="4083" xr:uid="{00000000-0005-0000-0000-00009B070000}"/>
    <cellStyle name="Currency 2 2 2 4 6 3" xfId="2911" xr:uid="{00000000-0005-0000-0000-00009C070000}"/>
    <cellStyle name="Currency 2 2 2 5" xfId="61" xr:uid="{00000000-0005-0000-0000-00009D070000}"/>
    <cellStyle name="Currency 2 2 2 5 2" xfId="161" xr:uid="{00000000-0005-0000-0000-00009E070000}"/>
    <cellStyle name="Currency 2 2 2 5 2 2" xfId="372" xr:uid="{00000000-0005-0000-0000-00009F070000}"/>
    <cellStyle name="Currency 2 2 2 5 2 2 2" xfId="788" xr:uid="{00000000-0005-0000-0000-0000A0070000}"/>
    <cellStyle name="Currency 2 2 2 5 2 2 2 2" xfId="1971" xr:uid="{00000000-0005-0000-0000-0000A1070000}"/>
    <cellStyle name="Currency 2 2 2 5 2 2 2 2 2" xfId="4452" xr:uid="{00000000-0005-0000-0000-0000A2070000}"/>
    <cellStyle name="Currency 2 2 2 5 2 2 2 2 3" xfId="3280" xr:uid="{00000000-0005-0000-0000-0000A3070000}"/>
    <cellStyle name="Currency 2 2 2 5 2 2 2 3" xfId="3816" xr:uid="{00000000-0005-0000-0000-0000A4070000}"/>
    <cellStyle name="Currency 2 2 2 5 2 2 2 4" xfId="2644" xr:uid="{00000000-0005-0000-0000-0000A5070000}"/>
    <cellStyle name="Currency 2 2 2 5 2 2 3" xfId="1154" xr:uid="{00000000-0005-0000-0000-0000A6070000}"/>
    <cellStyle name="Currency 2 2 2 5 2 2 3 2" xfId="2321" xr:uid="{00000000-0005-0000-0000-0000A7070000}"/>
    <cellStyle name="Currency 2 2 2 5 2 2 3 2 2" xfId="4668" xr:uid="{00000000-0005-0000-0000-0000A8070000}"/>
    <cellStyle name="Currency 2 2 2 5 2 2 3 2 3" xfId="3496" xr:uid="{00000000-0005-0000-0000-0000A9070000}"/>
    <cellStyle name="Currency 2 2 2 5 2 2 3 3" xfId="4032" xr:uid="{00000000-0005-0000-0000-0000AA070000}"/>
    <cellStyle name="Currency 2 2 2 5 2 2 3 4" xfId="2860" xr:uid="{00000000-0005-0000-0000-0000AB070000}"/>
    <cellStyle name="Currency 2 2 2 5 2 2 4" xfId="1556" xr:uid="{00000000-0005-0000-0000-0000AC070000}"/>
    <cellStyle name="Currency 2 2 2 5 2 2 4 2" xfId="4242" xr:uid="{00000000-0005-0000-0000-0000AD070000}"/>
    <cellStyle name="Currency 2 2 2 5 2 2 4 3" xfId="3070" xr:uid="{00000000-0005-0000-0000-0000AE070000}"/>
    <cellStyle name="Currency 2 2 2 5 2 2 5" xfId="3606" xr:uid="{00000000-0005-0000-0000-0000AF070000}"/>
    <cellStyle name="Currency 2 2 2 5 2 2 6" xfId="2434" xr:uid="{00000000-0005-0000-0000-0000B0070000}"/>
    <cellStyle name="Currency 2 2 2 5 2 3" xfId="582" xr:uid="{00000000-0005-0000-0000-0000B1070000}"/>
    <cellStyle name="Currency 2 2 2 5 2 3 2" xfId="1765" xr:uid="{00000000-0005-0000-0000-0000B2070000}"/>
    <cellStyle name="Currency 2 2 2 5 2 3 2 2" xfId="4348" xr:uid="{00000000-0005-0000-0000-0000B3070000}"/>
    <cellStyle name="Currency 2 2 2 5 2 3 2 3" xfId="3176" xr:uid="{00000000-0005-0000-0000-0000B4070000}"/>
    <cellStyle name="Currency 2 2 2 5 2 3 3" xfId="3712" xr:uid="{00000000-0005-0000-0000-0000B5070000}"/>
    <cellStyle name="Currency 2 2 2 5 2 3 4" xfId="2540" xr:uid="{00000000-0005-0000-0000-0000B6070000}"/>
    <cellStyle name="Currency 2 2 2 5 2 4" xfId="1016" xr:uid="{00000000-0005-0000-0000-0000B7070000}"/>
    <cellStyle name="Currency 2 2 2 5 2 4 2" xfId="2186" xr:uid="{00000000-0005-0000-0000-0000B8070000}"/>
    <cellStyle name="Currency 2 2 2 5 2 4 2 2" xfId="4561" xr:uid="{00000000-0005-0000-0000-0000B9070000}"/>
    <cellStyle name="Currency 2 2 2 5 2 4 2 3" xfId="3389" xr:uid="{00000000-0005-0000-0000-0000BA070000}"/>
    <cellStyle name="Currency 2 2 2 5 2 4 3" xfId="3925" xr:uid="{00000000-0005-0000-0000-0000BB070000}"/>
    <cellStyle name="Currency 2 2 2 5 2 4 4" xfId="2753" xr:uid="{00000000-0005-0000-0000-0000BC070000}"/>
    <cellStyle name="Currency 2 2 2 5 2 5" xfId="1350" xr:uid="{00000000-0005-0000-0000-0000BD070000}"/>
    <cellStyle name="Currency 2 2 2 5 2 5 2" xfId="4138" xr:uid="{00000000-0005-0000-0000-0000BE070000}"/>
    <cellStyle name="Currency 2 2 2 5 2 5 3" xfId="2966" xr:uid="{00000000-0005-0000-0000-0000BF070000}"/>
    <cellStyle name="Currency 2 2 2 5 3" xfId="272" xr:uid="{00000000-0005-0000-0000-0000C0070000}"/>
    <cellStyle name="Currency 2 2 2 5 3 2" xfId="688" xr:uid="{00000000-0005-0000-0000-0000C1070000}"/>
    <cellStyle name="Currency 2 2 2 5 3 2 2" xfId="1871" xr:uid="{00000000-0005-0000-0000-0000C2070000}"/>
    <cellStyle name="Currency 2 2 2 5 3 2 2 2" xfId="4402" xr:uid="{00000000-0005-0000-0000-0000C3070000}"/>
    <cellStyle name="Currency 2 2 2 5 3 2 2 3" xfId="3230" xr:uid="{00000000-0005-0000-0000-0000C4070000}"/>
    <cellStyle name="Currency 2 2 2 5 3 2 3" xfId="3766" xr:uid="{00000000-0005-0000-0000-0000C5070000}"/>
    <cellStyle name="Currency 2 2 2 5 3 2 4" xfId="2594" xr:uid="{00000000-0005-0000-0000-0000C6070000}"/>
    <cellStyle name="Currency 2 2 2 5 3 3" xfId="1104" xr:uid="{00000000-0005-0000-0000-0000C7070000}"/>
    <cellStyle name="Currency 2 2 2 5 3 3 2" xfId="2271" xr:uid="{00000000-0005-0000-0000-0000C8070000}"/>
    <cellStyle name="Currency 2 2 2 5 3 3 2 2" xfId="4618" xr:uid="{00000000-0005-0000-0000-0000C9070000}"/>
    <cellStyle name="Currency 2 2 2 5 3 3 2 3" xfId="3446" xr:uid="{00000000-0005-0000-0000-0000CA070000}"/>
    <cellStyle name="Currency 2 2 2 5 3 3 3" xfId="3982" xr:uid="{00000000-0005-0000-0000-0000CB070000}"/>
    <cellStyle name="Currency 2 2 2 5 3 3 4" xfId="2810" xr:uid="{00000000-0005-0000-0000-0000CC070000}"/>
    <cellStyle name="Currency 2 2 2 5 3 4" xfId="1456" xr:uid="{00000000-0005-0000-0000-0000CD070000}"/>
    <cellStyle name="Currency 2 2 2 5 3 4 2" xfId="4192" xr:uid="{00000000-0005-0000-0000-0000CE070000}"/>
    <cellStyle name="Currency 2 2 2 5 3 4 3" xfId="3020" xr:uid="{00000000-0005-0000-0000-0000CF070000}"/>
    <cellStyle name="Currency 2 2 2 5 3 5" xfId="3556" xr:uid="{00000000-0005-0000-0000-0000D0070000}"/>
    <cellStyle name="Currency 2 2 2 5 3 6" xfId="2384" xr:uid="{00000000-0005-0000-0000-0000D1070000}"/>
    <cellStyle name="Currency 2 2 2 5 4" xfId="482" xr:uid="{00000000-0005-0000-0000-0000D2070000}"/>
    <cellStyle name="Currency 2 2 2 5 4 2" xfId="1665" xr:uid="{00000000-0005-0000-0000-0000D3070000}"/>
    <cellStyle name="Currency 2 2 2 5 4 2 2" xfId="4298" xr:uid="{00000000-0005-0000-0000-0000D4070000}"/>
    <cellStyle name="Currency 2 2 2 5 4 2 3" xfId="3126" xr:uid="{00000000-0005-0000-0000-0000D5070000}"/>
    <cellStyle name="Currency 2 2 2 5 4 3" xfId="3662" xr:uid="{00000000-0005-0000-0000-0000D6070000}"/>
    <cellStyle name="Currency 2 2 2 5 4 4" xfId="2490" xr:uid="{00000000-0005-0000-0000-0000D7070000}"/>
    <cellStyle name="Currency 2 2 2 5 5" xfId="916" xr:uid="{00000000-0005-0000-0000-0000D8070000}"/>
    <cellStyle name="Currency 2 2 2 5 5 2" xfId="2086" xr:uid="{00000000-0005-0000-0000-0000D9070000}"/>
    <cellStyle name="Currency 2 2 2 5 5 2 2" xfId="4511" xr:uid="{00000000-0005-0000-0000-0000DA070000}"/>
    <cellStyle name="Currency 2 2 2 5 5 2 3" xfId="3339" xr:uid="{00000000-0005-0000-0000-0000DB070000}"/>
    <cellStyle name="Currency 2 2 2 5 5 3" xfId="3875" xr:uid="{00000000-0005-0000-0000-0000DC070000}"/>
    <cellStyle name="Currency 2 2 2 5 5 4" xfId="2703" xr:uid="{00000000-0005-0000-0000-0000DD070000}"/>
    <cellStyle name="Currency 2 2 2 5 6" xfId="1250" xr:uid="{00000000-0005-0000-0000-0000DE070000}"/>
    <cellStyle name="Currency 2 2 2 5 6 2" xfId="4088" xr:uid="{00000000-0005-0000-0000-0000DF070000}"/>
    <cellStyle name="Currency 2 2 2 5 6 3" xfId="2916" xr:uid="{00000000-0005-0000-0000-0000E0070000}"/>
    <cellStyle name="Currency 2 2 2 6" xfId="71" xr:uid="{00000000-0005-0000-0000-0000E1070000}"/>
    <cellStyle name="Currency 2 2 2 6 2" xfId="171" xr:uid="{00000000-0005-0000-0000-0000E2070000}"/>
    <cellStyle name="Currency 2 2 2 6 2 2" xfId="382" xr:uid="{00000000-0005-0000-0000-0000E3070000}"/>
    <cellStyle name="Currency 2 2 2 6 2 2 2" xfId="798" xr:uid="{00000000-0005-0000-0000-0000E4070000}"/>
    <cellStyle name="Currency 2 2 2 6 2 2 2 2" xfId="1981" xr:uid="{00000000-0005-0000-0000-0000E5070000}"/>
    <cellStyle name="Currency 2 2 2 6 2 2 2 2 2" xfId="4457" xr:uid="{00000000-0005-0000-0000-0000E6070000}"/>
    <cellStyle name="Currency 2 2 2 6 2 2 2 2 3" xfId="3285" xr:uid="{00000000-0005-0000-0000-0000E7070000}"/>
    <cellStyle name="Currency 2 2 2 6 2 2 2 3" xfId="3821" xr:uid="{00000000-0005-0000-0000-0000E8070000}"/>
    <cellStyle name="Currency 2 2 2 6 2 2 2 4" xfId="2649" xr:uid="{00000000-0005-0000-0000-0000E9070000}"/>
    <cellStyle name="Currency 2 2 2 6 2 2 3" xfId="1159" xr:uid="{00000000-0005-0000-0000-0000EA070000}"/>
    <cellStyle name="Currency 2 2 2 6 2 2 3 2" xfId="2326" xr:uid="{00000000-0005-0000-0000-0000EB070000}"/>
    <cellStyle name="Currency 2 2 2 6 2 2 3 2 2" xfId="4673" xr:uid="{00000000-0005-0000-0000-0000EC070000}"/>
    <cellStyle name="Currency 2 2 2 6 2 2 3 2 3" xfId="3501" xr:uid="{00000000-0005-0000-0000-0000ED070000}"/>
    <cellStyle name="Currency 2 2 2 6 2 2 3 3" xfId="4037" xr:uid="{00000000-0005-0000-0000-0000EE070000}"/>
    <cellStyle name="Currency 2 2 2 6 2 2 3 4" xfId="2865" xr:uid="{00000000-0005-0000-0000-0000EF070000}"/>
    <cellStyle name="Currency 2 2 2 6 2 2 4" xfId="1566" xr:uid="{00000000-0005-0000-0000-0000F0070000}"/>
    <cellStyle name="Currency 2 2 2 6 2 2 4 2" xfId="4247" xr:uid="{00000000-0005-0000-0000-0000F1070000}"/>
    <cellStyle name="Currency 2 2 2 6 2 2 4 3" xfId="3075" xr:uid="{00000000-0005-0000-0000-0000F2070000}"/>
    <cellStyle name="Currency 2 2 2 6 2 2 5" xfId="3611" xr:uid="{00000000-0005-0000-0000-0000F3070000}"/>
    <cellStyle name="Currency 2 2 2 6 2 2 6" xfId="2439" xr:uid="{00000000-0005-0000-0000-0000F4070000}"/>
    <cellStyle name="Currency 2 2 2 6 2 3" xfId="592" xr:uid="{00000000-0005-0000-0000-0000F5070000}"/>
    <cellStyle name="Currency 2 2 2 6 2 3 2" xfId="1775" xr:uid="{00000000-0005-0000-0000-0000F6070000}"/>
    <cellStyle name="Currency 2 2 2 6 2 3 2 2" xfId="4353" xr:uid="{00000000-0005-0000-0000-0000F7070000}"/>
    <cellStyle name="Currency 2 2 2 6 2 3 2 3" xfId="3181" xr:uid="{00000000-0005-0000-0000-0000F8070000}"/>
    <cellStyle name="Currency 2 2 2 6 2 3 3" xfId="3717" xr:uid="{00000000-0005-0000-0000-0000F9070000}"/>
    <cellStyle name="Currency 2 2 2 6 2 3 4" xfId="2545" xr:uid="{00000000-0005-0000-0000-0000FA070000}"/>
    <cellStyle name="Currency 2 2 2 6 2 4" xfId="1026" xr:uid="{00000000-0005-0000-0000-0000FB070000}"/>
    <cellStyle name="Currency 2 2 2 6 2 4 2" xfId="2196" xr:uid="{00000000-0005-0000-0000-0000FC070000}"/>
    <cellStyle name="Currency 2 2 2 6 2 4 2 2" xfId="4566" xr:uid="{00000000-0005-0000-0000-0000FD070000}"/>
    <cellStyle name="Currency 2 2 2 6 2 4 2 3" xfId="3394" xr:uid="{00000000-0005-0000-0000-0000FE070000}"/>
    <cellStyle name="Currency 2 2 2 6 2 4 3" xfId="3930" xr:uid="{00000000-0005-0000-0000-0000FF070000}"/>
    <cellStyle name="Currency 2 2 2 6 2 4 4" xfId="2758" xr:uid="{00000000-0005-0000-0000-000000080000}"/>
    <cellStyle name="Currency 2 2 2 6 2 5" xfId="1360" xr:uid="{00000000-0005-0000-0000-000001080000}"/>
    <cellStyle name="Currency 2 2 2 6 2 5 2" xfId="4143" xr:uid="{00000000-0005-0000-0000-000002080000}"/>
    <cellStyle name="Currency 2 2 2 6 2 5 3" xfId="2971" xr:uid="{00000000-0005-0000-0000-000003080000}"/>
    <cellStyle name="Currency 2 2 2 6 3" xfId="282" xr:uid="{00000000-0005-0000-0000-000004080000}"/>
    <cellStyle name="Currency 2 2 2 6 3 2" xfId="698" xr:uid="{00000000-0005-0000-0000-000005080000}"/>
    <cellStyle name="Currency 2 2 2 6 3 2 2" xfId="1881" xr:uid="{00000000-0005-0000-0000-000006080000}"/>
    <cellStyle name="Currency 2 2 2 6 3 2 2 2" xfId="4407" xr:uid="{00000000-0005-0000-0000-000007080000}"/>
    <cellStyle name="Currency 2 2 2 6 3 2 2 3" xfId="3235" xr:uid="{00000000-0005-0000-0000-000008080000}"/>
    <cellStyle name="Currency 2 2 2 6 3 2 3" xfId="3771" xr:uid="{00000000-0005-0000-0000-000009080000}"/>
    <cellStyle name="Currency 2 2 2 6 3 2 4" xfId="2599" xr:uid="{00000000-0005-0000-0000-00000A080000}"/>
    <cellStyle name="Currency 2 2 2 6 3 3" xfId="1109" xr:uid="{00000000-0005-0000-0000-00000B080000}"/>
    <cellStyle name="Currency 2 2 2 6 3 3 2" xfId="2276" xr:uid="{00000000-0005-0000-0000-00000C080000}"/>
    <cellStyle name="Currency 2 2 2 6 3 3 2 2" xfId="4623" xr:uid="{00000000-0005-0000-0000-00000D080000}"/>
    <cellStyle name="Currency 2 2 2 6 3 3 2 3" xfId="3451" xr:uid="{00000000-0005-0000-0000-00000E080000}"/>
    <cellStyle name="Currency 2 2 2 6 3 3 3" xfId="3987" xr:uid="{00000000-0005-0000-0000-00000F080000}"/>
    <cellStyle name="Currency 2 2 2 6 3 3 4" xfId="2815" xr:uid="{00000000-0005-0000-0000-000010080000}"/>
    <cellStyle name="Currency 2 2 2 6 3 4" xfId="1466" xr:uid="{00000000-0005-0000-0000-000011080000}"/>
    <cellStyle name="Currency 2 2 2 6 3 4 2" xfId="4197" xr:uid="{00000000-0005-0000-0000-000012080000}"/>
    <cellStyle name="Currency 2 2 2 6 3 4 3" xfId="3025" xr:uid="{00000000-0005-0000-0000-000013080000}"/>
    <cellStyle name="Currency 2 2 2 6 3 5" xfId="3561" xr:uid="{00000000-0005-0000-0000-000014080000}"/>
    <cellStyle name="Currency 2 2 2 6 3 6" xfId="2389" xr:uid="{00000000-0005-0000-0000-000015080000}"/>
    <cellStyle name="Currency 2 2 2 6 4" xfId="492" xr:uid="{00000000-0005-0000-0000-000016080000}"/>
    <cellStyle name="Currency 2 2 2 6 4 2" xfId="1675" xr:uid="{00000000-0005-0000-0000-000017080000}"/>
    <cellStyle name="Currency 2 2 2 6 4 2 2" xfId="4303" xr:uid="{00000000-0005-0000-0000-000018080000}"/>
    <cellStyle name="Currency 2 2 2 6 4 2 3" xfId="3131" xr:uid="{00000000-0005-0000-0000-000019080000}"/>
    <cellStyle name="Currency 2 2 2 6 4 3" xfId="3667" xr:uid="{00000000-0005-0000-0000-00001A080000}"/>
    <cellStyle name="Currency 2 2 2 6 4 4" xfId="2495" xr:uid="{00000000-0005-0000-0000-00001B080000}"/>
    <cellStyle name="Currency 2 2 2 6 5" xfId="926" xr:uid="{00000000-0005-0000-0000-00001C080000}"/>
    <cellStyle name="Currency 2 2 2 6 5 2" xfId="2096" xr:uid="{00000000-0005-0000-0000-00001D080000}"/>
    <cellStyle name="Currency 2 2 2 6 5 2 2" xfId="4516" xr:uid="{00000000-0005-0000-0000-00001E080000}"/>
    <cellStyle name="Currency 2 2 2 6 5 2 3" xfId="3344" xr:uid="{00000000-0005-0000-0000-00001F080000}"/>
    <cellStyle name="Currency 2 2 2 6 5 3" xfId="3880" xr:uid="{00000000-0005-0000-0000-000020080000}"/>
    <cellStyle name="Currency 2 2 2 6 5 4" xfId="2708" xr:uid="{00000000-0005-0000-0000-000021080000}"/>
    <cellStyle name="Currency 2 2 2 6 6" xfId="1260" xr:uid="{00000000-0005-0000-0000-000022080000}"/>
    <cellStyle name="Currency 2 2 2 6 6 2" xfId="4093" xr:uid="{00000000-0005-0000-0000-000023080000}"/>
    <cellStyle name="Currency 2 2 2 6 6 3" xfId="2921" xr:uid="{00000000-0005-0000-0000-000024080000}"/>
    <cellStyle name="Currency 2 2 2 7" xfId="81" xr:uid="{00000000-0005-0000-0000-000025080000}"/>
    <cellStyle name="Currency 2 2 2 7 2" xfId="181" xr:uid="{00000000-0005-0000-0000-000026080000}"/>
    <cellStyle name="Currency 2 2 2 7 2 2" xfId="392" xr:uid="{00000000-0005-0000-0000-000027080000}"/>
    <cellStyle name="Currency 2 2 2 7 2 2 2" xfId="808" xr:uid="{00000000-0005-0000-0000-000028080000}"/>
    <cellStyle name="Currency 2 2 2 7 2 2 2 2" xfId="1991" xr:uid="{00000000-0005-0000-0000-000029080000}"/>
    <cellStyle name="Currency 2 2 2 7 2 2 2 2 2" xfId="4462" xr:uid="{00000000-0005-0000-0000-00002A080000}"/>
    <cellStyle name="Currency 2 2 2 7 2 2 2 2 3" xfId="3290" xr:uid="{00000000-0005-0000-0000-00002B080000}"/>
    <cellStyle name="Currency 2 2 2 7 2 2 2 3" xfId="3826" xr:uid="{00000000-0005-0000-0000-00002C080000}"/>
    <cellStyle name="Currency 2 2 2 7 2 2 2 4" xfId="2654" xr:uid="{00000000-0005-0000-0000-00002D080000}"/>
    <cellStyle name="Currency 2 2 2 7 2 2 3" xfId="1164" xr:uid="{00000000-0005-0000-0000-00002E080000}"/>
    <cellStyle name="Currency 2 2 2 7 2 2 3 2" xfId="2331" xr:uid="{00000000-0005-0000-0000-00002F080000}"/>
    <cellStyle name="Currency 2 2 2 7 2 2 3 2 2" xfId="4678" xr:uid="{00000000-0005-0000-0000-000030080000}"/>
    <cellStyle name="Currency 2 2 2 7 2 2 3 2 3" xfId="3506" xr:uid="{00000000-0005-0000-0000-000031080000}"/>
    <cellStyle name="Currency 2 2 2 7 2 2 3 3" xfId="4042" xr:uid="{00000000-0005-0000-0000-000032080000}"/>
    <cellStyle name="Currency 2 2 2 7 2 2 3 4" xfId="2870" xr:uid="{00000000-0005-0000-0000-000033080000}"/>
    <cellStyle name="Currency 2 2 2 7 2 2 4" xfId="1576" xr:uid="{00000000-0005-0000-0000-000034080000}"/>
    <cellStyle name="Currency 2 2 2 7 2 2 4 2" xfId="4252" xr:uid="{00000000-0005-0000-0000-000035080000}"/>
    <cellStyle name="Currency 2 2 2 7 2 2 4 3" xfId="3080" xr:uid="{00000000-0005-0000-0000-000036080000}"/>
    <cellStyle name="Currency 2 2 2 7 2 2 5" xfId="3616" xr:uid="{00000000-0005-0000-0000-000037080000}"/>
    <cellStyle name="Currency 2 2 2 7 2 2 6" xfId="2444" xr:uid="{00000000-0005-0000-0000-000038080000}"/>
    <cellStyle name="Currency 2 2 2 7 2 3" xfId="602" xr:uid="{00000000-0005-0000-0000-000039080000}"/>
    <cellStyle name="Currency 2 2 2 7 2 3 2" xfId="1785" xr:uid="{00000000-0005-0000-0000-00003A080000}"/>
    <cellStyle name="Currency 2 2 2 7 2 3 2 2" xfId="4358" xr:uid="{00000000-0005-0000-0000-00003B080000}"/>
    <cellStyle name="Currency 2 2 2 7 2 3 2 3" xfId="3186" xr:uid="{00000000-0005-0000-0000-00003C080000}"/>
    <cellStyle name="Currency 2 2 2 7 2 3 3" xfId="3722" xr:uid="{00000000-0005-0000-0000-00003D080000}"/>
    <cellStyle name="Currency 2 2 2 7 2 3 4" xfId="2550" xr:uid="{00000000-0005-0000-0000-00003E080000}"/>
    <cellStyle name="Currency 2 2 2 7 2 4" xfId="1036" xr:uid="{00000000-0005-0000-0000-00003F080000}"/>
    <cellStyle name="Currency 2 2 2 7 2 4 2" xfId="2206" xr:uid="{00000000-0005-0000-0000-000040080000}"/>
    <cellStyle name="Currency 2 2 2 7 2 4 2 2" xfId="4571" xr:uid="{00000000-0005-0000-0000-000041080000}"/>
    <cellStyle name="Currency 2 2 2 7 2 4 2 3" xfId="3399" xr:uid="{00000000-0005-0000-0000-000042080000}"/>
    <cellStyle name="Currency 2 2 2 7 2 4 3" xfId="3935" xr:uid="{00000000-0005-0000-0000-000043080000}"/>
    <cellStyle name="Currency 2 2 2 7 2 4 4" xfId="2763" xr:uid="{00000000-0005-0000-0000-000044080000}"/>
    <cellStyle name="Currency 2 2 2 7 2 5" xfId="1370" xr:uid="{00000000-0005-0000-0000-000045080000}"/>
    <cellStyle name="Currency 2 2 2 7 2 5 2" xfId="4148" xr:uid="{00000000-0005-0000-0000-000046080000}"/>
    <cellStyle name="Currency 2 2 2 7 2 5 3" xfId="2976" xr:uid="{00000000-0005-0000-0000-000047080000}"/>
    <cellStyle name="Currency 2 2 2 7 3" xfId="292" xr:uid="{00000000-0005-0000-0000-000048080000}"/>
    <cellStyle name="Currency 2 2 2 7 3 2" xfId="708" xr:uid="{00000000-0005-0000-0000-000049080000}"/>
    <cellStyle name="Currency 2 2 2 7 3 2 2" xfId="1891" xr:uid="{00000000-0005-0000-0000-00004A080000}"/>
    <cellStyle name="Currency 2 2 2 7 3 2 2 2" xfId="4412" xr:uid="{00000000-0005-0000-0000-00004B080000}"/>
    <cellStyle name="Currency 2 2 2 7 3 2 2 3" xfId="3240" xr:uid="{00000000-0005-0000-0000-00004C080000}"/>
    <cellStyle name="Currency 2 2 2 7 3 2 3" xfId="3776" xr:uid="{00000000-0005-0000-0000-00004D080000}"/>
    <cellStyle name="Currency 2 2 2 7 3 2 4" xfId="2604" xr:uid="{00000000-0005-0000-0000-00004E080000}"/>
    <cellStyle name="Currency 2 2 2 7 3 3" xfId="1114" xr:uid="{00000000-0005-0000-0000-00004F080000}"/>
    <cellStyle name="Currency 2 2 2 7 3 3 2" xfId="2281" xr:uid="{00000000-0005-0000-0000-000050080000}"/>
    <cellStyle name="Currency 2 2 2 7 3 3 2 2" xfId="4628" xr:uid="{00000000-0005-0000-0000-000051080000}"/>
    <cellStyle name="Currency 2 2 2 7 3 3 2 3" xfId="3456" xr:uid="{00000000-0005-0000-0000-000052080000}"/>
    <cellStyle name="Currency 2 2 2 7 3 3 3" xfId="3992" xr:uid="{00000000-0005-0000-0000-000053080000}"/>
    <cellStyle name="Currency 2 2 2 7 3 3 4" xfId="2820" xr:uid="{00000000-0005-0000-0000-000054080000}"/>
    <cellStyle name="Currency 2 2 2 7 3 4" xfId="1476" xr:uid="{00000000-0005-0000-0000-000055080000}"/>
    <cellStyle name="Currency 2 2 2 7 3 4 2" xfId="4202" xr:uid="{00000000-0005-0000-0000-000056080000}"/>
    <cellStyle name="Currency 2 2 2 7 3 4 3" xfId="3030" xr:uid="{00000000-0005-0000-0000-000057080000}"/>
    <cellStyle name="Currency 2 2 2 7 3 5" xfId="3566" xr:uid="{00000000-0005-0000-0000-000058080000}"/>
    <cellStyle name="Currency 2 2 2 7 3 6" xfId="2394" xr:uid="{00000000-0005-0000-0000-000059080000}"/>
    <cellStyle name="Currency 2 2 2 7 4" xfId="502" xr:uid="{00000000-0005-0000-0000-00005A080000}"/>
    <cellStyle name="Currency 2 2 2 7 4 2" xfId="1685" xr:uid="{00000000-0005-0000-0000-00005B080000}"/>
    <cellStyle name="Currency 2 2 2 7 4 2 2" xfId="4308" xr:uid="{00000000-0005-0000-0000-00005C080000}"/>
    <cellStyle name="Currency 2 2 2 7 4 2 3" xfId="3136" xr:uid="{00000000-0005-0000-0000-00005D080000}"/>
    <cellStyle name="Currency 2 2 2 7 4 3" xfId="3672" xr:uid="{00000000-0005-0000-0000-00005E080000}"/>
    <cellStyle name="Currency 2 2 2 7 4 4" xfId="2500" xr:uid="{00000000-0005-0000-0000-00005F080000}"/>
    <cellStyle name="Currency 2 2 2 7 5" xfId="936" xr:uid="{00000000-0005-0000-0000-000060080000}"/>
    <cellStyle name="Currency 2 2 2 7 5 2" xfId="2106" xr:uid="{00000000-0005-0000-0000-000061080000}"/>
    <cellStyle name="Currency 2 2 2 7 5 2 2" xfId="4521" xr:uid="{00000000-0005-0000-0000-000062080000}"/>
    <cellStyle name="Currency 2 2 2 7 5 2 3" xfId="3349" xr:uid="{00000000-0005-0000-0000-000063080000}"/>
    <cellStyle name="Currency 2 2 2 7 5 3" xfId="3885" xr:uid="{00000000-0005-0000-0000-000064080000}"/>
    <cellStyle name="Currency 2 2 2 7 5 4" xfId="2713" xr:uid="{00000000-0005-0000-0000-000065080000}"/>
    <cellStyle name="Currency 2 2 2 7 6" xfId="1270" xr:uid="{00000000-0005-0000-0000-000066080000}"/>
    <cellStyle name="Currency 2 2 2 7 6 2" xfId="4098" xr:uid="{00000000-0005-0000-0000-000067080000}"/>
    <cellStyle name="Currency 2 2 2 7 6 3" xfId="2926" xr:uid="{00000000-0005-0000-0000-000068080000}"/>
    <cellStyle name="Currency 2 2 2 8" xfId="91" xr:uid="{00000000-0005-0000-0000-000069080000}"/>
    <cellStyle name="Currency 2 2 2 8 2" xfId="191" xr:uid="{00000000-0005-0000-0000-00006A080000}"/>
    <cellStyle name="Currency 2 2 2 8 2 2" xfId="402" xr:uid="{00000000-0005-0000-0000-00006B080000}"/>
    <cellStyle name="Currency 2 2 2 8 2 2 2" xfId="818" xr:uid="{00000000-0005-0000-0000-00006C080000}"/>
    <cellStyle name="Currency 2 2 2 8 2 2 2 2" xfId="2001" xr:uid="{00000000-0005-0000-0000-00006D080000}"/>
    <cellStyle name="Currency 2 2 2 8 2 2 2 2 2" xfId="4467" xr:uid="{00000000-0005-0000-0000-00006E080000}"/>
    <cellStyle name="Currency 2 2 2 8 2 2 2 2 3" xfId="3295" xr:uid="{00000000-0005-0000-0000-00006F080000}"/>
    <cellStyle name="Currency 2 2 2 8 2 2 2 3" xfId="3831" xr:uid="{00000000-0005-0000-0000-000070080000}"/>
    <cellStyle name="Currency 2 2 2 8 2 2 2 4" xfId="2659" xr:uid="{00000000-0005-0000-0000-000071080000}"/>
    <cellStyle name="Currency 2 2 2 8 2 2 3" xfId="1169" xr:uid="{00000000-0005-0000-0000-000072080000}"/>
    <cellStyle name="Currency 2 2 2 8 2 2 3 2" xfId="2336" xr:uid="{00000000-0005-0000-0000-000073080000}"/>
    <cellStyle name="Currency 2 2 2 8 2 2 3 2 2" xfId="4683" xr:uid="{00000000-0005-0000-0000-000074080000}"/>
    <cellStyle name="Currency 2 2 2 8 2 2 3 2 3" xfId="3511" xr:uid="{00000000-0005-0000-0000-000075080000}"/>
    <cellStyle name="Currency 2 2 2 8 2 2 3 3" xfId="4047" xr:uid="{00000000-0005-0000-0000-000076080000}"/>
    <cellStyle name="Currency 2 2 2 8 2 2 3 4" xfId="2875" xr:uid="{00000000-0005-0000-0000-000077080000}"/>
    <cellStyle name="Currency 2 2 2 8 2 2 4" xfId="1586" xr:uid="{00000000-0005-0000-0000-000078080000}"/>
    <cellStyle name="Currency 2 2 2 8 2 2 4 2" xfId="4257" xr:uid="{00000000-0005-0000-0000-000079080000}"/>
    <cellStyle name="Currency 2 2 2 8 2 2 4 3" xfId="3085" xr:uid="{00000000-0005-0000-0000-00007A080000}"/>
    <cellStyle name="Currency 2 2 2 8 2 2 5" xfId="3621" xr:uid="{00000000-0005-0000-0000-00007B080000}"/>
    <cellStyle name="Currency 2 2 2 8 2 2 6" xfId="2449" xr:uid="{00000000-0005-0000-0000-00007C080000}"/>
    <cellStyle name="Currency 2 2 2 8 2 3" xfId="612" xr:uid="{00000000-0005-0000-0000-00007D080000}"/>
    <cellStyle name="Currency 2 2 2 8 2 3 2" xfId="1795" xr:uid="{00000000-0005-0000-0000-00007E080000}"/>
    <cellStyle name="Currency 2 2 2 8 2 3 2 2" xfId="4363" xr:uid="{00000000-0005-0000-0000-00007F080000}"/>
    <cellStyle name="Currency 2 2 2 8 2 3 2 3" xfId="3191" xr:uid="{00000000-0005-0000-0000-000080080000}"/>
    <cellStyle name="Currency 2 2 2 8 2 3 3" xfId="3727" xr:uid="{00000000-0005-0000-0000-000081080000}"/>
    <cellStyle name="Currency 2 2 2 8 2 3 4" xfId="2555" xr:uid="{00000000-0005-0000-0000-000082080000}"/>
    <cellStyle name="Currency 2 2 2 8 2 4" xfId="1046" xr:uid="{00000000-0005-0000-0000-000083080000}"/>
    <cellStyle name="Currency 2 2 2 8 2 4 2" xfId="2216" xr:uid="{00000000-0005-0000-0000-000084080000}"/>
    <cellStyle name="Currency 2 2 2 8 2 4 2 2" xfId="4576" xr:uid="{00000000-0005-0000-0000-000085080000}"/>
    <cellStyle name="Currency 2 2 2 8 2 4 2 3" xfId="3404" xr:uid="{00000000-0005-0000-0000-000086080000}"/>
    <cellStyle name="Currency 2 2 2 8 2 4 3" xfId="3940" xr:uid="{00000000-0005-0000-0000-000087080000}"/>
    <cellStyle name="Currency 2 2 2 8 2 4 4" xfId="2768" xr:uid="{00000000-0005-0000-0000-000088080000}"/>
    <cellStyle name="Currency 2 2 2 8 2 5" xfId="1380" xr:uid="{00000000-0005-0000-0000-000089080000}"/>
    <cellStyle name="Currency 2 2 2 8 2 5 2" xfId="4153" xr:uid="{00000000-0005-0000-0000-00008A080000}"/>
    <cellStyle name="Currency 2 2 2 8 2 5 3" xfId="2981" xr:uid="{00000000-0005-0000-0000-00008B080000}"/>
    <cellStyle name="Currency 2 2 2 8 3" xfId="302" xr:uid="{00000000-0005-0000-0000-00008C080000}"/>
    <cellStyle name="Currency 2 2 2 8 3 2" xfId="718" xr:uid="{00000000-0005-0000-0000-00008D080000}"/>
    <cellStyle name="Currency 2 2 2 8 3 2 2" xfId="1901" xr:uid="{00000000-0005-0000-0000-00008E080000}"/>
    <cellStyle name="Currency 2 2 2 8 3 2 2 2" xfId="4417" xr:uid="{00000000-0005-0000-0000-00008F080000}"/>
    <cellStyle name="Currency 2 2 2 8 3 2 2 3" xfId="3245" xr:uid="{00000000-0005-0000-0000-000090080000}"/>
    <cellStyle name="Currency 2 2 2 8 3 2 3" xfId="3781" xr:uid="{00000000-0005-0000-0000-000091080000}"/>
    <cellStyle name="Currency 2 2 2 8 3 2 4" xfId="2609" xr:uid="{00000000-0005-0000-0000-000092080000}"/>
    <cellStyle name="Currency 2 2 2 8 3 3" xfId="1119" xr:uid="{00000000-0005-0000-0000-000093080000}"/>
    <cellStyle name="Currency 2 2 2 8 3 3 2" xfId="2286" xr:uid="{00000000-0005-0000-0000-000094080000}"/>
    <cellStyle name="Currency 2 2 2 8 3 3 2 2" xfId="4633" xr:uid="{00000000-0005-0000-0000-000095080000}"/>
    <cellStyle name="Currency 2 2 2 8 3 3 2 3" xfId="3461" xr:uid="{00000000-0005-0000-0000-000096080000}"/>
    <cellStyle name="Currency 2 2 2 8 3 3 3" xfId="3997" xr:uid="{00000000-0005-0000-0000-000097080000}"/>
    <cellStyle name="Currency 2 2 2 8 3 3 4" xfId="2825" xr:uid="{00000000-0005-0000-0000-000098080000}"/>
    <cellStyle name="Currency 2 2 2 8 3 4" xfId="1486" xr:uid="{00000000-0005-0000-0000-000099080000}"/>
    <cellStyle name="Currency 2 2 2 8 3 4 2" xfId="4207" xr:uid="{00000000-0005-0000-0000-00009A080000}"/>
    <cellStyle name="Currency 2 2 2 8 3 4 3" xfId="3035" xr:uid="{00000000-0005-0000-0000-00009B080000}"/>
    <cellStyle name="Currency 2 2 2 8 3 5" xfId="3571" xr:uid="{00000000-0005-0000-0000-00009C080000}"/>
    <cellStyle name="Currency 2 2 2 8 3 6" xfId="2399" xr:uid="{00000000-0005-0000-0000-00009D080000}"/>
    <cellStyle name="Currency 2 2 2 8 4" xfId="512" xr:uid="{00000000-0005-0000-0000-00009E080000}"/>
    <cellStyle name="Currency 2 2 2 8 4 2" xfId="1695" xr:uid="{00000000-0005-0000-0000-00009F080000}"/>
    <cellStyle name="Currency 2 2 2 8 4 2 2" xfId="4313" xr:uid="{00000000-0005-0000-0000-0000A0080000}"/>
    <cellStyle name="Currency 2 2 2 8 4 2 3" xfId="3141" xr:uid="{00000000-0005-0000-0000-0000A1080000}"/>
    <cellStyle name="Currency 2 2 2 8 4 3" xfId="3677" xr:uid="{00000000-0005-0000-0000-0000A2080000}"/>
    <cellStyle name="Currency 2 2 2 8 4 4" xfId="2505" xr:uid="{00000000-0005-0000-0000-0000A3080000}"/>
    <cellStyle name="Currency 2 2 2 8 5" xfId="946" xr:uid="{00000000-0005-0000-0000-0000A4080000}"/>
    <cellStyle name="Currency 2 2 2 8 5 2" xfId="2116" xr:uid="{00000000-0005-0000-0000-0000A5080000}"/>
    <cellStyle name="Currency 2 2 2 8 5 2 2" xfId="4526" xr:uid="{00000000-0005-0000-0000-0000A6080000}"/>
    <cellStyle name="Currency 2 2 2 8 5 2 3" xfId="3354" xr:uid="{00000000-0005-0000-0000-0000A7080000}"/>
    <cellStyle name="Currency 2 2 2 8 5 3" xfId="3890" xr:uid="{00000000-0005-0000-0000-0000A8080000}"/>
    <cellStyle name="Currency 2 2 2 8 5 4" xfId="2718" xr:uid="{00000000-0005-0000-0000-0000A9080000}"/>
    <cellStyle name="Currency 2 2 2 8 6" xfId="1280" xr:uid="{00000000-0005-0000-0000-0000AA080000}"/>
    <cellStyle name="Currency 2 2 2 8 6 2" xfId="4103" xr:uid="{00000000-0005-0000-0000-0000AB080000}"/>
    <cellStyle name="Currency 2 2 2 8 6 3" xfId="2931" xr:uid="{00000000-0005-0000-0000-0000AC080000}"/>
    <cellStyle name="Currency 2 2 2 9" xfId="101" xr:uid="{00000000-0005-0000-0000-0000AD080000}"/>
    <cellStyle name="Currency 2 2 2 9 2" xfId="201" xr:uid="{00000000-0005-0000-0000-0000AE080000}"/>
    <cellStyle name="Currency 2 2 2 9 2 2" xfId="412" xr:uid="{00000000-0005-0000-0000-0000AF080000}"/>
    <cellStyle name="Currency 2 2 2 9 2 2 2" xfId="828" xr:uid="{00000000-0005-0000-0000-0000B0080000}"/>
    <cellStyle name="Currency 2 2 2 9 2 2 2 2" xfId="2011" xr:uid="{00000000-0005-0000-0000-0000B1080000}"/>
    <cellStyle name="Currency 2 2 2 9 2 2 2 2 2" xfId="4472" xr:uid="{00000000-0005-0000-0000-0000B2080000}"/>
    <cellStyle name="Currency 2 2 2 9 2 2 2 2 3" xfId="3300" xr:uid="{00000000-0005-0000-0000-0000B3080000}"/>
    <cellStyle name="Currency 2 2 2 9 2 2 2 3" xfId="3836" xr:uid="{00000000-0005-0000-0000-0000B4080000}"/>
    <cellStyle name="Currency 2 2 2 9 2 2 2 4" xfId="2664" xr:uid="{00000000-0005-0000-0000-0000B5080000}"/>
    <cellStyle name="Currency 2 2 2 9 2 2 3" xfId="1174" xr:uid="{00000000-0005-0000-0000-0000B6080000}"/>
    <cellStyle name="Currency 2 2 2 9 2 2 3 2" xfId="2341" xr:uid="{00000000-0005-0000-0000-0000B7080000}"/>
    <cellStyle name="Currency 2 2 2 9 2 2 3 2 2" xfId="4688" xr:uid="{00000000-0005-0000-0000-0000B8080000}"/>
    <cellStyle name="Currency 2 2 2 9 2 2 3 2 3" xfId="3516" xr:uid="{00000000-0005-0000-0000-0000B9080000}"/>
    <cellStyle name="Currency 2 2 2 9 2 2 3 3" xfId="4052" xr:uid="{00000000-0005-0000-0000-0000BA080000}"/>
    <cellStyle name="Currency 2 2 2 9 2 2 3 4" xfId="2880" xr:uid="{00000000-0005-0000-0000-0000BB080000}"/>
    <cellStyle name="Currency 2 2 2 9 2 2 4" xfId="1596" xr:uid="{00000000-0005-0000-0000-0000BC080000}"/>
    <cellStyle name="Currency 2 2 2 9 2 2 4 2" xfId="4262" xr:uid="{00000000-0005-0000-0000-0000BD080000}"/>
    <cellStyle name="Currency 2 2 2 9 2 2 4 3" xfId="3090" xr:uid="{00000000-0005-0000-0000-0000BE080000}"/>
    <cellStyle name="Currency 2 2 2 9 2 2 5" xfId="3626" xr:uid="{00000000-0005-0000-0000-0000BF080000}"/>
    <cellStyle name="Currency 2 2 2 9 2 2 6" xfId="2454" xr:uid="{00000000-0005-0000-0000-0000C0080000}"/>
    <cellStyle name="Currency 2 2 2 9 2 3" xfId="622" xr:uid="{00000000-0005-0000-0000-0000C1080000}"/>
    <cellStyle name="Currency 2 2 2 9 2 3 2" xfId="1805" xr:uid="{00000000-0005-0000-0000-0000C2080000}"/>
    <cellStyle name="Currency 2 2 2 9 2 3 2 2" xfId="4368" xr:uid="{00000000-0005-0000-0000-0000C3080000}"/>
    <cellStyle name="Currency 2 2 2 9 2 3 2 3" xfId="3196" xr:uid="{00000000-0005-0000-0000-0000C4080000}"/>
    <cellStyle name="Currency 2 2 2 9 2 3 3" xfId="3732" xr:uid="{00000000-0005-0000-0000-0000C5080000}"/>
    <cellStyle name="Currency 2 2 2 9 2 3 4" xfId="2560" xr:uid="{00000000-0005-0000-0000-0000C6080000}"/>
    <cellStyle name="Currency 2 2 2 9 2 4" xfId="1056" xr:uid="{00000000-0005-0000-0000-0000C7080000}"/>
    <cellStyle name="Currency 2 2 2 9 2 4 2" xfId="2226" xr:uid="{00000000-0005-0000-0000-0000C8080000}"/>
    <cellStyle name="Currency 2 2 2 9 2 4 2 2" xfId="4581" xr:uid="{00000000-0005-0000-0000-0000C9080000}"/>
    <cellStyle name="Currency 2 2 2 9 2 4 2 3" xfId="3409" xr:uid="{00000000-0005-0000-0000-0000CA080000}"/>
    <cellStyle name="Currency 2 2 2 9 2 4 3" xfId="3945" xr:uid="{00000000-0005-0000-0000-0000CB080000}"/>
    <cellStyle name="Currency 2 2 2 9 2 4 4" xfId="2773" xr:uid="{00000000-0005-0000-0000-0000CC080000}"/>
    <cellStyle name="Currency 2 2 2 9 2 5" xfId="1390" xr:uid="{00000000-0005-0000-0000-0000CD080000}"/>
    <cellStyle name="Currency 2 2 2 9 2 5 2" xfId="4158" xr:uid="{00000000-0005-0000-0000-0000CE080000}"/>
    <cellStyle name="Currency 2 2 2 9 2 5 3" xfId="2986" xr:uid="{00000000-0005-0000-0000-0000CF080000}"/>
    <cellStyle name="Currency 2 2 2 9 3" xfId="312" xr:uid="{00000000-0005-0000-0000-0000D0080000}"/>
    <cellStyle name="Currency 2 2 2 9 3 2" xfId="728" xr:uid="{00000000-0005-0000-0000-0000D1080000}"/>
    <cellStyle name="Currency 2 2 2 9 3 2 2" xfId="1911" xr:uid="{00000000-0005-0000-0000-0000D2080000}"/>
    <cellStyle name="Currency 2 2 2 9 3 2 2 2" xfId="4422" xr:uid="{00000000-0005-0000-0000-0000D3080000}"/>
    <cellStyle name="Currency 2 2 2 9 3 2 2 3" xfId="3250" xr:uid="{00000000-0005-0000-0000-0000D4080000}"/>
    <cellStyle name="Currency 2 2 2 9 3 2 3" xfId="3786" xr:uid="{00000000-0005-0000-0000-0000D5080000}"/>
    <cellStyle name="Currency 2 2 2 9 3 2 4" xfId="2614" xr:uid="{00000000-0005-0000-0000-0000D6080000}"/>
    <cellStyle name="Currency 2 2 2 9 3 3" xfId="1124" xr:uid="{00000000-0005-0000-0000-0000D7080000}"/>
    <cellStyle name="Currency 2 2 2 9 3 3 2" xfId="2291" xr:uid="{00000000-0005-0000-0000-0000D8080000}"/>
    <cellStyle name="Currency 2 2 2 9 3 3 2 2" xfId="4638" xr:uid="{00000000-0005-0000-0000-0000D9080000}"/>
    <cellStyle name="Currency 2 2 2 9 3 3 2 3" xfId="3466" xr:uid="{00000000-0005-0000-0000-0000DA080000}"/>
    <cellStyle name="Currency 2 2 2 9 3 3 3" xfId="4002" xr:uid="{00000000-0005-0000-0000-0000DB080000}"/>
    <cellStyle name="Currency 2 2 2 9 3 3 4" xfId="2830" xr:uid="{00000000-0005-0000-0000-0000DC080000}"/>
    <cellStyle name="Currency 2 2 2 9 3 4" xfId="1496" xr:uid="{00000000-0005-0000-0000-0000DD080000}"/>
    <cellStyle name="Currency 2 2 2 9 3 4 2" xfId="4212" xr:uid="{00000000-0005-0000-0000-0000DE080000}"/>
    <cellStyle name="Currency 2 2 2 9 3 4 3" xfId="3040" xr:uid="{00000000-0005-0000-0000-0000DF080000}"/>
    <cellStyle name="Currency 2 2 2 9 3 5" xfId="3576" xr:uid="{00000000-0005-0000-0000-0000E0080000}"/>
    <cellStyle name="Currency 2 2 2 9 3 6" xfId="2404" xr:uid="{00000000-0005-0000-0000-0000E1080000}"/>
    <cellStyle name="Currency 2 2 2 9 4" xfId="522" xr:uid="{00000000-0005-0000-0000-0000E2080000}"/>
    <cellStyle name="Currency 2 2 2 9 4 2" xfId="1705" xr:uid="{00000000-0005-0000-0000-0000E3080000}"/>
    <cellStyle name="Currency 2 2 2 9 4 2 2" xfId="4318" xr:uid="{00000000-0005-0000-0000-0000E4080000}"/>
    <cellStyle name="Currency 2 2 2 9 4 2 3" xfId="3146" xr:uid="{00000000-0005-0000-0000-0000E5080000}"/>
    <cellStyle name="Currency 2 2 2 9 4 3" xfId="3682" xr:uid="{00000000-0005-0000-0000-0000E6080000}"/>
    <cellStyle name="Currency 2 2 2 9 4 4" xfId="2510" xr:uid="{00000000-0005-0000-0000-0000E7080000}"/>
    <cellStyle name="Currency 2 2 2 9 5" xfId="956" xr:uid="{00000000-0005-0000-0000-0000E8080000}"/>
    <cellStyle name="Currency 2 2 2 9 5 2" xfId="2126" xr:uid="{00000000-0005-0000-0000-0000E9080000}"/>
    <cellStyle name="Currency 2 2 2 9 5 2 2" xfId="4531" xr:uid="{00000000-0005-0000-0000-0000EA080000}"/>
    <cellStyle name="Currency 2 2 2 9 5 2 3" xfId="3359" xr:uid="{00000000-0005-0000-0000-0000EB080000}"/>
    <cellStyle name="Currency 2 2 2 9 5 3" xfId="3895" xr:uid="{00000000-0005-0000-0000-0000EC080000}"/>
    <cellStyle name="Currency 2 2 2 9 5 4" xfId="2723" xr:uid="{00000000-0005-0000-0000-0000ED080000}"/>
    <cellStyle name="Currency 2 2 2 9 6" xfId="1290" xr:uid="{00000000-0005-0000-0000-0000EE080000}"/>
    <cellStyle name="Currency 2 2 2 9 6 2" xfId="4108" xr:uid="{00000000-0005-0000-0000-0000EF080000}"/>
    <cellStyle name="Currency 2 2 2 9 6 3" xfId="2936" xr:uid="{00000000-0005-0000-0000-0000F0080000}"/>
    <cellStyle name="Currency 2 2 3" xfId="27" xr:uid="{00000000-0005-0000-0000-0000F1080000}"/>
    <cellStyle name="Currency 2 2 3 2" xfId="127" xr:uid="{00000000-0005-0000-0000-0000F2080000}"/>
    <cellStyle name="Currency 2 2 3 2 2" xfId="338" xr:uid="{00000000-0005-0000-0000-0000F3080000}"/>
    <cellStyle name="Currency 2 2 3 2 2 2" xfId="754" xr:uid="{00000000-0005-0000-0000-0000F4080000}"/>
    <cellStyle name="Currency 2 2 3 2 2 2 2" xfId="1937" xr:uid="{00000000-0005-0000-0000-0000F5080000}"/>
    <cellStyle name="Currency 2 2 3 2 2 2 2 2" xfId="4435" xr:uid="{00000000-0005-0000-0000-0000F6080000}"/>
    <cellStyle name="Currency 2 2 3 2 2 2 2 3" xfId="3263" xr:uid="{00000000-0005-0000-0000-0000F7080000}"/>
    <cellStyle name="Currency 2 2 3 2 2 2 3" xfId="3799" xr:uid="{00000000-0005-0000-0000-0000F8080000}"/>
    <cellStyle name="Currency 2 2 3 2 2 2 4" xfId="2627" xr:uid="{00000000-0005-0000-0000-0000F9080000}"/>
    <cellStyle name="Currency 2 2 3 2 2 3" xfId="1137" xr:uid="{00000000-0005-0000-0000-0000FA080000}"/>
    <cellStyle name="Currency 2 2 3 2 2 3 2" xfId="2304" xr:uid="{00000000-0005-0000-0000-0000FB080000}"/>
    <cellStyle name="Currency 2 2 3 2 2 3 2 2" xfId="4651" xr:uid="{00000000-0005-0000-0000-0000FC080000}"/>
    <cellStyle name="Currency 2 2 3 2 2 3 2 3" xfId="3479" xr:uid="{00000000-0005-0000-0000-0000FD080000}"/>
    <cellStyle name="Currency 2 2 3 2 2 3 3" xfId="4015" xr:uid="{00000000-0005-0000-0000-0000FE080000}"/>
    <cellStyle name="Currency 2 2 3 2 2 3 4" xfId="2843" xr:uid="{00000000-0005-0000-0000-0000FF080000}"/>
    <cellStyle name="Currency 2 2 3 2 2 4" xfId="1522" xr:uid="{00000000-0005-0000-0000-000000090000}"/>
    <cellStyle name="Currency 2 2 3 2 2 4 2" xfId="4225" xr:uid="{00000000-0005-0000-0000-000001090000}"/>
    <cellStyle name="Currency 2 2 3 2 2 4 3" xfId="3053" xr:uid="{00000000-0005-0000-0000-000002090000}"/>
    <cellStyle name="Currency 2 2 3 2 2 5" xfId="3589" xr:uid="{00000000-0005-0000-0000-000003090000}"/>
    <cellStyle name="Currency 2 2 3 2 2 6" xfId="2417" xr:uid="{00000000-0005-0000-0000-000004090000}"/>
    <cellStyle name="Currency 2 2 3 2 3" xfId="548" xr:uid="{00000000-0005-0000-0000-000005090000}"/>
    <cellStyle name="Currency 2 2 3 2 3 2" xfId="1731" xr:uid="{00000000-0005-0000-0000-000006090000}"/>
    <cellStyle name="Currency 2 2 3 2 3 2 2" xfId="4331" xr:uid="{00000000-0005-0000-0000-000007090000}"/>
    <cellStyle name="Currency 2 2 3 2 3 2 3" xfId="3159" xr:uid="{00000000-0005-0000-0000-000008090000}"/>
    <cellStyle name="Currency 2 2 3 2 3 3" xfId="3695" xr:uid="{00000000-0005-0000-0000-000009090000}"/>
    <cellStyle name="Currency 2 2 3 2 3 4" xfId="2523" xr:uid="{00000000-0005-0000-0000-00000A090000}"/>
    <cellStyle name="Currency 2 2 3 2 4" xfId="982" xr:uid="{00000000-0005-0000-0000-00000B090000}"/>
    <cellStyle name="Currency 2 2 3 2 4 2" xfId="2152" xr:uid="{00000000-0005-0000-0000-00000C090000}"/>
    <cellStyle name="Currency 2 2 3 2 4 2 2" xfId="4544" xr:uid="{00000000-0005-0000-0000-00000D090000}"/>
    <cellStyle name="Currency 2 2 3 2 4 2 3" xfId="3372" xr:uid="{00000000-0005-0000-0000-00000E090000}"/>
    <cellStyle name="Currency 2 2 3 2 4 3" xfId="3908" xr:uid="{00000000-0005-0000-0000-00000F090000}"/>
    <cellStyle name="Currency 2 2 3 2 4 4" xfId="2736" xr:uid="{00000000-0005-0000-0000-000010090000}"/>
    <cellStyle name="Currency 2 2 3 2 5" xfId="1316" xr:uid="{00000000-0005-0000-0000-000011090000}"/>
    <cellStyle name="Currency 2 2 3 2 5 2" xfId="4121" xr:uid="{00000000-0005-0000-0000-000012090000}"/>
    <cellStyle name="Currency 2 2 3 2 5 3" xfId="2949" xr:uid="{00000000-0005-0000-0000-000013090000}"/>
    <cellStyle name="Currency 2 2 3 3" xfId="238" xr:uid="{00000000-0005-0000-0000-000014090000}"/>
    <cellStyle name="Currency 2 2 3 3 2" xfId="654" xr:uid="{00000000-0005-0000-0000-000015090000}"/>
    <cellStyle name="Currency 2 2 3 3 2 2" xfId="1837" xr:uid="{00000000-0005-0000-0000-000016090000}"/>
    <cellStyle name="Currency 2 2 3 3 2 2 2" xfId="4385" xr:uid="{00000000-0005-0000-0000-000017090000}"/>
    <cellStyle name="Currency 2 2 3 3 2 2 3" xfId="3213" xr:uid="{00000000-0005-0000-0000-000018090000}"/>
    <cellStyle name="Currency 2 2 3 3 2 3" xfId="3749" xr:uid="{00000000-0005-0000-0000-000019090000}"/>
    <cellStyle name="Currency 2 2 3 3 2 4" xfId="2577" xr:uid="{00000000-0005-0000-0000-00001A090000}"/>
    <cellStyle name="Currency 2 2 3 3 3" xfId="1087" xr:uid="{00000000-0005-0000-0000-00001B090000}"/>
    <cellStyle name="Currency 2 2 3 3 3 2" xfId="2254" xr:uid="{00000000-0005-0000-0000-00001C090000}"/>
    <cellStyle name="Currency 2 2 3 3 3 2 2" xfId="4601" xr:uid="{00000000-0005-0000-0000-00001D090000}"/>
    <cellStyle name="Currency 2 2 3 3 3 2 3" xfId="3429" xr:uid="{00000000-0005-0000-0000-00001E090000}"/>
    <cellStyle name="Currency 2 2 3 3 3 3" xfId="3965" xr:uid="{00000000-0005-0000-0000-00001F090000}"/>
    <cellStyle name="Currency 2 2 3 3 3 4" xfId="2793" xr:uid="{00000000-0005-0000-0000-000020090000}"/>
    <cellStyle name="Currency 2 2 3 3 4" xfId="1422" xr:uid="{00000000-0005-0000-0000-000021090000}"/>
    <cellStyle name="Currency 2 2 3 3 4 2" xfId="4175" xr:uid="{00000000-0005-0000-0000-000022090000}"/>
    <cellStyle name="Currency 2 2 3 3 4 3" xfId="3003" xr:uid="{00000000-0005-0000-0000-000023090000}"/>
    <cellStyle name="Currency 2 2 3 3 5" xfId="3539" xr:uid="{00000000-0005-0000-0000-000024090000}"/>
    <cellStyle name="Currency 2 2 3 3 6" xfId="2367" xr:uid="{00000000-0005-0000-0000-000025090000}"/>
    <cellStyle name="Currency 2 2 3 4" xfId="448" xr:uid="{00000000-0005-0000-0000-000026090000}"/>
    <cellStyle name="Currency 2 2 3 4 2" xfId="1631" xr:uid="{00000000-0005-0000-0000-000027090000}"/>
    <cellStyle name="Currency 2 2 3 4 2 2" xfId="4281" xr:uid="{00000000-0005-0000-0000-000028090000}"/>
    <cellStyle name="Currency 2 2 3 4 2 3" xfId="3109" xr:uid="{00000000-0005-0000-0000-000029090000}"/>
    <cellStyle name="Currency 2 2 3 4 3" xfId="3645" xr:uid="{00000000-0005-0000-0000-00002A090000}"/>
    <cellStyle name="Currency 2 2 3 4 4" xfId="2473" xr:uid="{00000000-0005-0000-0000-00002B090000}"/>
    <cellStyle name="Currency 2 2 3 5" xfId="882" xr:uid="{00000000-0005-0000-0000-00002C090000}"/>
    <cellStyle name="Currency 2 2 3 5 2" xfId="2052" xr:uid="{00000000-0005-0000-0000-00002D090000}"/>
    <cellStyle name="Currency 2 2 3 5 2 2" xfId="4494" xr:uid="{00000000-0005-0000-0000-00002E090000}"/>
    <cellStyle name="Currency 2 2 3 5 2 3" xfId="3322" xr:uid="{00000000-0005-0000-0000-00002F090000}"/>
    <cellStyle name="Currency 2 2 3 5 3" xfId="3858" xr:uid="{00000000-0005-0000-0000-000030090000}"/>
    <cellStyle name="Currency 2 2 3 5 4" xfId="2686" xr:uid="{00000000-0005-0000-0000-000031090000}"/>
    <cellStyle name="Currency 2 2 3 6" xfId="1216" xr:uid="{00000000-0005-0000-0000-000032090000}"/>
    <cellStyle name="Currency 2 2 3 6 2" xfId="4071" xr:uid="{00000000-0005-0000-0000-000033090000}"/>
    <cellStyle name="Currency 2 2 3 6 3" xfId="2899" xr:uid="{00000000-0005-0000-0000-000034090000}"/>
    <cellStyle name="Currency 2 2 4" xfId="37" xr:uid="{00000000-0005-0000-0000-000035090000}"/>
    <cellStyle name="Currency 2 2 4 2" xfId="137" xr:uid="{00000000-0005-0000-0000-000036090000}"/>
    <cellStyle name="Currency 2 2 4 2 2" xfId="348" xr:uid="{00000000-0005-0000-0000-000037090000}"/>
    <cellStyle name="Currency 2 2 4 2 2 2" xfId="764" xr:uid="{00000000-0005-0000-0000-000038090000}"/>
    <cellStyle name="Currency 2 2 4 2 2 2 2" xfId="1947" xr:uid="{00000000-0005-0000-0000-000039090000}"/>
    <cellStyle name="Currency 2 2 4 2 2 2 2 2" xfId="4440" xr:uid="{00000000-0005-0000-0000-00003A090000}"/>
    <cellStyle name="Currency 2 2 4 2 2 2 2 3" xfId="3268" xr:uid="{00000000-0005-0000-0000-00003B090000}"/>
    <cellStyle name="Currency 2 2 4 2 2 2 3" xfId="3804" xr:uid="{00000000-0005-0000-0000-00003C090000}"/>
    <cellStyle name="Currency 2 2 4 2 2 2 4" xfId="2632" xr:uid="{00000000-0005-0000-0000-00003D090000}"/>
    <cellStyle name="Currency 2 2 4 2 2 3" xfId="1142" xr:uid="{00000000-0005-0000-0000-00003E090000}"/>
    <cellStyle name="Currency 2 2 4 2 2 3 2" xfId="2309" xr:uid="{00000000-0005-0000-0000-00003F090000}"/>
    <cellStyle name="Currency 2 2 4 2 2 3 2 2" xfId="4656" xr:uid="{00000000-0005-0000-0000-000040090000}"/>
    <cellStyle name="Currency 2 2 4 2 2 3 2 3" xfId="3484" xr:uid="{00000000-0005-0000-0000-000041090000}"/>
    <cellStyle name="Currency 2 2 4 2 2 3 3" xfId="4020" xr:uid="{00000000-0005-0000-0000-000042090000}"/>
    <cellStyle name="Currency 2 2 4 2 2 3 4" xfId="2848" xr:uid="{00000000-0005-0000-0000-000043090000}"/>
    <cellStyle name="Currency 2 2 4 2 2 4" xfId="1532" xr:uid="{00000000-0005-0000-0000-000044090000}"/>
    <cellStyle name="Currency 2 2 4 2 2 4 2" xfId="4230" xr:uid="{00000000-0005-0000-0000-000045090000}"/>
    <cellStyle name="Currency 2 2 4 2 2 4 3" xfId="3058" xr:uid="{00000000-0005-0000-0000-000046090000}"/>
    <cellStyle name="Currency 2 2 4 2 2 5" xfId="3594" xr:uid="{00000000-0005-0000-0000-000047090000}"/>
    <cellStyle name="Currency 2 2 4 2 2 6" xfId="2422" xr:uid="{00000000-0005-0000-0000-000048090000}"/>
    <cellStyle name="Currency 2 2 4 2 3" xfId="558" xr:uid="{00000000-0005-0000-0000-000049090000}"/>
    <cellStyle name="Currency 2 2 4 2 3 2" xfId="1741" xr:uid="{00000000-0005-0000-0000-00004A090000}"/>
    <cellStyle name="Currency 2 2 4 2 3 2 2" xfId="4336" xr:uid="{00000000-0005-0000-0000-00004B090000}"/>
    <cellStyle name="Currency 2 2 4 2 3 2 3" xfId="3164" xr:uid="{00000000-0005-0000-0000-00004C090000}"/>
    <cellStyle name="Currency 2 2 4 2 3 3" xfId="3700" xr:uid="{00000000-0005-0000-0000-00004D090000}"/>
    <cellStyle name="Currency 2 2 4 2 3 4" xfId="2528" xr:uid="{00000000-0005-0000-0000-00004E090000}"/>
    <cellStyle name="Currency 2 2 4 2 4" xfId="992" xr:uid="{00000000-0005-0000-0000-00004F090000}"/>
    <cellStyle name="Currency 2 2 4 2 4 2" xfId="2162" xr:uid="{00000000-0005-0000-0000-000050090000}"/>
    <cellStyle name="Currency 2 2 4 2 4 2 2" xfId="4549" xr:uid="{00000000-0005-0000-0000-000051090000}"/>
    <cellStyle name="Currency 2 2 4 2 4 2 3" xfId="3377" xr:uid="{00000000-0005-0000-0000-000052090000}"/>
    <cellStyle name="Currency 2 2 4 2 4 3" xfId="3913" xr:uid="{00000000-0005-0000-0000-000053090000}"/>
    <cellStyle name="Currency 2 2 4 2 4 4" xfId="2741" xr:uid="{00000000-0005-0000-0000-000054090000}"/>
    <cellStyle name="Currency 2 2 4 2 5" xfId="1326" xr:uid="{00000000-0005-0000-0000-000055090000}"/>
    <cellStyle name="Currency 2 2 4 2 5 2" xfId="4126" xr:uid="{00000000-0005-0000-0000-000056090000}"/>
    <cellStyle name="Currency 2 2 4 2 5 3" xfId="2954" xr:uid="{00000000-0005-0000-0000-000057090000}"/>
    <cellStyle name="Currency 2 2 4 3" xfId="248" xr:uid="{00000000-0005-0000-0000-000058090000}"/>
    <cellStyle name="Currency 2 2 4 3 2" xfId="664" xr:uid="{00000000-0005-0000-0000-000059090000}"/>
    <cellStyle name="Currency 2 2 4 3 2 2" xfId="1847" xr:uid="{00000000-0005-0000-0000-00005A090000}"/>
    <cellStyle name="Currency 2 2 4 3 2 2 2" xfId="4390" xr:uid="{00000000-0005-0000-0000-00005B090000}"/>
    <cellStyle name="Currency 2 2 4 3 2 2 3" xfId="3218" xr:uid="{00000000-0005-0000-0000-00005C090000}"/>
    <cellStyle name="Currency 2 2 4 3 2 3" xfId="3754" xr:uid="{00000000-0005-0000-0000-00005D090000}"/>
    <cellStyle name="Currency 2 2 4 3 2 4" xfId="2582" xr:uid="{00000000-0005-0000-0000-00005E090000}"/>
    <cellStyle name="Currency 2 2 4 3 3" xfId="1092" xr:uid="{00000000-0005-0000-0000-00005F090000}"/>
    <cellStyle name="Currency 2 2 4 3 3 2" xfId="2259" xr:uid="{00000000-0005-0000-0000-000060090000}"/>
    <cellStyle name="Currency 2 2 4 3 3 2 2" xfId="4606" xr:uid="{00000000-0005-0000-0000-000061090000}"/>
    <cellStyle name="Currency 2 2 4 3 3 2 3" xfId="3434" xr:uid="{00000000-0005-0000-0000-000062090000}"/>
    <cellStyle name="Currency 2 2 4 3 3 3" xfId="3970" xr:uid="{00000000-0005-0000-0000-000063090000}"/>
    <cellStyle name="Currency 2 2 4 3 3 4" xfId="2798" xr:uid="{00000000-0005-0000-0000-000064090000}"/>
    <cellStyle name="Currency 2 2 4 3 4" xfId="1432" xr:uid="{00000000-0005-0000-0000-000065090000}"/>
    <cellStyle name="Currency 2 2 4 3 4 2" xfId="4180" xr:uid="{00000000-0005-0000-0000-000066090000}"/>
    <cellStyle name="Currency 2 2 4 3 4 3" xfId="3008" xr:uid="{00000000-0005-0000-0000-000067090000}"/>
    <cellStyle name="Currency 2 2 4 3 5" xfId="3544" xr:uid="{00000000-0005-0000-0000-000068090000}"/>
    <cellStyle name="Currency 2 2 4 3 6" xfId="2372" xr:uid="{00000000-0005-0000-0000-000069090000}"/>
    <cellStyle name="Currency 2 2 4 4" xfId="458" xr:uid="{00000000-0005-0000-0000-00006A090000}"/>
    <cellStyle name="Currency 2 2 4 4 2" xfId="1641" xr:uid="{00000000-0005-0000-0000-00006B090000}"/>
    <cellStyle name="Currency 2 2 4 4 2 2" xfId="4286" xr:uid="{00000000-0005-0000-0000-00006C090000}"/>
    <cellStyle name="Currency 2 2 4 4 2 3" xfId="3114" xr:uid="{00000000-0005-0000-0000-00006D090000}"/>
    <cellStyle name="Currency 2 2 4 4 3" xfId="3650" xr:uid="{00000000-0005-0000-0000-00006E090000}"/>
    <cellStyle name="Currency 2 2 4 4 4" xfId="2478" xr:uid="{00000000-0005-0000-0000-00006F090000}"/>
    <cellStyle name="Currency 2 2 4 5" xfId="892" xr:uid="{00000000-0005-0000-0000-000070090000}"/>
    <cellStyle name="Currency 2 2 4 5 2" xfId="2062" xr:uid="{00000000-0005-0000-0000-000071090000}"/>
    <cellStyle name="Currency 2 2 4 5 2 2" xfId="4499" xr:uid="{00000000-0005-0000-0000-000072090000}"/>
    <cellStyle name="Currency 2 2 4 5 2 3" xfId="3327" xr:uid="{00000000-0005-0000-0000-000073090000}"/>
    <cellStyle name="Currency 2 2 4 5 3" xfId="3863" xr:uid="{00000000-0005-0000-0000-000074090000}"/>
    <cellStyle name="Currency 2 2 4 5 4" xfId="2691" xr:uid="{00000000-0005-0000-0000-000075090000}"/>
    <cellStyle name="Currency 2 2 4 6" xfId="1226" xr:uid="{00000000-0005-0000-0000-000076090000}"/>
    <cellStyle name="Currency 2 2 4 6 2" xfId="4076" xr:uid="{00000000-0005-0000-0000-000077090000}"/>
    <cellStyle name="Currency 2 2 4 6 3" xfId="2904" xr:uid="{00000000-0005-0000-0000-000078090000}"/>
    <cellStyle name="Currency 2 2 5" xfId="47" xr:uid="{00000000-0005-0000-0000-000079090000}"/>
    <cellStyle name="Currency 2 2 5 2" xfId="147" xr:uid="{00000000-0005-0000-0000-00007A090000}"/>
    <cellStyle name="Currency 2 2 5 2 2" xfId="358" xr:uid="{00000000-0005-0000-0000-00007B090000}"/>
    <cellStyle name="Currency 2 2 5 2 2 2" xfId="774" xr:uid="{00000000-0005-0000-0000-00007C090000}"/>
    <cellStyle name="Currency 2 2 5 2 2 2 2" xfId="1957" xr:uid="{00000000-0005-0000-0000-00007D090000}"/>
    <cellStyle name="Currency 2 2 5 2 2 2 2 2" xfId="4445" xr:uid="{00000000-0005-0000-0000-00007E090000}"/>
    <cellStyle name="Currency 2 2 5 2 2 2 2 3" xfId="3273" xr:uid="{00000000-0005-0000-0000-00007F090000}"/>
    <cellStyle name="Currency 2 2 5 2 2 2 3" xfId="3809" xr:uid="{00000000-0005-0000-0000-000080090000}"/>
    <cellStyle name="Currency 2 2 5 2 2 2 4" xfId="2637" xr:uid="{00000000-0005-0000-0000-000081090000}"/>
    <cellStyle name="Currency 2 2 5 2 2 3" xfId="1147" xr:uid="{00000000-0005-0000-0000-000082090000}"/>
    <cellStyle name="Currency 2 2 5 2 2 3 2" xfId="2314" xr:uid="{00000000-0005-0000-0000-000083090000}"/>
    <cellStyle name="Currency 2 2 5 2 2 3 2 2" xfId="4661" xr:uid="{00000000-0005-0000-0000-000084090000}"/>
    <cellStyle name="Currency 2 2 5 2 2 3 2 3" xfId="3489" xr:uid="{00000000-0005-0000-0000-000085090000}"/>
    <cellStyle name="Currency 2 2 5 2 2 3 3" xfId="4025" xr:uid="{00000000-0005-0000-0000-000086090000}"/>
    <cellStyle name="Currency 2 2 5 2 2 3 4" xfId="2853" xr:uid="{00000000-0005-0000-0000-000087090000}"/>
    <cellStyle name="Currency 2 2 5 2 2 4" xfId="1542" xr:uid="{00000000-0005-0000-0000-000088090000}"/>
    <cellStyle name="Currency 2 2 5 2 2 4 2" xfId="4235" xr:uid="{00000000-0005-0000-0000-000089090000}"/>
    <cellStyle name="Currency 2 2 5 2 2 4 3" xfId="3063" xr:uid="{00000000-0005-0000-0000-00008A090000}"/>
    <cellStyle name="Currency 2 2 5 2 2 5" xfId="3599" xr:uid="{00000000-0005-0000-0000-00008B090000}"/>
    <cellStyle name="Currency 2 2 5 2 2 6" xfId="2427" xr:uid="{00000000-0005-0000-0000-00008C090000}"/>
    <cellStyle name="Currency 2 2 5 2 3" xfId="568" xr:uid="{00000000-0005-0000-0000-00008D090000}"/>
    <cellStyle name="Currency 2 2 5 2 3 2" xfId="1751" xr:uid="{00000000-0005-0000-0000-00008E090000}"/>
    <cellStyle name="Currency 2 2 5 2 3 2 2" xfId="4341" xr:uid="{00000000-0005-0000-0000-00008F090000}"/>
    <cellStyle name="Currency 2 2 5 2 3 2 3" xfId="3169" xr:uid="{00000000-0005-0000-0000-000090090000}"/>
    <cellStyle name="Currency 2 2 5 2 3 3" xfId="3705" xr:uid="{00000000-0005-0000-0000-000091090000}"/>
    <cellStyle name="Currency 2 2 5 2 3 4" xfId="2533" xr:uid="{00000000-0005-0000-0000-000092090000}"/>
    <cellStyle name="Currency 2 2 5 2 4" xfId="1002" xr:uid="{00000000-0005-0000-0000-000093090000}"/>
    <cellStyle name="Currency 2 2 5 2 4 2" xfId="2172" xr:uid="{00000000-0005-0000-0000-000094090000}"/>
    <cellStyle name="Currency 2 2 5 2 4 2 2" xfId="4554" xr:uid="{00000000-0005-0000-0000-000095090000}"/>
    <cellStyle name="Currency 2 2 5 2 4 2 3" xfId="3382" xr:uid="{00000000-0005-0000-0000-000096090000}"/>
    <cellStyle name="Currency 2 2 5 2 4 3" xfId="3918" xr:uid="{00000000-0005-0000-0000-000097090000}"/>
    <cellStyle name="Currency 2 2 5 2 4 4" xfId="2746" xr:uid="{00000000-0005-0000-0000-000098090000}"/>
    <cellStyle name="Currency 2 2 5 2 5" xfId="1336" xr:uid="{00000000-0005-0000-0000-000099090000}"/>
    <cellStyle name="Currency 2 2 5 2 5 2" xfId="4131" xr:uid="{00000000-0005-0000-0000-00009A090000}"/>
    <cellStyle name="Currency 2 2 5 2 5 3" xfId="2959" xr:uid="{00000000-0005-0000-0000-00009B090000}"/>
    <cellStyle name="Currency 2 2 5 3" xfId="258" xr:uid="{00000000-0005-0000-0000-00009C090000}"/>
    <cellStyle name="Currency 2 2 5 3 2" xfId="674" xr:uid="{00000000-0005-0000-0000-00009D090000}"/>
    <cellStyle name="Currency 2 2 5 3 2 2" xfId="1857" xr:uid="{00000000-0005-0000-0000-00009E090000}"/>
    <cellStyle name="Currency 2 2 5 3 2 2 2" xfId="4395" xr:uid="{00000000-0005-0000-0000-00009F090000}"/>
    <cellStyle name="Currency 2 2 5 3 2 2 3" xfId="3223" xr:uid="{00000000-0005-0000-0000-0000A0090000}"/>
    <cellStyle name="Currency 2 2 5 3 2 3" xfId="3759" xr:uid="{00000000-0005-0000-0000-0000A1090000}"/>
    <cellStyle name="Currency 2 2 5 3 2 4" xfId="2587" xr:uid="{00000000-0005-0000-0000-0000A2090000}"/>
    <cellStyle name="Currency 2 2 5 3 3" xfId="1097" xr:uid="{00000000-0005-0000-0000-0000A3090000}"/>
    <cellStyle name="Currency 2 2 5 3 3 2" xfId="2264" xr:uid="{00000000-0005-0000-0000-0000A4090000}"/>
    <cellStyle name="Currency 2 2 5 3 3 2 2" xfId="4611" xr:uid="{00000000-0005-0000-0000-0000A5090000}"/>
    <cellStyle name="Currency 2 2 5 3 3 2 3" xfId="3439" xr:uid="{00000000-0005-0000-0000-0000A6090000}"/>
    <cellStyle name="Currency 2 2 5 3 3 3" xfId="3975" xr:uid="{00000000-0005-0000-0000-0000A7090000}"/>
    <cellStyle name="Currency 2 2 5 3 3 4" xfId="2803" xr:uid="{00000000-0005-0000-0000-0000A8090000}"/>
    <cellStyle name="Currency 2 2 5 3 4" xfId="1442" xr:uid="{00000000-0005-0000-0000-0000A9090000}"/>
    <cellStyle name="Currency 2 2 5 3 4 2" xfId="4185" xr:uid="{00000000-0005-0000-0000-0000AA090000}"/>
    <cellStyle name="Currency 2 2 5 3 4 3" xfId="3013" xr:uid="{00000000-0005-0000-0000-0000AB090000}"/>
    <cellStyle name="Currency 2 2 5 3 5" xfId="3549" xr:uid="{00000000-0005-0000-0000-0000AC090000}"/>
    <cellStyle name="Currency 2 2 5 3 6" xfId="2377" xr:uid="{00000000-0005-0000-0000-0000AD090000}"/>
    <cellStyle name="Currency 2 2 5 4" xfId="468" xr:uid="{00000000-0005-0000-0000-0000AE090000}"/>
    <cellStyle name="Currency 2 2 5 4 2" xfId="1651" xr:uid="{00000000-0005-0000-0000-0000AF090000}"/>
    <cellStyle name="Currency 2 2 5 4 2 2" xfId="4291" xr:uid="{00000000-0005-0000-0000-0000B0090000}"/>
    <cellStyle name="Currency 2 2 5 4 2 3" xfId="3119" xr:uid="{00000000-0005-0000-0000-0000B1090000}"/>
    <cellStyle name="Currency 2 2 5 4 3" xfId="3655" xr:uid="{00000000-0005-0000-0000-0000B2090000}"/>
    <cellStyle name="Currency 2 2 5 4 4" xfId="2483" xr:uid="{00000000-0005-0000-0000-0000B3090000}"/>
    <cellStyle name="Currency 2 2 5 5" xfId="902" xr:uid="{00000000-0005-0000-0000-0000B4090000}"/>
    <cellStyle name="Currency 2 2 5 5 2" xfId="2072" xr:uid="{00000000-0005-0000-0000-0000B5090000}"/>
    <cellStyle name="Currency 2 2 5 5 2 2" xfId="4504" xr:uid="{00000000-0005-0000-0000-0000B6090000}"/>
    <cellStyle name="Currency 2 2 5 5 2 3" xfId="3332" xr:uid="{00000000-0005-0000-0000-0000B7090000}"/>
    <cellStyle name="Currency 2 2 5 5 3" xfId="3868" xr:uid="{00000000-0005-0000-0000-0000B8090000}"/>
    <cellStyle name="Currency 2 2 5 5 4" xfId="2696" xr:uid="{00000000-0005-0000-0000-0000B9090000}"/>
    <cellStyle name="Currency 2 2 5 6" xfId="1236" xr:uid="{00000000-0005-0000-0000-0000BA090000}"/>
    <cellStyle name="Currency 2 2 5 6 2" xfId="4081" xr:uid="{00000000-0005-0000-0000-0000BB090000}"/>
    <cellStyle name="Currency 2 2 5 6 3" xfId="2909" xr:uid="{00000000-0005-0000-0000-0000BC090000}"/>
    <cellStyle name="Currency 2 2 6" xfId="57" xr:uid="{00000000-0005-0000-0000-0000BD090000}"/>
    <cellStyle name="Currency 2 2 6 2" xfId="157" xr:uid="{00000000-0005-0000-0000-0000BE090000}"/>
    <cellStyle name="Currency 2 2 6 2 2" xfId="368" xr:uid="{00000000-0005-0000-0000-0000BF090000}"/>
    <cellStyle name="Currency 2 2 6 2 2 2" xfId="784" xr:uid="{00000000-0005-0000-0000-0000C0090000}"/>
    <cellStyle name="Currency 2 2 6 2 2 2 2" xfId="1967" xr:uid="{00000000-0005-0000-0000-0000C1090000}"/>
    <cellStyle name="Currency 2 2 6 2 2 2 2 2" xfId="4450" xr:uid="{00000000-0005-0000-0000-0000C2090000}"/>
    <cellStyle name="Currency 2 2 6 2 2 2 2 3" xfId="3278" xr:uid="{00000000-0005-0000-0000-0000C3090000}"/>
    <cellStyle name="Currency 2 2 6 2 2 2 3" xfId="3814" xr:uid="{00000000-0005-0000-0000-0000C4090000}"/>
    <cellStyle name="Currency 2 2 6 2 2 2 4" xfId="2642" xr:uid="{00000000-0005-0000-0000-0000C5090000}"/>
    <cellStyle name="Currency 2 2 6 2 2 3" xfId="1152" xr:uid="{00000000-0005-0000-0000-0000C6090000}"/>
    <cellStyle name="Currency 2 2 6 2 2 3 2" xfId="2319" xr:uid="{00000000-0005-0000-0000-0000C7090000}"/>
    <cellStyle name="Currency 2 2 6 2 2 3 2 2" xfId="4666" xr:uid="{00000000-0005-0000-0000-0000C8090000}"/>
    <cellStyle name="Currency 2 2 6 2 2 3 2 3" xfId="3494" xr:uid="{00000000-0005-0000-0000-0000C9090000}"/>
    <cellStyle name="Currency 2 2 6 2 2 3 3" xfId="4030" xr:uid="{00000000-0005-0000-0000-0000CA090000}"/>
    <cellStyle name="Currency 2 2 6 2 2 3 4" xfId="2858" xr:uid="{00000000-0005-0000-0000-0000CB090000}"/>
    <cellStyle name="Currency 2 2 6 2 2 4" xfId="1552" xr:uid="{00000000-0005-0000-0000-0000CC090000}"/>
    <cellStyle name="Currency 2 2 6 2 2 4 2" xfId="4240" xr:uid="{00000000-0005-0000-0000-0000CD090000}"/>
    <cellStyle name="Currency 2 2 6 2 2 4 3" xfId="3068" xr:uid="{00000000-0005-0000-0000-0000CE090000}"/>
    <cellStyle name="Currency 2 2 6 2 2 5" xfId="3604" xr:uid="{00000000-0005-0000-0000-0000CF090000}"/>
    <cellStyle name="Currency 2 2 6 2 2 6" xfId="2432" xr:uid="{00000000-0005-0000-0000-0000D0090000}"/>
    <cellStyle name="Currency 2 2 6 2 3" xfId="578" xr:uid="{00000000-0005-0000-0000-0000D1090000}"/>
    <cellStyle name="Currency 2 2 6 2 3 2" xfId="1761" xr:uid="{00000000-0005-0000-0000-0000D2090000}"/>
    <cellStyle name="Currency 2 2 6 2 3 2 2" xfId="4346" xr:uid="{00000000-0005-0000-0000-0000D3090000}"/>
    <cellStyle name="Currency 2 2 6 2 3 2 3" xfId="3174" xr:uid="{00000000-0005-0000-0000-0000D4090000}"/>
    <cellStyle name="Currency 2 2 6 2 3 3" xfId="3710" xr:uid="{00000000-0005-0000-0000-0000D5090000}"/>
    <cellStyle name="Currency 2 2 6 2 3 4" xfId="2538" xr:uid="{00000000-0005-0000-0000-0000D6090000}"/>
    <cellStyle name="Currency 2 2 6 2 4" xfId="1012" xr:uid="{00000000-0005-0000-0000-0000D7090000}"/>
    <cellStyle name="Currency 2 2 6 2 4 2" xfId="2182" xr:uid="{00000000-0005-0000-0000-0000D8090000}"/>
    <cellStyle name="Currency 2 2 6 2 4 2 2" xfId="4559" xr:uid="{00000000-0005-0000-0000-0000D9090000}"/>
    <cellStyle name="Currency 2 2 6 2 4 2 3" xfId="3387" xr:uid="{00000000-0005-0000-0000-0000DA090000}"/>
    <cellStyle name="Currency 2 2 6 2 4 3" xfId="3923" xr:uid="{00000000-0005-0000-0000-0000DB090000}"/>
    <cellStyle name="Currency 2 2 6 2 4 4" xfId="2751" xr:uid="{00000000-0005-0000-0000-0000DC090000}"/>
    <cellStyle name="Currency 2 2 6 2 5" xfId="1346" xr:uid="{00000000-0005-0000-0000-0000DD090000}"/>
    <cellStyle name="Currency 2 2 6 2 5 2" xfId="4136" xr:uid="{00000000-0005-0000-0000-0000DE090000}"/>
    <cellStyle name="Currency 2 2 6 2 5 3" xfId="2964" xr:uid="{00000000-0005-0000-0000-0000DF090000}"/>
    <cellStyle name="Currency 2 2 6 3" xfId="268" xr:uid="{00000000-0005-0000-0000-0000E0090000}"/>
    <cellStyle name="Currency 2 2 6 3 2" xfId="684" xr:uid="{00000000-0005-0000-0000-0000E1090000}"/>
    <cellStyle name="Currency 2 2 6 3 2 2" xfId="1867" xr:uid="{00000000-0005-0000-0000-0000E2090000}"/>
    <cellStyle name="Currency 2 2 6 3 2 2 2" xfId="4400" xr:uid="{00000000-0005-0000-0000-0000E3090000}"/>
    <cellStyle name="Currency 2 2 6 3 2 2 3" xfId="3228" xr:uid="{00000000-0005-0000-0000-0000E4090000}"/>
    <cellStyle name="Currency 2 2 6 3 2 3" xfId="3764" xr:uid="{00000000-0005-0000-0000-0000E5090000}"/>
    <cellStyle name="Currency 2 2 6 3 2 4" xfId="2592" xr:uid="{00000000-0005-0000-0000-0000E6090000}"/>
    <cellStyle name="Currency 2 2 6 3 3" xfId="1102" xr:uid="{00000000-0005-0000-0000-0000E7090000}"/>
    <cellStyle name="Currency 2 2 6 3 3 2" xfId="2269" xr:uid="{00000000-0005-0000-0000-0000E8090000}"/>
    <cellStyle name="Currency 2 2 6 3 3 2 2" xfId="4616" xr:uid="{00000000-0005-0000-0000-0000E9090000}"/>
    <cellStyle name="Currency 2 2 6 3 3 2 3" xfId="3444" xr:uid="{00000000-0005-0000-0000-0000EA090000}"/>
    <cellStyle name="Currency 2 2 6 3 3 3" xfId="3980" xr:uid="{00000000-0005-0000-0000-0000EB090000}"/>
    <cellStyle name="Currency 2 2 6 3 3 4" xfId="2808" xr:uid="{00000000-0005-0000-0000-0000EC090000}"/>
    <cellStyle name="Currency 2 2 6 3 4" xfId="1452" xr:uid="{00000000-0005-0000-0000-0000ED090000}"/>
    <cellStyle name="Currency 2 2 6 3 4 2" xfId="4190" xr:uid="{00000000-0005-0000-0000-0000EE090000}"/>
    <cellStyle name="Currency 2 2 6 3 4 3" xfId="3018" xr:uid="{00000000-0005-0000-0000-0000EF090000}"/>
    <cellStyle name="Currency 2 2 6 3 5" xfId="3554" xr:uid="{00000000-0005-0000-0000-0000F0090000}"/>
    <cellStyle name="Currency 2 2 6 3 6" xfId="2382" xr:uid="{00000000-0005-0000-0000-0000F1090000}"/>
    <cellStyle name="Currency 2 2 6 4" xfId="478" xr:uid="{00000000-0005-0000-0000-0000F2090000}"/>
    <cellStyle name="Currency 2 2 6 4 2" xfId="1661" xr:uid="{00000000-0005-0000-0000-0000F3090000}"/>
    <cellStyle name="Currency 2 2 6 4 2 2" xfId="4296" xr:uid="{00000000-0005-0000-0000-0000F4090000}"/>
    <cellStyle name="Currency 2 2 6 4 2 3" xfId="3124" xr:uid="{00000000-0005-0000-0000-0000F5090000}"/>
    <cellStyle name="Currency 2 2 6 4 3" xfId="3660" xr:uid="{00000000-0005-0000-0000-0000F6090000}"/>
    <cellStyle name="Currency 2 2 6 4 4" xfId="2488" xr:uid="{00000000-0005-0000-0000-0000F7090000}"/>
    <cellStyle name="Currency 2 2 6 5" xfId="912" xr:uid="{00000000-0005-0000-0000-0000F8090000}"/>
    <cellStyle name="Currency 2 2 6 5 2" xfId="2082" xr:uid="{00000000-0005-0000-0000-0000F9090000}"/>
    <cellStyle name="Currency 2 2 6 5 2 2" xfId="4509" xr:uid="{00000000-0005-0000-0000-0000FA090000}"/>
    <cellStyle name="Currency 2 2 6 5 2 3" xfId="3337" xr:uid="{00000000-0005-0000-0000-0000FB090000}"/>
    <cellStyle name="Currency 2 2 6 5 3" xfId="3873" xr:uid="{00000000-0005-0000-0000-0000FC090000}"/>
    <cellStyle name="Currency 2 2 6 5 4" xfId="2701" xr:uid="{00000000-0005-0000-0000-0000FD090000}"/>
    <cellStyle name="Currency 2 2 6 6" xfId="1246" xr:uid="{00000000-0005-0000-0000-0000FE090000}"/>
    <cellStyle name="Currency 2 2 6 6 2" xfId="4086" xr:uid="{00000000-0005-0000-0000-0000FF090000}"/>
    <cellStyle name="Currency 2 2 6 6 3" xfId="2914" xr:uid="{00000000-0005-0000-0000-0000000A0000}"/>
    <cellStyle name="Currency 2 2 7" xfId="67" xr:uid="{00000000-0005-0000-0000-0000010A0000}"/>
    <cellStyle name="Currency 2 2 7 2" xfId="167" xr:uid="{00000000-0005-0000-0000-0000020A0000}"/>
    <cellStyle name="Currency 2 2 7 2 2" xfId="378" xr:uid="{00000000-0005-0000-0000-0000030A0000}"/>
    <cellStyle name="Currency 2 2 7 2 2 2" xfId="794" xr:uid="{00000000-0005-0000-0000-0000040A0000}"/>
    <cellStyle name="Currency 2 2 7 2 2 2 2" xfId="1977" xr:uid="{00000000-0005-0000-0000-0000050A0000}"/>
    <cellStyle name="Currency 2 2 7 2 2 2 2 2" xfId="4455" xr:uid="{00000000-0005-0000-0000-0000060A0000}"/>
    <cellStyle name="Currency 2 2 7 2 2 2 2 3" xfId="3283" xr:uid="{00000000-0005-0000-0000-0000070A0000}"/>
    <cellStyle name="Currency 2 2 7 2 2 2 3" xfId="3819" xr:uid="{00000000-0005-0000-0000-0000080A0000}"/>
    <cellStyle name="Currency 2 2 7 2 2 2 4" xfId="2647" xr:uid="{00000000-0005-0000-0000-0000090A0000}"/>
    <cellStyle name="Currency 2 2 7 2 2 3" xfId="1157" xr:uid="{00000000-0005-0000-0000-00000A0A0000}"/>
    <cellStyle name="Currency 2 2 7 2 2 3 2" xfId="2324" xr:uid="{00000000-0005-0000-0000-00000B0A0000}"/>
    <cellStyle name="Currency 2 2 7 2 2 3 2 2" xfId="4671" xr:uid="{00000000-0005-0000-0000-00000C0A0000}"/>
    <cellStyle name="Currency 2 2 7 2 2 3 2 3" xfId="3499" xr:uid="{00000000-0005-0000-0000-00000D0A0000}"/>
    <cellStyle name="Currency 2 2 7 2 2 3 3" xfId="4035" xr:uid="{00000000-0005-0000-0000-00000E0A0000}"/>
    <cellStyle name="Currency 2 2 7 2 2 3 4" xfId="2863" xr:uid="{00000000-0005-0000-0000-00000F0A0000}"/>
    <cellStyle name="Currency 2 2 7 2 2 4" xfId="1562" xr:uid="{00000000-0005-0000-0000-0000100A0000}"/>
    <cellStyle name="Currency 2 2 7 2 2 4 2" xfId="4245" xr:uid="{00000000-0005-0000-0000-0000110A0000}"/>
    <cellStyle name="Currency 2 2 7 2 2 4 3" xfId="3073" xr:uid="{00000000-0005-0000-0000-0000120A0000}"/>
    <cellStyle name="Currency 2 2 7 2 2 5" xfId="3609" xr:uid="{00000000-0005-0000-0000-0000130A0000}"/>
    <cellStyle name="Currency 2 2 7 2 2 6" xfId="2437" xr:uid="{00000000-0005-0000-0000-0000140A0000}"/>
    <cellStyle name="Currency 2 2 7 2 3" xfId="588" xr:uid="{00000000-0005-0000-0000-0000150A0000}"/>
    <cellStyle name="Currency 2 2 7 2 3 2" xfId="1771" xr:uid="{00000000-0005-0000-0000-0000160A0000}"/>
    <cellStyle name="Currency 2 2 7 2 3 2 2" xfId="4351" xr:uid="{00000000-0005-0000-0000-0000170A0000}"/>
    <cellStyle name="Currency 2 2 7 2 3 2 3" xfId="3179" xr:uid="{00000000-0005-0000-0000-0000180A0000}"/>
    <cellStyle name="Currency 2 2 7 2 3 3" xfId="3715" xr:uid="{00000000-0005-0000-0000-0000190A0000}"/>
    <cellStyle name="Currency 2 2 7 2 3 4" xfId="2543" xr:uid="{00000000-0005-0000-0000-00001A0A0000}"/>
    <cellStyle name="Currency 2 2 7 2 4" xfId="1022" xr:uid="{00000000-0005-0000-0000-00001B0A0000}"/>
    <cellStyle name="Currency 2 2 7 2 4 2" xfId="2192" xr:uid="{00000000-0005-0000-0000-00001C0A0000}"/>
    <cellStyle name="Currency 2 2 7 2 4 2 2" xfId="4564" xr:uid="{00000000-0005-0000-0000-00001D0A0000}"/>
    <cellStyle name="Currency 2 2 7 2 4 2 3" xfId="3392" xr:uid="{00000000-0005-0000-0000-00001E0A0000}"/>
    <cellStyle name="Currency 2 2 7 2 4 3" xfId="3928" xr:uid="{00000000-0005-0000-0000-00001F0A0000}"/>
    <cellStyle name="Currency 2 2 7 2 4 4" xfId="2756" xr:uid="{00000000-0005-0000-0000-0000200A0000}"/>
    <cellStyle name="Currency 2 2 7 2 5" xfId="1356" xr:uid="{00000000-0005-0000-0000-0000210A0000}"/>
    <cellStyle name="Currency 2 2 7 2 5 2" xfId="4141" xr:uid="{00000000-0005-0000-0000-0000220A0000}"/>
    <cellStyle name="Currency 2 2 7 2 5 3" xfId="2969" xr:uid="{00000000-0005-0000-0000-0000230A0000}"/>
    <cellStyle name="Currency 2 2 7 3" xfId="278" xr:uid="{00000000-0005-0000-0000-0000240A0000}"/>
    <cellStyle name="Currency 2 2 7 3 2" xfId="694" xr:uid="{00000000-0005-0000-0000-0000250A0000}"/>
    <cellStyle name="Currency 2 2 7 3 2 2" xfId="1877" xr:uid="{00000000-0005-0000-0000-0000260A0000}"/>
    <cellStyle name="Currency 2 2 7 3 2 2 2" xfId="4405" xr:uid="{00000000-0005-0000-0000-0000270A0000}"/>
    <cellStyle name="Currency 2 2 7 3 2 2 3" xfId="3233" xr:uid="{00000000-0005-0000-0000-0000280A0000}"/>
    <cellStyle name="Currency 2 2 7 3 2 3" xfId="3769" xr:uid="{00000000-0005-0000-0000-0000290A0000}"/>
    <cellStyle name="Currency 2 2 7 3 2 4" xfId="2597" xr:uid="{00000000-0005-0000-0000-00002A0A0000}"/>
    <cellStyle name="Currency 2 2 7 3 3" xfId="1107" xr:uid="{00000000-0005-0000-0000-00002B0A0000}"/>
    <cellStyle name="Currency 2 2 7 3 3 2" xfId="2274" xr:uid="{00000000-0005-0000-0000-00002C0A0000}"/>
    <cellStyle name="Currency 2 2 7 3 3 2 2" xfId="4621" xr:uid="{00000000-0005-0000-0000-00002D0A0000}"/>
    <cellStyle name="Currency 2 2 7 3 3 2 3" xfId="3449" xr:uid="{00000000-0005-0000-0000-00002E0A0000}"/>
    <cellStyle name="Currency 2 2 7 3 3 3" xfId="3985" xr:uid="{00000000-0005-0000-0000-00002F0A0000}"/>
    <cellStyle name="Currency 2 2 7 3 3 4" xfId="2813" xr:uid="{00000000-0005-0000-0000-0000300A0000}"/>
    <cellStyle name="Currency 2 2 7 3 4" xfId="1462" xr:uid="{00000000-0005-0000-0000-0000310A0000}"/>
    <cellStyle name="Currency 2 2 7 3 4 2" xfId="4195" xr:uid="{00000000-0005-0000-0000-0000320A0000}"/>
    <cellStyle name="Currency 2 2 7 3 4 3" xfId="3023" xr:uid="{00000000-0005-0000-0000-0000330A0000}"/>
    <cellStyle name="Currency 2 2 7 3 5" xfId="3559" xr:uid="{00000000-0005-0000-0000-0000340A0000}"/>
    <cellStyle name="Currency 2 2 7 3 6" xfId="2387" xr:uid="{00000000-0005-0000-0000-0000350A0000}"/>
    <cellStyle name="Currency 2 2 7 4" xfId="488" xr:uid="{00000000-0005-0000-0000-0000360A0000}"/>
    <cellStyle name="Currency 2 2 7 4 2" xfId="1671" xr:uid="{00000000-0005-0000-0000-0000370A0000}"/>
    <cellStyle name="Currency 2 2 7 4 2 2" xfId="4301" xr:uid="{00000000-0005-0000-0000-0000380A0000}"/>
    <cellStyle name="Currency 2 2 7 4 2 3" xfId="3129" xr:uid="{00000000-0005-0000-0000-0000390A0000}"/>
    <cellStyle name="Currency 2 2 7 4 3" xfId="3665" xr:uid="{00000000-0005-0000-0000-00003A0A0000}"/>
    <cellStyle name="Currency 2 2 7 4 4" xfId="2493" xr:uid="{00000000-0005-0000-0000-00003B0A0000}"/>
    <cellStyle name="Currency 2 2 7 5" xfId="922" xr:uid="{00000000-0005-0000-0000-00003C0A0000}"/>
    <cellStyle name="Currency 2 2 7 5 2" xfId="2092" xr:uid="{00000000-0005-0000-0000-00003D0A0000}"/>
    <cellStyle name="Currency 2 2 7 5 2 2" xfId="4514" xr:uid="{00000000-0005-0000-0000-00003E0A0000}"/>
    <cellStyle name="Currency 2 2 7 5 2 3" xfId="3342" xr:uid="{00000000-0005-0000-0000-00003F0A0000}"/>
    <cellStyle name="Currency 2 2 7 5 3" xfId="3878" xr:uid="{00000000-0005-0000-0000-0000400A0000}"/>
    <cellStyle name="Currency 2 2 7 5 4" xfId="2706" xr:uid="{00000000-0005-0000-0000-0000410A0000}"/>
    <cellStyle name="Currency 2 2 7 6" xfId="1256" xr:uid="{00000000-0005-0000-0000-0000420A0000}"/>
    <cellStyle name="Currency 2 2 7 6 2" xfId="4091" xr:uid="{00000000-0005-0000-0000-0000430A0000}"/>
    <cellStyle name="Currency 2 2 7 6 3" xfId="2919" xr:uid="{00000000-0005-0000-0000-0000440A0000}"/>
    <cellStyle name="Currency 2 2 8" xfId="77" xr:uid="{00000000-0005-0000-0000-0000450A0000}"/>
    <cellStyle name="Currency 2 2 8 2" xfId="177" xr:uid="{00000000-0005-0000-0000-0000460A0000}"/>
    <cellStyle name="Currency 2 2 8 2 2" xfId="388" xr:uid="{00000000-0005-0000-0000-0000470A0000}"/>
    <cellStyle name="Currency 2 2 8 2 2 2" xfId="804" xr:uid="{00000000-0005-0000-0000-0000480A0000}"/>
    <cellStyle name="Currency 2 2 8 2 2 2 2" xfId="1987" xr:uid="{00000000-0005-0000-0000-0000490A0000}"/>
    <cellStyle name="Currency 2 2 8 2 2 2 2 2" xfId="4460" xr:uid="{00000000-0005-0000-0000-00004A0A0000}"/>
    <cellStyle name="Currency 2 2 8 2 2 2 2 3" xfId="3288" xr:uid="{00000000-0005-0000-0000-00004B0A0000}"/>
    <cellStyle name="Currency 2 2 8 2 2 2 3" xfId="3824" xr:uid="{00000000-0005-0000-0000-00004C0A0000}"/>
    <cellStyle name="Currency 2 2 8 2 2 2 4" xfId="2652" xr:uid="{00000000-0005-0000-0000-00004D0A0000}"/>
    <cellStyle name="Currency 2 2 8 2 2 3" xfId="1162" xr:uid="{00000000-0005-0000-0000-00004E0A0000}"/>
    <cellStyle name="Currency 2 2 8 2 2 3 2" xfId="2329" xr:uid="{00000000-0005-0000-0000-00004F0A0000}"/>
    <cellStyle name="Currency 2 2 8 2 2 3 2 2" xfId="4676" xr:uid="{00000000-0005-0000-0000-0000500A0000}"/>
    <cellStyle name="Currency 2 2 8 2 2 3 2 3" xfId="3504" xr:uid="{00000000-0005-0000-0000-0000510A0000}"/>
    <cellStyle name="Currency 2 2 8 2 2 3 3" xfId="4040" xr:uid="{00000000-0005-0000-0000-0000520A0000}"/>
    <cellStyle name="Currency 2 2 8 2 2 3 4" xfId="2868" xr:uid="{00000000-0005-0000-0000-0000530A0000}"/>
    <cellStyle name="Currency 2 2 8 2 2 4" xfId="1572" xr:uid="{00000000-0005-0000-0000-0000540A0000}"/>
    <cellStyle name="Currency 2 2 8 2 2 4 2" xfId="4250" xr:uid="{00000000-0005-0000-0000-0000550A0000}"/>
    <cellStyle name="Currency 2 2 8 2 2 4 3" xfId="3078" xr:uid="{00000000-0005-0000-0000-0000560A0000}"/>
    <cellStyle name="Currency 2 2 8 2 2 5" xfId="3614" xr:uid="{00000000-0005-0000-0000-0000570A0000}"/>
    <cellStyle name="Currency 2 2 8 2 2 6" xfId="2442" xr:uid="{00000000-0005-0000-0000-0000580A0000}"/>
    <cellStyle name="Currency 2 2 8 2 3" xfId="598" xr:uid="{00000000-0005-0000-0000-0000590A0000}"/>
    <cellStyle name="Currency 2 2 8 2 3 2" xfId="1781" xr:uid="{00000000-0005-0000-0000-00005A0A0000}"/>
    <cellStyle name="Currency 2 2 8 2 3 2 2" xfId="4356" xr:uid="{00000000-0005-0000-0000-00005B0A0000}"/>
    <cellStyle name="Currency 2 2 8 2 3 2 3" xfId="3184" xr:uid="{00000000-0005-0000-0000-00005C0A0000}"/>
    <cellStyle name="Currency 2 2 8 2 3 3" xfId="3720" xr:uid="{00000000-0005-0000-0000-00005D0A0000}"/>
    <cellStyle name="Currency 2 2 8 2 3 4" xfId="2548" xr:uid="{00000000-0005-0000-0000-00005E0A0000}"/>
    <cellStyle name="Currency 2 2 8 2 4" xfId="1032" xr:uid="{00000000-0005-0000-0000-00005F0A0000}"/>
    <cellStyle name="Currency 2 2 8 2 4 2" xfId="2202" xr:uid="{00000000-0005-0000-0000-0000600A0000}"/>
    <cellStyle name="Currency 2 2 8 2 4 2 2" xfId="4569" xr:uid="{00000000-0005-0000-0000-0000610A0000}"/>
    <cellStyle name="Currency 2 2 8 2 4 2 3" xfId="3397" xr:uid="{00000000-0005-0000-0000-0000620A0000}"/>
    <cellStyle name="Currency 2 2 8 2 4 3" xfId="3933" xr:uid="{00000000-0005-0000-0000-0000630A0000}"/>
    <cellStyle name="Currency 2 2 8 2 4 4" xfId="2761" xr:uid="{00000000-0005-0000-0000-0000640A0000}"/>
    <cellStyle name="Currency 2 2 8 2 5" xfId="1366" xr:uid="{00000000-0005-0000-0000-0000650A0000}"/>
    <cellStyle name="Currency 2 2 8 2 5 2" xfId="4146" xr:uid="{00000000-0005-0000-0000-0000660A0000}"/>
    <cellStyle name="Currency 2 2 8 2 5 3" xfId="2974" xr:uid="{00000000-0005-0000-0000-0000670A0000}"/>
    <cellStyle name="Currency 2 2 8 3" xfId="288" xr:uid="{00000000-0005-0000-0000-0000680A0000}"/>
    <cellStyle name="Currency 2 2 8 3 2" xfId="704" xr:uid="{00000000-0005-0000-0000-0000690A0000}"/>
    <cellStyle name="Currency 2 2 8 3 2 2" xfId="1887" xr:uid="{00000000-0005-0000-0000-00006A0A0000}"/>
    <cellStyle name="Currency 2 2 8 3 2 2 2" xfId="4410" xr:uid="{00000000-0005-0000-0000-00006B0A0000}"/>
    <cellStyle name="Currency 2 2 8 3 2 2 3" xfId="3238" xr:uid="{00000000-0005-0000-0000-00006C0A0000}"/>
    <cellStyle name="Currency 2 2 8 3 2 3" xfId="3774" xr:uid="{00000000-0005-0000-0000-00006D0A0000}"/>
    <cellStyle name="Currency 2 2 8 3 2 4" xfId="2602" xr:uid="{00000000-0005-0000-0000-00006E0A0000}"/>
    <cellStyle name="Currency 2 2 8 3 3" xfId="1112" xr:uid="{00000000-0005-0000-0000-00006F0A0000}"/>
    <cellStyle name="Currency 2 2 8 3 3 2" xfId="2279" xr:uid="{00000000-0005-0000-0000-0000700A0000}"/>
    <cellStyle name="Currency 2 2 8 3 3 2 2" xfId="4626" xr:uid="{00000000-0005-0000-0000-0000710A0000}"/>
    <cellStyle name="Currency 2 2 8 3 3 2 3" xfId="3454" xr:uid="{00000000-0005-0000-0000-0000720A0000}"/>
    <cellStyle name="Currency 2 2 8 3 3 3" xfId="3990" xr:uid="{00000000-0005-0000-0000-0000730A0000}"/>
    <cellStyle name="Currency 2 2 8 3 3 4" xfId="2818" xr:uid="{00000000-0005-0000-0000-0000740A0000}"/>
    <cellStyle name="Currency 2 2 8 3 4" xfId="1472" xr:uid="{00000000-0005-0000-0000-0000750A0000}"/>
    <cellStyle name="Currency 2 2 8 3 4 2" xfId="4200" xr:uid="{00000000-0005-0000-0000-0000760A0000}"/>
    <cellStyle name="Currency 2 2 8 3 4 3" xfId="3028" xr:uid="{00000000-0005-0000-0000-0000770A0000}"/>
    <cellStyle name="Currency 2 2 8 3 5" xfId="3564" xr:uid="{00000000-0005-0000-0000-0000780A0000}"/>
    <cellStyle name="Currency 2 2 8 3 6" xfId="2392" xr:uid="{00000000-0005-0000-0000-0000790A0000}"/>
    <cellStyle name="Currency 2 2 8 4" xfId="498" xr:uid="{00000000-0005-0000-0000-00007A0A0000}"/>
    <cellStyle name="Currency 2 2 8 4 2" xfId="1681" xr:uid="{00000000-0005-0000-0000-00007B0A0000}"/>
    <cellStyle name="Currency 2 2 8 4 2 2" xfId="4306" xr:uid="{00000000-0005-0000-0000-00007C0A0000}"/>
    <cellStyle name="Currency 2 2 8 4 2 3" xfId="3134" xr:uid="{00000000-0005-0000-0000-00007D0A0000}"/>
    <cellStyle name="Currency 2 2 8 4 3" xfId="3670" xr:uid="{00000000-0005-0000-0000-00007E0A0000}"/>
    <cellStyle name="Currency 2 2 8 4 4" xfId="2498" xr:uid="{00000000-0005-0000-0000-00007F0A0000}"/>
    <cellStyle name="Currency 2 2 8 5" xfId="932" xr:uid="{00000000-0005-0000-0000-0000800A0000}"/>
    <cellStyle name="Currency 2 2 8 5 2" xfId="2102" xr:uid="{00000000-0005-0000-0000-0000810A0000}"/>
    <cellStyle name="Currency 2 2 8 5 2 2" xfId="4519" xr:uid="{00000000-0005-0000-0000-0000820A0000}"/>
    <cellStyle name="Currency 2 2 8 5 2 3" xfId="3347" xr:uid="{00000000-0005-0000-0000-0000830A0000}"/>
    <cellStyle name="Currency 2 2 8 5 3" xfId="3883" xr:uid="{00000000-0005-0000-0000-0000840A0000}"/>
    <cellStyle name="Currency 2 2 8 5 4" xfId="2711" xr:uid="{00000000-0005-0000-0000-0000850A0000}"/>
    <cellStyle name="Currency 2 2 8 6" xfId="1266" xr:uid="{00000000-0005-0000-0000-0000860A0000}"/>
    <cellStyle name="Currency 2 2 8 6 2" xfId="4096" xr:uid="{00000000-0005-0000-0000-0000870A0000}"/>
    <cellStyle name="Currency 2 2 8 6 3" xfId="2924" xr:uid="{00000000-0005-0000-0000-0000880A0000}"/>
    <cellStyle name="Currency 2 2 9" xfId="87" xr:uid="{00000000-0005-0000-0000-0000890A0000}"/>
    <cellStyle name="Currency 2 2 9 2" xfId="187" xr:uid="{00000000-0005-0000-0000-00008A0A0000}"/>
    <cellStyle name="Currency 2 2 9 2 2" xfId="398" xr:uid="{00000000-0005-0000-0000-00008B0A0000}"/>
    <cellStyle name="Currency 2 2 9 2 2 2" xfId="814" xr:uid="{00000000-0005-0000-0000-00008C0A0000}"/>
    <cellStyle name="Currency 2 2 9 2 2 2 2" xfId="1997" xr:uid="{00000000-0005-0000-0000-00008D0A0000}"/>
    <cellStyle name="Currency 2 2 9 2 2 2 2 2" xfId="4465" xr:uid="{00000000-0005-0000-0000-00008E0A0000}"/>
    <cellStyle name="Currency 2 2 9 2 2 2 2 3" xfId="3293" xr:uid="{00000000-0005-0000-0000-00008F0A0000}"/>
    <cellStyle name="Currency 2 2 9 2 2 2 3" xfId="3829" xr:uid="{00000000-0005-0000-0000-0000900A0000}"/>
    <cellStyle name="Currency 2 2 9 2 2 2 4" xfId="2657" xr:uid="{00000000-0005-0000-0000-0000910A0000}"/>
    <cellStyle name="Currency 2 2 9 2 2 3" xfId="1167" xr:uid="{00000000-0005-0000-0000-0000920A0000}"/>
    <cellStyle name="Currency 2 2 9 2 2 3 2" xfId="2334" xr:uid="{00000000-0005-0000-0000-0000930A0000}"/>
    <cellStyle name="Currency 2 2 9 2 2 3 2 2" xfId="4681" xr:uid="{00000000-0005-0000-0000-0000940A0000}"/>
    <cellStyle name="Currency 2 2 9 2 2 3 2 3" xfId="3509" xr:uid="{00000000-0005-0000-0000-0000950A0000}"/>
    <cellStyle name="Currency 2 2 9 2 2 3 3" xfId="4045" xr:uid="{00000000-0005-0000-0000-0000960A0000}"/>
    <cellStyle name="Currency 2 2 9 2 2 3 4" xfId="2873" xr:uid="{00000000-0005-0000-0000-0000970A0000}"/>
    <cellStyle name="Currency 2 2 9 2 2 4" xfId="1582" xr:uid="{00000000-0005-0000-0000-0000980A0000}"/>
    <cellStyle name="Currency 2 2 9 2 2 4 2" xfId="4255" xr:uid="{00000000-0005-0000-0000-0000990A0000}"/>
    <cellStyle name="Currency 2 2 9 2 2 4 3" xfId="3083" xr:uid="{00000000-0005-0000-0000-00009A0A0000}"/>
    <cellStyle name="Currency 2 2 9 2 2 5" xfId="3619" xr:uid="{00000000-0005-0000-0000-00009B0A0000}"/>
    <cellStyle name="Currency 2 2 9 2 2 6" xfId="2447" xr:uid="{00000000-0005-0000-0000-00009C0A0000}"/>
    <cellStyle name="Currency 2 2 9 2 3" xfId="608" xr:uid="{00000000-0005-0000-0000-00009D0A0000}"/>
    <cellStyle name="Currency 2 2 9 2 3 2" xfId="1791" xr:uid="{00000000-0005-0000-0000-00009E0A0000}"/>
    <cellStyle name="Currency 2 2 9 2 3 2 2" xfId="4361" xr:uid="{00000000-0005-0000-0000-00009F0A0000}"/>
    <cellStyle name="Currency 2 2 9 2 3 2 3" xfId="3189" xr:uid="{00000000-0005-0000-0000-0000A00A0000}"/>
    <cellStyle name="Currency 2 2 9 2 3 3" xfId="3725" xr:uid="{00000000-0005-0000-0000-0000A10A0000}"/>
    <cellStyle name="Currency 2 2 9 2 3 4" xfId="2553" xr:uid="{00000000-0005-0000-0000-0000A20A0000}"/>
    <cellStyle name="Currency 2 2 9 2 4" xfId="1042" xr:uid="{00000000-0005-0000-0000-0000A30A0000}"/>
    <cellStyle name="Currency 2 2 9 2 4 2" xfId="2212" xr:uid="{00000000-0005-0000-0000-0000A40A0000}"/>
    <cellStyle name="Currency 2 2 9 2 4 2 2" xfId="4574" xr:uid="{00000000-0005-0000-0000-0000A50A0000}"/>
    <cellStyle name="Currency 2 2 9 2 4 2 3" xfId="3402" xr:uid="{00000000-0005-0000-0000-0000A60A0000}"/>
    <cellStyle name="Currency 2 2 9 2 4 3" xfId="3938" xr:uid="{00000000-0005-0000-0000-0000A70A0000}"/>
    <cellStyle name="Currency 2 2 9 2 4 4" xfId="2766" xr:uid="{00000000-0005-0000-0000-0000A80A0000}"/>
    <cellStyle name="Currency 2 2 9 2 5" xfId="1376" xr:uid="{00000000-0005-0000-0000-0000A90A0000}"/>
    <cellStyle name="Currency 2 2 9 2 5 2" xfId="4151" xr:uid="{00000000-0005-0000-0000-0000AA0A0000}"/>
    <cellStyle name="Currency 2 2 9 2 5 3" xfId="2979" xr:uid="{00000000-0005-0000-0000-0000AB0A0000}"/>
    <cellStyle name="Currency 2 2 9 3" xfId="298" xr:uid="{00000000-0005-0000-0000-0000AC0A0000}"/>
    <cellStyle name="Currency 2 2 9 3 2" xfId="714" xr:uid="{00000000-0005-0000-0000-0000AD0A0000}"/>
    <cellStyle name="Currency 2 2 9 3 2 2" xfId="1897" xr:uid="{00000000-0005-0000-0000-0000AE0A0000}"/>
    <cellStyle name="Currency 2 2 9 3 2 2 2" xfId="4415" xr:uid="{00000000-0005-0000-0000-0000AF0A0000}"/>
    <cellStyle name="Currency 2 2 9 3 2 2 3" xfId="3243" xr:uid="{00000000-0005-0000-0000-0000B00A0000}"/>
    <cellStyle name="Currency 2 2 9 3 2 3" xfId="3779" xr:uid="{00000000-0005-0000-0000-0000B10A0000}"/>
    <cellStyle name="Currency 2 2 9 3 2 4" xfId="2607" xr:uid="{00000000-0005-0000-0000-0000B20A0000}"/>
    <cellStyle name="Currency 2 2 9 3 3" xfId="1117" xr:uid="{00000000-0005-0000-0000-0000B30A0000}"/>
    <cellStyle name="Currency 2 2 9 3 3 2" xfId="2284" xr:uid="{00000000-0005-0000-0000-0000B40A0000}"/>
    <cellStyle name="Currency 2 2 9 3 3 2 2" xfId="4631" xr:uid="{00000000-0005-0000-0000-0000B50A0000}"/>
    <cellStyle name="Currency 2 2 9 3 3 2 3" xfId="3459" xr:uid="{00000000-0005-0000-0000-0000B60A0000}"/>
    <cellStyle name="Currency 2 2 9 3 3 3" xfId="3995" xr:uid="{00000000-0005-0000-0000-0000B70A0000}"/>
    <cellStyle name="Currency 2 2 9 3 3 4" xfId="2823" xr:uid="{00000000-0005-0000-0000-0000B80A0000}"/>
    <cellStyle name="Currency 2 2 9 3 4" xfId="1482" xr:uid="{00000000-0005-0000-0000-0000B90A0000}"/>
    <cellStyle name="Currency 2 2 9 3 4 2" xfId="4205" xr:uid="{00000000-0005-0000-0000-0000BA0A0000}"/>
    <cellStyle name="Currency 2 2 9 3 4 3" xfId="3033" xr:uid="{00000000-0005-0000-0000-0000BB0A0000}"/>
    <cellStyle name="Currency 2 2 9 3 5" xfId="3569" xr:uid="{00000000-0005-0000-0000-0000BC0A0000}"/>
    <cellStyle name="Currency 2 2 9 3 6" xfId="2397" xr:uid="{00000000-0005-0000-0000-0000BD0A0000}"/>
    <cellStyle name="Currency 2 2 9 4" xfId="508" xr:uid="{00000000-0005-0000-0000-0000BE0A0000}"/>
    <cellStyle name="Currency 2 2 9 4 2" xfId="1691" xr:uid="{00000000-0005-0000-0000-0000BF0A0000}"/>
    <cellStyle name="Currency 2 2 9 4 2 2" xfId="4311" xr:uid="{00000000-0005-0000-0000-0000C00A0000}"/>
    <cellStyle name="Currency 2 2 9 4 2 3" xfId="3139" xr:uid="{00000000-0005-0000-0000-0000C10A0000}"/>
    <cellStyle name="Currency 2 2 9 4 3" xfId="3675" xr:uid="{00000000-0005-0000-0000-0000C20A0000}"/>
    <cellStyle name="Currency 2 2 9 4 4" xfId="2503" xr:uid="{00000000-0005-0000-0000-0000C30A0000}"/>
    <cellStyle name="Currency 2 2 9 5" xfId="942" xr:uid="{00000000-0005-0000-0000-0000C40A0000}"/>
    <cellStyle name="Currency 2 2 9 5 2" xfId="2112" xr:uid="{00000000-0005-0000-0000-0000C50A0000}"/>
    <cellStyle name="Currency 2 2 9 5 2 2" xfId="4524" xr:uid="{00000000-0005-0000-0000-0000C60A0000}"/>
    <cellStyle name="Currency 2 2 9 5 2 3" xfId="3352" xr:uid="{00000000-0005-0000-0000-0000C70A0000}"/>
    <cellStyle name="Currency 2 2 9 5 3" xfId="3888" xr:uid="{00000000-0005-0000-0000-0000C80A0000}"/>
    <cellStyle name="Currency 2 2 9 5 4" xfId="2716" xr:uid="{00000000-0005-0000-0000-0000C90A0000}"/>
    <cellStyle name="Currency 2 2 9 6" xfId="1276" xr:uid="{00000000-0005-0000-0000-0000CA0A0000}"/>
    <cellStyle name="Currency 2 2 9 6 2" xfId="4101" xr:uid="{00000000-0005-0000-0000-0000CB0A0000}"/>
    <cellStyle name="Currency 2 2 9 6 3" xfId="2929" xr:uid="{00000000-0005-0000-0000-0000CC0A0000}"/>
    <cellStyle name="Currency 2 3" xfId="15" xr:uid="{00000000-0005-0000-0000-0000CD0A0000}"/>
    <cellStyle name="Currency 2 3 10" xfId="109" xr:uid="{00000000-0005-0000-0000-0000CE0A0000}"/>
    <cellStyle name="Currency 2 3 10 2" xfId="209" xr:uid="{00000000-0005-0000-0000-0000CF0A0000}"/>
    <cellStyle name="Currency 2 3 10 2 2" xfId="420" xr:uid="{00000000-0005-0000-0000-0000D00A0000}"/>
    <cellStyle name="Currency 2 3 10 2 2 2" xfId="836" xr:uid="{00000000-0005-0000-0000-0000D10A0000}"/>
    <cellStyle name="Currency 2 3 10 2 2 2 2" xfId="2019" xr:uid="{00000000-0005-0000-0000-0000D20A0000}"/>
    <cellStyle name="Currency 2 3 10 2 2 2 2 2" xfId="4476" xr:uid="{00000000-0005-0000-0000-0000D30A0000}"/>
    <cellStyle name="Currency 2 3 10 2 2 2 2 3" xfId="3304" xr:uid="{00000000-0005-0000-0000-0000D40A0000}"/>
    <cellStyle name="Currency 2 3 10 2 2 2 3" xfId="3840" xr:uid="{00000000-0005-0000-0000-0000D50A0000}"/>
    <cellStyle name="Currency 2 3 10 2 2 2 4" xfId="2668" xr:uid="{00000000-0005-0000-0000-0000D60A0000}"/>
    <cellStyle name="Currency 2 3 10 2 2 3" xfId="1178" xr:uid="{00000000-0005-0000-0000-0000D70A0000}"/>
    <cellStyle name="Currency 2 3 10 2 2 3 2" xfId="2345" xr:uid="{00000000-0005-0000-0000-0000D80A0000}"/>
    <cellStyle name="Currency 2 3 10 2 2 3 2 2" xfId="4692" xr:uid="{00000000-0005-0000-0000-0000D90A0000}"/>
    <cellStyle name="Currency 2 3 10 2 2 3 2 3" xfId="3520" xr:uid="{00000000-0005-0000-0000-0000DA0A0000}"/>
    <cellStyle name="Currency 2 3 10 2 2 3 3" xfId="4056" xr:uid="{00000000-0005-0000-0000-0000DB0A0000}"/>
    <cellStyle name="Currency 2 3 10 2 2 3 4" xfId="2884" xr:uid="{00000000-0005-0000-0000-0000DC0A0000}"/>
    <cellStyle name="Currency 2 3 10 2 2 4" xfId="1604" xr:uid="{00000000-0005-0000-0000-0000DD0A0000}"/>
    <cellStyle name="Currency 2 3 10 2 2 4 2" xfId="4266" xr:uid="{00000000-0005-0000-0000-0000DE0A0000}"/>
    <cellStyle name="Currency 2 3 10 2 2 4 3" xfId="3094" xr:uid="{00000000-0005-0000-0000-0000DF0A0000}"/>
    <cellStyle name="Currency 2 3 10 2 2 5" xfId="3630" xr:uid="{00000000-0005-0000-0000-0000E00A0000}"/>
    <cellStyle name="Currency 2 3 10 2 2 6" xfId="2458" xr:uid="{00000000-0005-0000-0000-0000E10A0000}"/>
    <cellStyle name="Currency 2 3 10 2 3" xfId="630" xr:uid="{00000000-0005-0000-0000-0000E20A0000}"/>
    <cellStyle name="Currency 2 3 10 2 3 2" xfId="1813" xr:uid="{00000000-0005-0000-0000-0000E30A0000}"/>
    <cellStyle name="Currency 2 3 10 2 3 2 2" xfId="4372" xr:uid="{00000000-0005-0000-0000-0000E40A0000}"/>
    <cellStyle name="Currency 2 3 10 2 3 2 3" xfId="3200" xr:uid="{00000000-0005-0000-0000-0000E50A0000}"/>
    <cellStyle name="Currency 2 3 10 2 3 3" xfId="3736" xr:uid="{00000000-0005-0000-0000-0000E60A0000}"/>
    <cellStyle name="Currency 2 3 10 2 3 4" xfId="2564" xr:uid="{00000000-0005-0000-0000-0000E70A0000}"/>
    <cellStyle name="Currency 2 3 10 2 4" xfId="1064" xr:uid="{00000000-0005-0000-0000-0000E80A0000}"/>
    <cellStyle name="Currency 2 3 10 2 4 2" xfId="2234" xr:uid="{00000000-0005-0000-0000-0000E90A0000}"/>
    <cellStyle name="Currency 2 3 10 2 4 2 2" xfId="4585" xr:uid="{00000000-0005-0000-0000-0000EA0A0000}"/>
    <cellStyle name="Currency 2 3 10 2 4 2 3" xfId="3413" xr:uid="{00000000-0005-0000-0000-0000EB0A0000}"/>
    <cellStyle name="Currency 2 3 10 2 4 3" xfId="3949" xr:uid="{00000000-0005-0000-0000-0000EC0A0000}"/>
    <cellStyle name="Currency 2 3 10 2 4 4" xfId="2777" xr:uid="{00000000-0005-0000-0000-0000ED0A0000}"/>
    <cellStyle name="Currency 2 3 10 2 5" xfId="1398" xr:uid="{00000000-0005-0000-0000-0000EE0A0000}"/>
    <cellStyle name="Currency 2 3 10 2 5 2" xfId="4162" xr:uid="{00000000-0005-0000-0000-0000EF0A0000}"/>
    <cellStyle name="Currency 2 3 10 2 5 3" xfId="2990" xr:uid="{00000000-0005-0000-0000-0000F00A0000}"/>
    <cellStyle name="Currency 2 3 10 3" xfId="320" xr:uid="{00000000-0005-0000-0000-0000F10A0000}"/>
    <cellStyle name="Currency 2 3 10 3 2" xfId="736" xr:uid="{00000000-0005-0000-0000-0000F20A0000}"/>
    <cellStyle name="Currency 2 3 10 3 2 2" xfId="1919" xr:uid="{00000000-0005-0000-0000-0000F30A0000}"/>
    <cellStyle name="Currency 2 3 10 3 2 2 2" xfId="4426" xr:uid="{00000000-0005-0000-0000-0000F40A0000}"/>
    <cellStyle name="Currency 2 3 10 3 2 2 3" xfId="3254" xr:uid="{00000000-0005-0000-0000-0000F50A0000}"/>
    <cellStyle name="Currency 2 3 10 3 2 3" xfId="3790" xr:uid="{00000000-0005-0000-0000-0000F60A0000}"/>
    <cellStyle name="Currency 2 3 10 3 2 4" xfId="2618" xr:uid="{00000000-0005-0000-0000-0000F70A0000}"/>
    <cellStyle name="Currency 2 3 10 3 3" xfId="1128" xr:uid="{00000000-0005-0000-0000-0000F80A0000}"/>
    <cellStyle name="Currency 2 3 10 3 3 2" xfId="2295" xr:uid="{00000000-0005-0000-0000-0000F90A0000}"/>
    <cellStyle name="Currency 2 3 10 3 3 2 2" xfId="4642" xr:uid="{00000000-0005-0000-0000-0000FA0A0000}"/>
    <cellStyle name="Currency 2 3 10 3 3 2 3" xfId="3470" xr:uid="{00000000-0005-0000-0000-0000FB0A0000}"/>
    <cellStyle name="Currency 2 3 10 3 3 3" xfId="4006" xr:uid="{00000000-0005-0000-0000-0000FC0A0000}"/>
    <cellStyle name="Currency 2 3 10 3 3 4" xfId="2834" xr:uid="{00000000-0005-0000-0000-0000FD0A0000}"/>
    <cellStyle name="Currency 2 3 10 3 4" xfId="1504" xr:uid="{00000000-0005-0000-0000-0000FE0A0000}"/>
    <cellStyle name="Currency 2 3 10 3 4 2" xfId="4216" xr:uid="{00000000-0005-0000-0000-0000FF0A0000}"/>
    <cellStyle name="Currency 2 3 10 3 4 3" xfId="3044" xr:uid="{00000000-0005-0000-0000-0000000B0000}"/>
    <cellStyle name="Currency 2 3 10 3 5" xfId="3580" xr:uid="{00000000-0005-0000-0000-0000010B0000}"/>
    <cellStyle name="Currency 2 3 10 3 6" xfId="2408" xr:uid="{00000000-0005-0000-0000-0000020B0000}"/>
    <cellStyle name="Currency 2 3 10 4" xfId="530" xr:uid="{00000000-0005-0000-0000-0000030B0000}"/>
    <cellStyle name="Currency 2 3 10 4 2" xfId="1713" xr:uid="{00000000-0005-0000-0000-0000040B0000}"/>
    <cellStyle name="Currency 2 3 10 4 2 2" xfId="4322" xr:uid="{00000000-0005-0000-0000-0000050B0000}"/>
    <cellStyle name="Currency 2 3 10 4 2 3" xfId="3150" xr:uid="{00000000-0005-0000-0000-0000060B0000}"/>
    <cellStyle name="Currency 2 3 10 4 3" xfId="3686" xr:uid="{00000000-0005-0000-0000-0000070B0000}"/>
    <cellStyle name="Currency 2 3 10 4 4" xfId="2514" xr:uid="{00000000-0005-0000-0000-0000080B0000}"/>
    <cellStyle name="Currency 2 3 10 5" xfId="964" xr:uid="{00000000-0005-0000-0000-0000090B0000}"/>
    <cellStyle name="Currency 2 3 10 5 2" xfId="2134" xr:uid="{00000000-0005-0000-0000-00000A0B0000}"/>
    <cellStyle name="Currency 2 3 10 5 2 2" xfId="4535" xr:uid="{00000000-0005-0000-0000-00000B0B0000}"/>
    <cellStyle name="Currency 2 3 10 5 2 3" xfId="3363" xr:uid="{00000000-0005-0000-0000-00000C0B0000}"/>
    <cellStyle name="Currency 2 3 10 5 3" xfId="3899" xr:uid="{00000000-0005-0000-0000-00000D0B0000}"/>
    <cellStyle name="Currency 2 3 10 5 4" xfId="2727" xr:uid="{00000000-0005-0000-0000-00000E0B0000}"/>
    <cellStyle name="Currency 2 3 10 6" xfId="1298" xr:uid="{00000000-0005-0000-0000-00000F0B0000}"/>
    <cellStyle name="Currency 2 3 10 6 2" xfId="4112" xr:uid="{00000000-0005-0000-0000-0000100B0000}"/>
    <cellStyle name="Currency 2 3 10 6 3" xfId="2940" xr:uid="{00000000-0005-0000-0000-0000110B0000}"/>
    <cellStyle name="Currency 2 3 11" xfId="119" xr:uid="{00000000-0005-0000-0000-0000120B0000}"/>
    <cellStyle name="Currency 2 3 11 2" xfId="330" xr:uid="{00000000-0005-0000-0000-0000130B0000}"/>
    <cellStyle name="Currency 2 3 11 2 2" xfId="746" xr:uid="{00000000-0005-0000-0000-0000140B0000}"/>
    <cellStyle name="Currency 2 3 11 2 2 2" xfId="1929" xr:uid="{00000000-0005-0000-0000-0000150B0000}"/>
    <cellStyle name="Currency 2 3 11 2 2 2 2" xfId="4431" xr:uid="{00000000-0005-0000-0000-0000160B0000}"/>
    <cellStyle name="Currency 2 3 11 2 2 2 3" xfId="3259" xr:uid="{00000000-0005-0000-0000-0000170B0000}"/>
    <cellStyle name="Currency 2 3 11 2 2 3" xfId="3795" xr:uid="{00000000-0005-0000-0000-0000180B0000}"/>
    <cellStyle name="Currency 2 3 11 2 2 4" xfId="2623" xr:uid="{00000000-0005-0000-0000-0000190B0000}"/>
    <cellStyle name="Currency 2 3 11 2 3" xfId="1133" xr:uid="{00000000-0005-0000-0000-00001A0B0000}"/>
    <cellStyle name="Currency 2 3 11 2 3 2" xfId="2300" xr:uid="{00000000-0005-0000-0000-00001B0B0000}"/>
    <cellStyle name="Currency 2 3 11 2 3 2 2" xfId="4647" xr:uid="{00000000-0005-0000-0000-00001C0B0000}"/>
    <cellStyle name="Currency 2 3 11 2 3 2 3" xfId="3475" xr:uid="{00000000-0005-0000-0000-00001D0B0000}"/>
    <cellStyle name="Currency 2 3 11 2 3 3" xfId="4011" xr:uid="{00000000-0005-0000-0000-00001E0B0000}"/>
    <cellStyle name="Currency 2 3 11 2 3 4" xfId="2839" xr:uid="{00000000-0005-0000-0000-00001F0B0000}"/>
    <cellStyle name="Currency 2 3 11 2 4" xfId="1514" xr:uid="{00000000-0005-0000-0000-0000200B0000}"/>
    <cellStyle name="Currency 2 3 11 2 4 2" xfId="4221" xr:uid="{00000000-0005-0000-0000-0000210B0000}"/>
    <cellStyle name="Currency 2 3 11 2 4 3" xfId="3049" xr:uid="{00000000-0005-0000-0000-0000220B0000}"/>
    <cellStyle name="Currency 2 3 11 2 5" xfId="3585" xr:uid="{00000000-0005-0000-0000-0000230B0000}"/>
    <cellStyle name="Currency 2 3 11 2 6" xfId="2413" xr:uid="{00000000-0005-0000-0000-0000240B0000}"/>
    <cellStyle name="Currency 2 3 11 3" xfId="540" xr:uid="{00000000-0005-0000-0000-0000250B0000}"/>
    <cellStyle name="Currency 2 3 11 3 2" xfId="1723" xr:uid="{00000000-0005-0000-0000-0000260B0000}"/>
    <cellStyle name="Currency 2 3 11 3 2 2" xfId="4327" xr:uid="{00000000-0005-0000-0000-0000270B0000}"/>
    <cellStyle name="Currency 2 3 11 3 2 3" xfId="3155" xr:uid="{00000000-0005-0000-0000-0000280B0000}"/>
    <cellStyle name="Currency 2 3 11 3 3" xfId="3691" xr:uid="{00000000-0005-0000-0000-0000290B0000}"/>
    <cellStyle name="Currency 2 3 11 3 4" xfId="2519" xr:uid="{00000000-0005-0000-0000-00002A0B0000}"/>
    <cellStyle name="Currency 2 3 11 4" xfId="974" xr:uid="{00000000-0005-0000-0000-00002B0B0000}"/>
    <cellStyle name="Currency 2 3 11 4 2" xfId="2144" xr:uid="{00000000-0005-0000-0000-00002C0B0000}"/>
    <cellStyle name="Currency 2 3 11 4 2 2" xfId="4540" xr:uid="{00000000-0005-0000-0000-00002D0B0000}"/>
    <cellStyle name="Currency 2 3 11 4 2 3" xfId="3368" xr:uid="{00000000-0005-0000-0000-00002E0B0000}"/>
    <cellStyle name="Currency 2 3 11 4 3" xfId="3904" xr:uid="{00000000-0005-0000-0000-00002F0B0000}"/>
    <cellStyle name="Currency 2 3 11 4 4" xfId="2732" xr:uid="{00000000-0005-0000-0000-0000300B0000}"/>
    <cellStyle name="Currency 2 3 11 5" xfId="1308" xr:uid="{00000000-0005-0000-0000-0000310B0000}"/>
    <cellStyle name="Currency 2 3 11 5 2" xfId="4117" xr:uid="{00000000-0005-0000-0000-0000320B0000}"/>
    <cellStyle name="Currency 2 3 11 5 3" xfId="2945" xr:uid="{00000000-0005-0000-0000-0000330B0000}"/>
    <cellStyle name="Currency 2 3 12" xfId="230" xr:uid="{00000000-0005-0000-0000-0000340B0000}"/>
    <cellStyle name="Currency 2 3 12 2" xfId="646" xr:uid="{00000000-0005-0000-0000-0000350B0000}"/>
    <cellStyle name="Currency 2 3 12 2 2" xfId="1829" xr:uid="{00000000-0005-0000-0000-0000360B0000}"/>
    <cellStyle name="Currency 2 3 12 2 2 2" xfId="4381" xr:uid="{00000000-0005-0000-0000-0000370B0000}"/>
    <cellStyle name="Currency 2 3 12 2 2 3" xfId="3209" xr:uid="{00000000-0005-0000-0000-0000380B0000}"/>
    <cellStyle name="Currency 2 3 12 2 3" xfId="3745" xr:uid="{00000000-0005-0000-0000-0000390B0000}"/>
    <cellStyle name="Currency 2 3 12 2 4" xfId="2573" xr:uid="{00000000-0005-0000-0000-00003A0B0000}"/>
    <cellStyle name="Currency 2 3 12 3" xfId="1083" xr:uid="{00000000-0005-0000-0000-00003B0B0000}"/>
    <cellStyle name="Currency 2 3 12 3 2" xfId="2250" xr:uid="{00000000-0005-0000-0000-00003C0B0000}"/>
    <cellStyle name="Currency 2 3 12 3 2 2" xfId="4597" xr:uid="{00000000-0005-0000-0000-00003D0B0000}"/>
    <cellStyle name="Currency 2 3 12 3 2 3" xfId="3425" xr:uid="{00000000-0005-0000-0000-00003E0B0000}"/>
    <cellStyle name="Currency 2 3 12 3 3" xfId="3961" xr:uid="{00000000-0005-0000-0000-00003F0B0000}"/>
    <cellStyle name="Currency 2 3 12 3 4" xfId="2789" xr:uid="{00000000-0005-0000-0000-0000400B0000}"/>
    <cellStyle name="Currency 2 3 12 4" xfId="1414" xr:uid="{00000000-0005-0000-0000-0000410B0000}"/>
    <cellStyle name="Currency 2 3 12 4 2" xfId="4171" xr:uid="{00000000-0005-0000-0000-0000420B0000}"/>
    <cellStyle name="Currency 2 3 12 4 3" xfId="2999" xr:uid="{00000000-0005-0000-0000-0000430B0000}"/>
    <cellStyle name="Currency 2 3 12 5" xfId="3535" xr:uid="{00000000-0005-0000-0000-0000440B0000}"/>
    <cellStyle name="Currency 2 3 12 6" xfId="2363" xr:uid="{00000000-0005-0000-0000-0000450B0000}"/>
    <cellStyle name="Currency 2 3 13" xfId="440" xr:uid="{00000000-0005-0000-0000-0000460B0000}"/>
    <cellStyle name="Currency 2 3 13 2" xfId="1623" xr:uid="{00000000-0005-0000-0000-0000470B0000}"/>
    <cellStyle name="Currency 2 3 13 2 2" xfId="4277" xr:uid="{00000000-0005-0000-0000-0000480B0000}"/>
    <cellStyle name="Currency 2 3 13 2 3" xfId="3105" xr:uid="{00000000-0005-0000-0000-0000490B0000}"/>
    <cellStyle name="Currency 2 3 13 3" xfId="3641" xr:uid="{00000000-0005-0000-0000-00004A0B0000}"/>
    <cellStyle name="Currency 2 3 13 4" xfId="2469" xr:uid="{00000000-0005-0000-0000-00004B0B0000}"/>
    <cellStyle name="Currency 2 3 14" xfId="871" xr:uid="{00000000-0005-0000-0000-00004C0B0000}"/>
    <cellStyle name="Currency 2 3 14 2" xfId="2044" xr:uid="{00000000-0005-0000-0000-00004D0B0000}"/>
    <cellStyle name="Currency 2 3 14 2 2" xfId="4490" xr:uid="{00000000-0005-0000-0000-00004E0B0000}"/>
    <cellStyle name="Currency 2 3 14 2 3" xfId="3318" xr:uid="{00000000-0005-0000-0000-00004F0B0000}"/>
    <cellStyle name="Currency 2 3 14 3" xfId="3854" xr:uid="{00000000-0005-0000-0000-0000500B0000}"/>
    <cellStyle name="Currency 2 3 14 4" xfId="2682" xr:uid="{00000000-0005-0000-0000-0000510B0000}"/>
    <cellStyle name="Currency 2 3 15" xfId="1208" xr:uid="{00000000-0005-0000-0000-0000520B0000}"/>
    <cellStyle name="Currency 2 3 15 2" xfId="4067" xr:uid="{00000000-0005-0000-0000-0000530B0000}"/>
    <cellStyle name="Currency 2 3 15 3" xfId="2895" xr:uid="{00000000-0005-0000-0000-0000540B0000}"/>
    <cellStyle name="Currency 2 3 2" xfId="29" xr:uid="{00000000-0005-0000-0000-0000550B0000}"/>
    <cellStyle name="Currency 2 3 2 2" xfId="129" xr:uid="{00000000-0005-0000-0000-0000560B0000}"/>
    <cellStyle name="Currency 2 3 2 2 2" xfId="340" xr:uid="{00000000-0005-0000-0000-0000570B0000}"/>
    <cellStyle name="Currency 2 3 2 2 2 2" xfId="756" xr:uid="{00000000-0005-0000-0000-0000580B0000}"/>
    <cellStyle name="Currency 2 3 2 2 2 2 2" xfId="1939" xr:uid="{00000000-0005-0000-0000-0000590B0000}"/>
    <cellStyle name="Currency 2 3 2 2 2 2 2 2" xfId="4436" xr:uid="{00000000-0005-0000-0000-00005A0B0000}"/>
    <cellStyle name="Currency 2 3 2 2 2 2 2 3" xfId="3264" xr:uid="{00000000-0005-0000-0000-00005B0B0000}"/>
    <cellStyle name="Currency 2 3 2 2 2 2 3" xfId="3800" xr:uid="{00000000-0005-0000-0000-00005C0B0000}"/>
    <cellStyle name="Currency 2 3 2 2 2 2 4" xfId="2628" xr:uid="{00000000-0005-0000-0000-00005D0B0000}"/>
    <cellStyle name="Currency 2 3 2 2 2 3" xfId="1138" xr:uid="{00000000-0005-0000-0000-00005E0B0000}"/>
    <cellStyle name="Currency 2 3 2 2 2 3 2" xfId="2305" xr:uid="{00000000-0005-0000-0000-00005F0B0000}"/>
    <cellStyle name="Currency 2 3 2 2 2 3 2 2" xfId="4652" xr:uid="{00000000-0005-0000-0000-0000600B0000}"/>
    <cellStyle name="Currency 2 3 2 2 2 3 2 3" xfId="3480" xr:uid="{00000000-0005-0000-0000-0000610B0000}"/>
    <cellStyle name="Currency 2 3 2 2 2 3 3" xfId="4016" xr:uid="{00000000-0005-0000-0000-0000620B0000}"/>
    <cellStyle name="Currency 2 3 2 2 2 3 4" xfId="2844" xr:uid="{00000000-0005-0000-0000-0000630B0000}"/>
    <cellStyle name="Currency 2 3 2 2 2 4" xfId="1524" xr:uid="{00000000-0005-0000-0000-0000640B0000}"/>
    <cellStyle name="Currency 2 3 2 2 2 4 2" xfId="4226" xr:uid="{00000000-0005-0000-0000-0000650B0000}"/>
    <cellStyle name="Currency 2 3 2 2 2 4 3" xfId="3054" xr:uid="{00000000-0005-0000-0000-0000660B0000}"/>
    <cellStyle name="Currency 2 3 2 2 2 5" xfId="3590" xr:uid="{00000000-0005-0000-0000-0000670B0000}"/>
    <cellStyle name="Currency 2 3 2 2 2 6" xfId="2418" xr:uid="{00000000-0005-0000-0000-0000680B0000}"/>
    <cellStyle name="Currency 2 3 2 2 3" xfId="550" xr:uid="{00000000-0005-0000-0000-0000690B0000}"/>
    <cellStyle name="Currency 2 3 2 2 3 2" xfId="1733" xr:uid="{00000000-0005-0000-0000-00006A0B0000}"/>
    <cellStyle name="Currency 2 3 2 2 3 2 2" xfId="4332" xr:uid="{00000000-0005-0000-0000-00006B0B0000}"/>
    <cellStyle name="Currency 2 3 2 2 3 2 3" xfId="3160" xr:uid="{00000000-0005-0000-0000-00006C0B0000}"/>
    <cellStyle name="Currency 2 3 2 2 3 3" xfId="3696" xr:uid="{00000000-0005-0000-0000-00006D0B0000}"/>
    <cellStyle name="Currency 2 3 2 2 3 4" xfId="2524" xr:uid="{00000000-0005-0000-0000-00006E0B0000}"/>
    <cellStyle name="Currency 2 3 2 2 4" xfId="984" xr:uid="{00000000-0005-0000-0000-00006F0B0000}"/>
    <cellStyle name="Currency 2 3 2 2 4 2" xfId="2154" xr:uid="{00000000-0005-0000-0000-0000700B0000}"/>
    <cellStyle name="Currency 2 3 2 2 4 2 2" xfId="4545" xr:uid="{00000000-0005-0000-0000-0000710B0000}"/>
    <cellStyle name="Currency 2 3 2 2 4 2 3" xfId="3373" xr:uid="{00000000-0005-0000-0000-0000720B0000}"/>
    <cellStyle name="Currency 2 3 2 2 4 3" xfId="3909" xr:uid="{00000000-0005-0000-0000-0000730B0000}"/>
    <cellStyle name="Currency 2 3 2 2 4 4" xfId="2737" xr:uid="{00000000-0005-0000-0000-0000740B0000}"/>
    <cellStyle name="Currency 2 3 2 2 5" xfId="1318" xr:uid="{00000000-0005-0000-0000-0000750B0000}"/>
    <cellStyle name="Currency 2 3 2 2 5 2" xfId="4122" xr:uid="{00000000-0005-0000-0000-0000760B0000}"/>
    <cellStyle name="Currency 2 3 2 2 5 3" xfId="2950" xr:uid="{00000000-0005-0000-0000-0000770B0000}"/>
    <cellStyle name="Currency 2 3 2 3" xfId="240" xr:uid="{00000000-0005-0000-0000-0000780B0000}"/>
    <cellStyle name="Currency 2 3 2 3 2" xfId="656" xr:uid="{00000000-0005-0000-0000-0000790B0000}"/>
    <cellStyle name="Currency 2 3 2 3 2 2" xfId="1839" xr:uid="{00000000-0005-0000-0000-00007A0B0000}"/>
    <cellStyle name="Currency 2 3 2 3 2 2 2" xfId="4386" xr:uid="{00000000-0005-0000-0000-00007B0B0000}"/>
    <cellStyle name="Currency 2 3 2 3 2 2 3" xfId="3214" xr:uid="{00000000-0005-0000-0000-00007C0B0000}"/>
    <cellStyle name="Currency 2 3 2 3 2 3" xfId="3750" xr:uid="{00000000-0005-0000-0000-00007D0B0000}"/>
    <cellStyle name="Currency 2 3 2 3 2 4" xfId="2578" xr:uid="{00000000-0005-0000-0000-00007E0B0000}"/>
    <cellStyle name="Currency 2 3 2 3 3" xfId="1088" xr:uid="{00000000-0005-0000-0000-00007F0B0000}"/>
    <cellStyle name="Currency 2 3 2 3 3 2" xfId="2255" xr:uid="{00000000-0005-0000-0000-0000800B0000}"/>
    <cellStyle name="Currency 2 3 2 3 3 2 2" xfId="4602" xr:uid="{00000000-0005-0000-0000-0000810B0000}"/>
    <cellStyle name="Currency 2 3 2 3 3 2 3" xfId="3430" xr:uid="{00000000-0005-0000-0000-0000820B0000}"/>
    <cellStyle name="Currency 2 3 2 3 3 3" xfId="3966" xr:uid="{00000000-0005-0000-0000-0000830B0000}"/>
    <cellStyle name="Currency 2 3 2 3 3 4" xfId="2794" xr:uid="{00000000-0005-0000-0000-0000840B0000}"/>
    <cellStyle name="Currency 2 3 2 3 4" xfId="1424" xr:uid="{00000000-0005-0000-0000-0000850B0000}"/>
    <cellStyle name="Currency 2 3 2 3 4 2" xfId="4176" xr:uid="{00000000-0005-0000-0000-0000860B0000}"/>
    <cellStyle name="Currency 2 3 2 3 4 3" xfId="3004" xr:uid="{00000000-0005-0000-0000-0000870B0000}"/>
    <cellStyle name="Currency 2 3 2 3 5" xfId="3540" xr:uid="{00000000-0005-0000-0000-0000880B0000}"/>
    <cellStyle name="Currency 2 3 2 3 6" xfId="2368" xr:uid="{00000000-0005-0000-0000-0000890B0000}"/>
    <cellStyle name="Currency 2 3 2 4" xfId="450" xr:uid="{00000000-0005-0000-0000-00008A0B0000}"/>
    <cellStyle name="Currency 2 3 2 4 2" xfId="1633" xr:uid="{00000000-0005-0000-0000-00008B0B0000}"/>
    <cellStyle name="Currency 2 3 2 4 2 2" xfId="4282" xr:uid="{00000000-0005-0000-0000-00008C0B0000}"/>
    <cellStyle name="Currency 2 3 2 4 2 3" xfId="3110" xr:uid="{00000000-0005-0000-0000-00008D0B0000}"/>
    <cellStyle name="Currency 2 3 2 4 3" xfId="3646" xr:uid="{00000000-0005-0000-0000-00008E0B0000}"/>
    <cellStyle name="Currency 2 3 2 4 4" xfId="2474" xr:uid="{00000000-0005-0000-0000-00008F0B0000}"/>
    <cellStyle name="Currency 2 3 2 5" xfId="884" xr:uid="{00000000-0005-0000-0000-0000900B0000}"/>
    <cellStyle name="Currency 2 3 2 5 2" xfId="2054" xr:uid="{00000000-0005-0000-0000-0000910B0000}"/>
    <cellStyle name="Currency 2 3 2 5 2 2" xfId="4495" xr:uid="{00000000-0005-0000-0000-0000920B0000}"/>
    <cellStyle name="Currency 2 3 2 5 2 3" xfId="3323" xr:uid="{00000000-0005-0000-0000-0000930B0000}"/>
    <cellStyle name="Currency 2 3 2 5 3" xfId="3859" xr:uid="{00000000-0005-0000-0000-0000940B0000}"/>
    <cellStyle name="Currency 2 3 2 5 4" xfId="2687" xr:uid="{00000000-0005-0000-0000-0000950B0000}"/>
    <cellStyle name="Currency 2 3 2 6" xfId="1218" xr:uid="{00000000-0005-0000-0000-0000960B0000}"/>
    <cellStyle name="Currency 2 3 2 6 2" xfId="4072" xr:uid="{00000000-0005-0000-0000-0000970B0000}"/>
    <cellStyle name="Currency 2 3 2 6 3" xfId="2900" xr:uid="{00000000-0005-0000-0000-0000980B0000}"/>
    <cellStyle name="Currency 2 3 3" xfId="39" xr:uid="{00000000-0005-0000-0000-0000990B0000}"/>
    <cellStyle name="Currency 2 3 3 2" xfId="139" xr:uid="{00000000-0005-0000-0000-00009A0B0000}"/>
    <cellStyle name="Currency 2 3 3 2 2" xfId="350" xr:uid="{00000000-0005-0000-0000-00009B0B0000}"/>
    <cellStyle name="Currency 2 3 3 2 2 2" xfId="766" xr:uid="{00000000-0005-0000-0000-00009C0B0000}"/>
    <cellStyle name="Currency 2 3 3 2 2 2 2" xfId="1949" xr:uid="{00000000-0005-0000-0000-00009D0B0000}"/>
    <cellStyle name="Currency 2 3 3 2 2 2 2 2" xfId="4441" xr:uid="{00000000-0005-0000-0000-00009E0B0000}"/>
    <cellStyle name="Currency 2 3 3 2 2 2 2 3" xfId="3269" xr:uid="{00000000-0005-0000-0000-00009F0B0000}"/>
    <cellStyle name="Currency 2 3 3 2 2 2 3" xfId="3805" xr:uid="{00000000-0005-0000-0000-0000A00B0000}"/>
    <cellStyle name="Currency 2 3 3 2 2 2 4" xfId="2633" xr:uid="{00000000-0005-0000-0000-0000A10B0000}"/>
    <cellStyle name="Currency 2 3 3 2 2 3" xfId="1143" xr:uid="{00000000-0005-0000-0000-0000A20B0000}"/>
    <cellStyle name="Currency 2 3 3 2 2 3 2" xfId="2310" xr:uid="{00000000-0005-0000-0000-0000A30B0000}"/>
    <cellStyle name="Currency 2 3 3 2 2 3 2 2" xfId="4657" xr:uid="{00000000-0005-0000-0000-0000A40B0000}"/>
    <cellStyle name="Currency 2 3 3 2 2 3 2 3" xfId="3485" xr:uid="{00000000-0005-0000-0000-0000A50B0000}"/>
    <cellStyle name="Currency 2 3 3 2 2 3 3" xfId="4021" xr:uid="{00000000-0005-0000-0000-0000A60B0000}"/>
    <cellStyle name="Currency 2 3 3 2 2 3 4" xfId="2849" xr:uid="{00000000-0005-0000-0000-0000A70B0000}"/>
    <cellStyle name="Currency 2 3 3 2 2 4" xfId="1534" xr:uid="{00000000-0005-0000-0000-0000A80B0000}"/>
    <cellStyle name="Currency 2 3 3 2 2 4 2" xfId="4231" xr:uid="{00000000-0005-0000-0000-0000A90B0000}"/>
    <cellStyle name="Currency 2 3 3 2 2 4 3" xfId="3059" xr:uid="{00000000-0005-0000-0000-0000AA0B0000}"/>
    <cellStyle name="Currency 2 3 3 2 2 5" xfId="3595" xr:uid="{00000000-0005-0000-0000-0000AB0B0000}"/>
    <cellStyle name="Currency 2 3 3 2 2 6" xfId="2423" xr:uid="{00000000-0005-0000-0000-0000AC0B0000}"/>
    <cellStyle name="Currency 2 3 3 2 3" xfId="560" xr:uid="{00000000-0005-0000-0000-0000AD0B0000}"/>
    <cellStyle name="Currency 2 3 3 2 3 2" xfId="1743" xr:uid="{00000000-0005-0000-0000-0000AE0B0000}"/>
    <cellStyle name="Currency 2 3 3 2 3 2 2" xfId="4337" xr:uid="{00000000-0005-0000-0000-0000AF0B0000}"/>
    <cellStyle name="Currency 2 3 3 2 3 2 3" xfId="3165" xr:uid="{00000000-0005-0000-0000-0000B00B0000}"/>
    <cellStyle name="Currency 2 3 3 2 3 3" xfId="3701" xr:uid="{00000000-0005-0000-0000-0000B10B0000}"/>
    <cellStyle name="Currency 2 3 3 2 3 4" xfId="2529" xr:uid="{00000000-0005-0000-0000-0000B20B0000}"/>
    <cellStyle name="Currency 2 3 3 2 4" xfId="994" xr:uid="{00000000-0005-0000-0000-0000B30B0000}"/>
    <cellStyle name="Currency 2 3 3 2 4 2" xfId="2164" xr:uid="{00000000-0005-0000-0000-0000B40B0000}"/>
    <cellStyle name="Currency 2 3 3 2 4 2 2" xfId="4550" xr:uid="{00000000-0005-0000-0000-0000B50B0000}"/>
    <cellStyle name="Currency 2 3 3 2 4 2 3" xfId="3378" xr:uid="{00000000-0005-0000-0000-0000B60B0000}"/>
    <cellStyle name="Currency 2 3 3 2 4 3" xfId="3914" xr:uid="{00000000-0005-0000-0000-0000B70B0000}"/>
    <cellStyle name="Currency 2 3 3 2 4 4" xfId="2742" xr:uid="{00000000-0005-0000-0000-0000B80B0000}"/>
    <cellStyle name="Currency 2 3 3 2 5" xfId="1328" xr:uid="{00000000-0005-0000-0000-0000B90B0000}"/>
    <cellStyle name="Currency 2 3 3 2 5 2" xfId="4127" xr:uid="{00000000-0005-0000-0000-0000BA0B0000}"/>
    <cellStyle name="Currency 2 3 3 2 5 3" xfId="2955" xr:uid="{00000000-0005-0000-0000-0000BB0B0000}"/>
    <cellStyle name="Currency 2 3 3 3" xfId="250" xr:uid="{00000000-0005-0000-0000-0000BC0B0000}"/>
    <cellStyle name="Currency 2 3 3 3 2" xfId="666" xr:uid="{00000000-0005-0000-0000-0000BD0B0000}"/>
    <cellStyle name="Currency 2 3 3 3 2 2" xfId="1849" xr:uid="{00000000-0005-0000-0000-0000BE0B0000}"/>
    <cellStyle name="Currency 2 3 3 3 2 2 2" xfId="4391" xr:uid="{00000000-0005-0000-0000-0000BF0B0000}"/>
    <cellStyle name="Currency 2 3 3 3 2 2 3" xfId="3219" xr:uid="{00000000-0005-0000-0000-0000C00B0000}"/>
    <cellStyle name="Currency 2 3 3 3 2 3" xfId="3755" xr:uid="{00000000-0005-0000-0000-0000C10B0000}"/>
    <cellStyle name="Currency 2 3 3 3 2 4" xfId="2583" xr:uid="{00000000-0005-0000-0000-0000C20B0000}"/>
    <cellStyle name="Currency 2 3 3 3 3" xfId="1093" xr:uid="{00000000-0005-0000-0000-0000C30B0000}"/>
    <cellStyle name="Currency 2 3 3 3 3 2" xfId="2260" xr:uid="{00000000-0005-0000-0000-0000C40B0000}"/>
    <cellStyle name="Currency 2 3 3 3 3 2 2" xfId="4607" xr:uid="{00000000-0005-0000-0000-0000C50B0000}"/>
    <cellStyle name="Currency 2 3 3 3 3 2 3" xfId="3435" xr:uid="{00000000-0005-0000-0000-0000C60B0000}"/>
    <cellStyle name="Currency 2 3 3 3 3 3" xfId="3971" xr:uid="{00000000-0005-0000-0000-0000C70B0000}"/>
    <cellStyle name="Currency 2 3 3 3 3 4" xfId="2799" xr:uid="{00000000-0005-0000-0000-0000C80B0000}"/>
    <cellStyle name="Currency 2 3 3 3 4" xfId="1434" xr:uid="{00000000-0005-0000-0000-0000C90B0000}"/>
    <cellStyle name="Currency 2 3 3 3 4 2" xfId="4181" xr:uid="{00000000-0005-0000-0000-0000CA0B0000}"/>
    <cellStyle name="Currency 2 3 3 3 4 3" xfId="3009" xr:uid="{00000000-0005-0000-0000-0000CB0B0000}"/>
    <cellStyle name="Currency 2 3 3 3 5" xfId="3545" xr:uid="{00000000-0005-0000-0000-0000CC0B0000}"/>
    <cellStyle name="Currency 2 3 3 3 6" xfId="2373" xr:uid="{00000000-0005-0000-0000-0000CD0B0000}"/>
    <cellStyle name="Currency 2 3 3 4" xfId="460" xr:uid="{00000000-0005-0000-0000-0000CE0B0000}"/>
    <cellStyle name="Currency 2 3 3 4 2" xfId="1643" xr:uid="{00000000-0005-0000-0000-0000CF0B0000}"/>
    <cellStyle name="Currency 2 3 3 4 2 2" xfId="4287" xr:uid="{00000000-0005-0000-0000-0000D00B0000}"/>
    <cellStyle name="Currency 2 3 3 4 2 3" xfId="3115" xr:uid="{00000000-0005-0000-0000-0000D10B0000}"/>
    <cellStyle name="Currency 2 3 3 4 3" xfId="3651" xr:uid="{00000000-0005-0000-0000-0000D20B0000}"/>
    <cellStyle name="Currency 2 3 3 4 4" xfId="2479" xr:uid="{00000000-0005-0000-0000-0000D30B0000}"/>
    <cellStyle name="Currency 2 3 3 5" xfId="894" xr:uid="{00000000-0005-0000-0000-0000D40B0000}"/>
    <cellStyle name="Currency 2 3 3 5 2" xfId="2064" xr:uid="{00000000-0005-0000-0000-0000D50B0000}"/>
    <cellStyle name="Currency 2 3 3 5 2 2" xfId="4500" xr:uid="{00000000-0005-0000-0000-0000D60B0000}"/>
    <cellStyle name="Currency 2 3 3 5 2 3" xfId="3328" xr:uid="{00000000-0005-0000-0000-0000D70B0000}"/>
    <cellStyle name="Currency 2 3 3 5 3" xfId="3864" xr:uid="{00000000-0005-0000-0000-0000D80B0000}"/>
    <cellStyle name="Currency 2 3 3 5 4" xfId="2692" xr:uid="{00000000-0005-0000-0000-0000D90B0000}"/>
    <cellStyle name="Currency 2 3 3 6" xfId="1228" xr:uid="{00000000-0005-0000-0000-0000DA0B0000}"/>
    <cellStyle name="Currency 2 3 3 6 2" xfId="4077" xr:uid="{00000000-0005-0000-0000-0000DB0B0000}"/>
    <cellStyle name="Currency 2 3 3 6 3" xfId="2905" xr:uid="{00000000-0005-0000-0000-0000DC0B0000}"/>
    <cellStyle name="Currency 2 3 4" xfId="49" xr:uid="{00000000-0005-0000-0000-0000DD0B0000}"/>
    <cellStyle name="Currency 2 3 4 2" xfId="149" xr:uid="{00000000-0005-0000-0000-0000DE0B0000}"/>
    <cellStyle name="Currency 2 3 4 2 2" xfId="360" xr:uid="{00000000-0005-0000-0000-0000DF0B0000}"/>
    <cellStyle name="Currency 2 3 4 2 2 2" xfId="776" xr:uid="{00000000-0005-0000-0000-0000E00B0000}"/>
    <cellStyle name="Currency 2 3 4 2 2 2 2" xfId="1959" xr:uid="{00000000-0005-0000-0000-0000E10B0000}"/>
    <cellStyle name="Currency 2 3 4 2 2 2 2 2" xfId="4446" xr:uid="{00000000-0005-0000-0000-0000E20B0000}"/>
    <cellStyle name="Currency 2 3 4 2 2 2 2 3" xfId="3274" xr:uid="{00000000-0005-0000-0000-0000E30B0000}"/>
    <cellStyle name="Currency 2 3 4 2 2 2 3" xfId="3810" xr:uid="{00000000-0005-0000-0000-0000E40B0000}"/>
    <cellStyle name="Currency 2 3 4 2 2 2 4" xfId="2638" xr:uid="{00000000-0005-0000-0000-0000E50B0000}"/>
    <cellStyle name="Currency 2 3 4 2 2 3" xfId="1148" xr:uid="{00000000-0005-0000-0000-0000E60B0000}"/>
    <cellStyle name="Currency 2 3 4 2 2 3 2" xfId="2315" xr:uid="{00000000-0005-0000-0000-0000E70B0000}"/>
    <cellStyle name="Currency 2 3 4 2 2 3 2 2" xfId="4662" xr:uid="{00000000-0005-0000-0000-0000E80B0000}"/>
    <cellStyle name="Currency 2 3 4 2 2 3 2 3" xfId="3490" xr:uid="{00000000-0005-0000-0000-0000E90B0000}"/>
    <cellStyle name="Currency 2 3 4 2 2 3 3" xfId="4026" xr:uid="{00000000-0005-0000-0000-0000EA0B0000}"/>
    <cellStyle name="Currency 2 3 4 2 2 3 4" xfId="2854" xr:uid="{00000000-0005-0000-0000-0000EB0B0000}"/>
    <cellStyle name="Currency 2 3 4 2 2 4" xfId="1544" xr:uid="{00000000-0005-0000-0000-0000EC0B0000}"/>
    <cellStyle name="Currency 2 3 4 2 2 4 2" xfId="4236" xr:uid="{00000000-0005-0000-0000-0000ED0B0000}"/>
    <cellStyle name="Currency 2 3 4 2 2 4 3" xfId="3064" xr:uid="{00000000-0005-0000-0000-0000EE0B0000}"/>
    <cellStyle name="Currency 2 3 4 2 2 5" xfId="3600" xr:uid="{00000000-0005-0000-0000-0000EF0B0000}"/>
    <cellStyle name="Currency 2 3 4 2 2 6" xfId="2428" xr:uid="{00000000-0005-0000-0000-0000F00B0000}"/>
    <cellStyle name="Currency 2 3 4 2 3" xfId="570" xr:uid="{00000000-0005-0000-0000-0000F10B0000}"/>
    <cellStyle name="Currency 2 3 4 2 3 2" xfId="1753" xr:uid="{00000000-0005-0000-0000-0000F20B0000}"/>
    <cellStyle name="Currency 2 3 4 2 3 2 2" xfId="4342" xr:uid="{00000000-0005-0000-0000-0000F30B0000}"/>
    <cellStyle name="Currency 2 3 4 2 3 2 3" xfId="3170" xr:uid="{00000000-0005-0000-0000-0000F40B0000}"/>
    <cellStyle name="Currency 2 3 4 2 3 3" xfId="3706" xr:uid="{00000000-0005-0000-0000-0000F50B0000}"/>
    <cellStyle name="Currency 2 3 4 2 3 4" xfId="2534" xr:uid="{00000000-0005-0000-0000-0000F60B0000}"/>
    <cellStyle name="Currency 2 3 4 2 4" xfId="1004" xr:uid="{00000000-0005-0000-0000-0000F70B0000}"/>
    <cellStyle name="Currency 2 3 4 2 4 2" xfId="2174" xr:uid="{00000000-0005-0000-0000-0000F80B0000}"/>
    <cellStyle name="Currency 2 3 4 2 4 2 2" xfId="4555" xr:uid="{00000000-0005-0000-0000-0000F90B0000}"/>
    <cellStyle name="Currency 2 3 4 2 4 2 3" xfId="3383" xr:uid="{00000000-0005-0000-0000-0000FA0B0000}"/>
    <cellStyle name="Currency 2 3 4 2 4 3" xfId="3919" xr:uid="{00000000-0005-0000-0000-0000FB0B0000}"/>
    <cellStyle name="Currency 2 3 4 2 4 4" xfId="2747" xr:uid="{00000000-0005-0000-0000-0000FC0B0000}"/>
    <cellStyle name="Currency 2 3 4 2 5" xfId="1338" xr:uid="{00000000-0005-0000-0000-0000FD0B0000}"/>
    <cellStyle name="Currency 2 3 4 2 5 2" xfId="4132" xr:uid="{00000000-0005-0000-0000-0000FE0B0000}"/>
    <cellStyle name="Currency 2 3 4 2 5 3" xfId="2960" xr:uid="{00000000-0005-0000-0000-0000FF0B0000}"/>
    <cellStyle name="Currency 2 3 4 3" xfId="260" xr:uid="{00000000-0005-0000-0000-0000000C0000}"/>
    <cellStyle name="Currency 2 3 4 3 2" xfId="676" xr:uid="{00000000-0005-0000-0000-0000010C0000}"/>
    <cellStyle name="Currency 2 3 4 3 2 2" xfId="1859" xr:uid="{00000000-0005-0000-0000-0000020C0000}"/>
    <cellStyle name="Currency 2 3 4 3 2 2 2" xfId="4396" xr:uid="{00000000-0005-0000-0000-0000030C0000}"/>
    <cellStyle name="Currency 2 3 4 3 2 2 3" xfId="3224" xr:uid="{00000000-0005-0000-0000-0000040C0000}"/>
    <cellStyle name="Currency 2 3 4 3 2 3" xfId="3760" xr:uid="{00000000-0005-0000-0000-0000050C0000}"/>
    <cellStyle name="Currency 2 3 4 3 2 4" xfId="2588" xr:uid="{00000000-0005-0000-0000-0000060C0000}"/>
    <cellStyle name="Currency 2 3 4 3 3" xfId="1098" xr:uid="{00000000-0005-0000-0000-0000070C0000}"/>
    <cellStyle name="Currency 2 3 4 3 3 2" xfId="2265" xr:uid="{00000000-0005-0000-0000-0000080C0000}"/>
    <cellStyle name="Currency 2 3 4 3 3 2 2" xfId="4612" xr:uid="{00000000-0005-0000-0000-0000090C0000}"/>
    <cellStyle name="Currency 2 3 4 3 3 2 3" xfId="3440" xr:uid="{00000000-0005-0000-0000-00000A0C0000}"/>
    <cellStyle name="Currency 2 3 4 3 3 3" xfId="3976" xr:uid="{00000000-0005-0000-0000-00000B0C0000}"/>
    <cellStyle name="Currency 2 3 4 3 3 4" xfId="2804" xr:uid="{00000000-0005-0000-0000-00000C0C0000}"/>
    <cellStyle name="Currency 2 3 4 3 4" xfId="1444" xr:uid="{00000000-0005-0000-0000-00000D0C0000}"/>
    <cellStyle name="Currency 2 3 4 3 4 2" xfId="4186" xr:uid="{00000000-0005-0000-0000-00000E0C0000}"/>
    <cellStyle name="Currency 2 3 4 3 4 3" xfId="3014" xr:uid="{00000000-0005-0000-0000-00000F0C0000}"/>
    <cellStyle name="Currency 2 3 4 3 5" xfId="3550" xr:uid="{00000000-0005-0000-0000-0000100C0000}"/>
    <cellStyle name="Currency 2 3 4 3 6" xfId="2378" xr:uid="{00000000-0005-0000-0000-0000110C0000}"/>
    <cellStyle name="Currency 2 3 4 4" xfId="470" xr:uid="{00000000-0005-0000-0000-0000120C0000}"/>
    <cellStyle name="Currency 2 3 4 4 2" xfId="1653" xr:uid="{00000000-0005-0000-0000-0000130C0000}"/>
    <cellStyle name="Currency 2 3 4 4 2 2" xfId="4292" xr:uid="{00000000-0005-0000-0000-0000140C0000}"/>
    <cellStyle name="Currency 2 3 4 4 2 3" xfId="3120" xr:uid="{00000000-0005-0000-0000-0000150C0000}"/>
    <cellStyle name="Currency 2 3 4 4 3" xfId="3656" xr:uid="{00000000-0005-0000-0000-0000160C0000}"/>
    <cellStyle name="Currency 2 3 4 4 4" xfId="2484" xr:uid="{00000000-0005-0000-0000-0000170C0000}"/>
    <cellStyle name="Currency 2 3 4 5" xfId="904" xr:uid="{00000000-0005-0000-0000-0000180C0000}"/>
    <cellStyle name="Currency 2 3 4 5 2" xfId="2074" xr:uid="{00000000-0005-0000-0000-0000190C0000}"/>
    <cellStyle name="Currency 2 3 4 5 2 2" xfId="4505" xr:uid="{00000000-0005-0000-0000-00001A0C0000}"/>
    <cellStyle name="Currency 2 3 4 5 2 3" xfId="3333" xr:uid="{00000000-0005-0000-0000-00001B0C0000}"/>
    <cellStyle name="Currency 2 3 4 5 3" xfId="3869" xr:uid="{00000000-0005-0000-0000-00001C0C0000}"/>
    <cellStyle name="Currency 2 3 4 5 4" xfId="2697" xr:uid="{00000000-0005-0000-0000-00001D0C0000}"/>
    <cellStyle name="Currency 2 3 4 6" xfId="1238" xr:uid="{00000000-0005-0000-0000-00001E0C0000}"/>
    <cellStyle name="Currency 2 3 4 6 2" xfId="4082" xr:uid="{00000000-0005-0000-0000-00001F0C0000}"/>
    <cellStyle name="Currency 2 3 4 6 3" xfId="2910" xr:uid="{00000000-0005-0000-0000-0000200C0000}"/>
    <cellStyle name="Currency 2 3 5" xfId="59" xr:uid="{00000000-0005-0000-0000-0000210C0000}"/>
    <cellStyle name="Currency 2 3 5 2" xfId="159" xr:uid="{00000000-0005-0000-0000-0000220C0000}"/>
    <cellStyle name="Currency 2 3 5 2 2" xfId="370" xr:uid="{00000000-0005-0000-0000-0000230C0000}"/>
    <cellStyle name="Currency 2 3 5 2 2 2" xfId="786" xr:uid="{00000000-0005-0000-0000-0000240C0000}"/>
    <cellStyle name="Currency 2 3 5 2 2 2 2" xfId="1969" xr:uid="{00000000-0005-0000-0000-0000250C0000}"/>
    <cellStyle name="Currency 2 3 5 2 2 2 2 2" xfId="4451" xr:uid="{00000000-0005-0000-0000-0000260C0000}"/>
    <cellStyle name="Currency 2 3 5 2 2 2 2 3" xfId="3279" xr:uid="{00000000-0005-0000-0000-0000270C0000}"/>
    <cellStyle name="Currency 2 3 5 2 2 2 3" xfId="3815" xr:uid="{00000000-0005-0000-0000-0000280C0000}"/>
    <cellStyle name="Currency 2 3 5 2 2 2 4" xfId="2643" xr:uid="{00000000-0005-0000-0000-0000290C0000}"/>
    <cellStyle name="Currency 2 3 5 2 2 3" xfId="1153" xr:uid="{00000000-0005-0000-0000-00002A0C0000}"/>
    <cellStyle name="Currency 2 3 5 2 2 3 2" xfId="2320" xr:uid="{00000000-0005-0000-0000-00002B0C0000}"/>
    <cellStyle name="Currency 2 3 5 2 2 3 2 2" xfId="4667" xr:uid="{00000000-0005-0000-0000-00002C0C0000}"/>
    <cellStyle name="Currency 2 3 5 2 2 3 2 3" xfId="3495" xr:uid="{00000000-0005-0000-0000-00002D0C0000}"/>
    <cellStyle name="Currency 2 3 5 2 2 3 3" xfId="4031" xr:uid="{00000000-0005-0000-0000-00002E0C0000}"/>
    <cellStyle name="Currency 2 3 5 2 2 3 4" xfId="2859" xr:uid="{00000000-0005-0000-0000-00002F0C0000}"/>
    <cellStyle name="Currency 2 3 5 2 2 4" xfId="1554" xr:uid="{00000000-0005-0000-0000-0000300C0000}"/>
    <cellStyle name="Currency 2 3 5 2 2 4 2" xfId="4241" xr:uid="{00000000-0005-0000-0000-0000310C0000}"/>
    <cellStyle name="Currency 2 3 5 2 2 4 3" xfId="3069" xr:uid="{00000000-0005-0000-0000-0000320C0000}"/>
    <cellStyle name="Currency 2 3 5 2 2 5" xfId="3605" xr:uid="{00000000-0005-0000-0000-0000330C0000}"/>
    <cellStyle name="Currency 2 3 5 2 2 6" xfId="2433" xr:uid="{00000000-0005-0000-0000-0000340C0000}"/>
    <cellStyle name="Currency 2 3 5 2 3" xfId="580" xr:uid="{00000000-0005-0000-0000-0000350C0000}"/>
    <cellStyle name="Currency 2 3 5 2 3 2" xfId="1763" xr:uid="{00000000-0005-0000-0000-0000360C0000}"/>
    <cellStyle name="Currency 2 3 5 2 3 2 2" xfId="4347" xr:uid="{00000000-0005-0000-0000-0000370C0000}"/>
    <cellStyle name="Currency 2 3 5 2 3 2 3" xfId="3175" xr:uid="{00000000-0005-0000-0000-0000380C0000}"/>
    <cellStyle name="Currency 2 3 5 2 3 3" xfId="3711" xr:uid="{00000000-0005-0000-0000-0000390C0000}"/>
    <cellStyle name="Currency 2 3 5 2 3 4" xfId="2539" xr:uid="{00000000-0005-0000-0000-00003A0C0000}"/>
    <cellStyle name="Currency 2 3 5 2 4" xfId="1014" xr:uid="{00000000-0005-0000-0000-00003B0C0000}"/>
    <cellStyle name="Currency 2 3 5 2 4 2" xfId="2184" xr:uid="{00000000-0005-0000-0000-00003C0C0000}"/>
    <cellStyle name="Currency 2 3 5 2 4 2 2" xfId="4560" xr:uid="{00000000-0005-0000-0000-00003D0C0000}"/>
    <cellStyle name="Currency 2 3 5 2 4 2 3" xfId="3388" xr:uid="{00000000-0005-0000-0000-00003E0C0000}"/>
    <cellStyle name="Currency 2 3 5 2 4 3" xfId="3924" xr:uid="{00000000-0005-0000-0000-00003F0C0000}"/>
    <cellStyle name="Currency 2 3 5 2 4 4" xfId="2752" xr:uid="{00000000-0005-0000-0000-0000400C0000}"/>
    <cellStyle name="Currency 2 3 5 2 5" xfId="1348" xr:uid="{00000000-0005-0000-0000-0000410C0000}"/>
    <cellStyle name="Currency 2 3 5 2 5 2" xfId="4137" xr:uid="{00000000-0005-0000-0000-0000420C0000}"/>
    <cellStyle name="Currency 2 3 5 2 5 3" xfId="2965" xr:uid="{00000000-0005-0000-0000-0000430C0000}"/>
    <cellStyle name="Currency 2 3 5 3" xfId="270" xr:uid="{00000000-0005-0000-0000-0000440C0000}"/>
    <cellStyle name="Currency 2 3 5 3 2" xfId="686" xr:uid="{00000000-0005-0000-0000-0000450C0000}"/>
    <cellStyle name="Currency 2 3 5 3 2 2" xfId="1869" xr:uid="{00000000-0005-0000-0000-0000460C0000}"/>
    <cellStyle name="Currency 2 3 5 3 2 2 2" xfId="4401" xr:uid="{00000000-0005-0000-0000-0000470C0000}"/>
    <cellStyle name="Currency 2 3 5 3 2 2 3" xfId="3229" xr:uid="{00000000-0005-0000-0000-0000480C0000}"/>
    <cellStyle name="Currency 2 3 5 3 2 3" xfId="3765" xr:uid="{00000000-0005-0000-0000-0000490C0000}"/>
    <cellStyle name="Currency 2 3 5 3 2 4" xfId="2593" xr:uid="{00000000-0005-0000-0000-00004A0C0000}"/>
    <cellStyle name="Currency 2 3 5 3 3" xfId="1103" xr:uid="{00000000-0005-0000-0000-00004B0C0000}"/>
    <cellStyle name="Currency 2 3 5 3 3 2" xfId="2270" xr:uid="{00000000-0005-0000-0000-00004C0C0000}"/>
    <cellStyle name="Currency 2 3 5 3 3 2 2" xfId="4617" xr:uid="{00000000-0005-0000-0000-00004D0C0000}"/>
    <cellStyle name="Currency 2 3 5 3 3 2 3" xfId="3445" xr:uid="{00000000-0005-0000-0000-00004E0C0000}"/>
    <cellStyle name="Currency 2 3 5 3 3 3" xfId="3981" xr:uid="{00000000-0005-0000-0000-00004F0C0000}"/>
    <cellStyle name="Currency 2 3 5 3 3 4" xfId="2809" xr:uid="{00000000-0005-0000-0000-0000500C0000}"/>
    <cellStyle name="Currency 2 3 5 3 4" xfId="1454" xr:uid="{00000000-0005-0000-0000-0000510C0000}"/>
    <cellStyle name="Currency 2 3 5 3 4 2" xfId="4191" xr:uid="{00000000-0005-0000-0000-0000520C0000}"/>
    <cellStyle name="Currency 2 3 5 3 4 3" xfId="3019" xr:uid="{00000000-0005-0000-0000-0000530C0000}"/>
    <cellStyle name="Currency 2 3 5 3 5" xfId="3555" xr:uid="{00000000-0005-0000-0000-0000540C0000}"/>
    <cellStyle name="Currency 2 3 5 3 6" xfId="2383" xr:uid="{00000000-0005-0000-0000-0000550C0000}"/>
    <cellStyle name="Currency 2 3 5 4" xfId="480" xr:uid="{00000000-0005-0000-0000-0000560C0000}"/>
    <cellStyle name="Currency 2 3 5 4 2" xfId="1663" xr:uid="{00000000-0005-0000-0000-0000570C0000}"/>
    <cellStyle name="Currency 2 3 5 4 2 2" xfId="4297" xr:uid="{00000000-0005-0000-0000-0000580C0000}"/>
    <cellStyle name="Currency 2 3 5 4 2 3" xfId="3125" xr:uid="{00000000-0005-0000-0000-0000590C0000}"/>
    <cellStyle name="Currency 2 3 5 4 3" xfId="3661" xr:uid="{00000000-0005-0000-0000-00005A0C0000}"/>
    <cellStyle name="Currency 2 3 5 4 4" xfId="2489" xr:uid="{00000000-0005-0000-0000-00005B0C0000}"/>
    <cellStyle name="Currency 2 3 5 5" xfId="914" xr:uid="{00000000-0005-0000-0000-00005C0C0000}"/>
    <cellStyle name="Currency 2 3 5 5 2" xfId="2084" xr:uid="{00000000-0005-0000-0000-00005D0C0000}"/>
    <cellStyle name="Currency 2 3 5 5 2 2" xfId="4510" xr:uid="{00000000-0005-0000-0000-00005E0C0000}"/>
    <cellStyle name="Currency 2 3 5 5 2 3" xfId="3338" xr:uid="{00000000-0005-0000-0000-00005F0C0000}"/>
    <cellStyle name="Currency 2 3 5 5 3" xfId="3874" xr:uid="{00000000-0005-0000-0000-0000600C0000}"/>
    <cellStyle name="Currency 2 3 5 5 4" xfId="2702" xr:uid="{00000000-0005-0000-0000-0000610C0000}"/>
    <cellStyle name="Currency 2 3 5 6" xfId="1248" xr:uid="{00000000-0005-0000-0000-0000620C0000}"/>
    <cellStyle name="Currency 2 3 5 6 2" xfId="4087" xr:uid="{00000000-0005-0000-0000-0000630C0000}"/>
    <cellStyle name="Currency 2 3 5 6 3" xfId="2915" xr:uid="{00000000-0005-0000-0000-0000640C0000}"/>
    <cellStyle name="Currency 2 3 6" xfId="69" xr:uid="{00000000-0005-0000-0000-0000650C0000}"/>
    <cellStyle name="Currency 2 3 6 2" xfId="169" xr:uid="{00000000-0005-0000-0000-0000660C0000}"/>
    <cellStyle name="Currency 2 3 6 2 2" xfId="380" xr:uid="{00000000-0005-0000-0000-0000670C0000}"/>
    <cellStyle name="Currency 2 3 6 2 2 2" xfId="796" xr:uid="{00000000-0005-0000-0000-0000680C0000}"/>
    <cellStyle name="Currency 2 3 6 2 2 2 2" xfId="1979" xr:uid="{00000000-0005-0000-0000-0000690C0000}"/>
    <cellStyle name="Currency 2 3 6 2 2 2 2 2" xfId="4456" xr:uid="{00000000-0005-0000-0000-00006A0C0000}"/>
    <cellStyle name="Currency 2 3 6 2 2 2 2 3" xfId="3284" xr:uid="{00000000-0005-0000-0000-00006B0C0000}"/>
    <cellStyle name="Currency 2 3 6 2 2 2 3" xfId="3820" xr:uid="{00000000-0005-0000-0000-00006C0C0000}"/>
    <cellStyle name="Currency 2 3 6 2 2 2 4" xfId="2648" xr:uid="{00000000-0005-0000-0000-00006D0C0000}"/>
    <cellStyle name="Currency 2 3 6 2 2 3" xfId="1158" xr:uid="{00000000-0005-0000-0000-00006E0C0000}"/>
    <cellStyle name="Currency 2 3 6 2 2 3 2" xfId="2325" xr:uid="{00000000-0005-0000-0000-00006F0C0000}"/>
    <cellStyle name="Currency 2 3 6 2 2 3 2 2" xfId="4672" xr:uid="{00000000-0005-0000-0000-0000700C0000}"/>
    <cellStyle name="Currency 2 3 6 2 2 3 2 3" xfId="3500" xr:uid="{00000000-0005-0000-0000-0000710C0000}"/>
    <cellStyle name="Currency 2 3 6 2 2 3 3" xfId="4036" xr:uid="{00000000-0005-0000-0000-0000720C0000}"/>
    <cellStyle name="Currency 2 3 6 2 2 3 4" xfId="2864" xr:uid="{00000000-0005-0000-0000-0000730C0000}"/>
    <cellStyle name="Currency 2 3 6 2 2 4" xfId="1564" xr:uid="{00000000-0005-0000-0000-0000740C0000}"/>
    <cellStyle name="Currency 2 3 6 2 2 4 2" xfId="4246" xr:uid="{00000000-0005-0000-0000-0000750C0000}"/>
    <cellStyle name="Currency 2 3 6 2 2 4 3" xfId="3074" xr:uid="{00000000-0005-0000-0000-0000760C0000}"/>
    <cellStyle name="Currency 2 3 6 2 2 5" xfId="3610" xr:uid="{00000000-0005-0000-0000-0000770C0000}"/>
    <cellStyle name="Currency 2 3 6 2 2 6" xfId="2438" xr:uid="{00000000-0005-0000-0000-0000780C0000}"/>
    <cellStyle name="Currency 2 3 6 2 3" xfId="590" xr:uid="{00000000-0005-0000-0000-0000790C0000}"/>
    <cellStyle name="Currency 2 3 6 2 3 2" xfId="1773" xr:uid="{00000000-0005-0000-0000-00007A0C0000}"/>
    <cellStyle name="Currency 2 3 6 2 3 2 2" xfId="4352" xr:uid="{00000000-0005-0000-0000-00007B0C0000}"/>
    <cellStyle name="Currency 2 3 6 2 3 2 3" xfId="3180" xr:uid="{00000000-0005-0000-0000-00007C0C0000}"/>
    <cellStyle name="Currency 2 3 6 2 3 3" xfId="3716" xr:uid="{00000000-0005-0000-0000-00007D0C0000}"/>
    <cellStyle name="Currency 2 3 6 2 3 4" xfId="2544" xr:uid="{00000000-0005-0000-0000-00007E0C0000}"/>
    <cellStyle name="Currency 2 3 6 2 4" xfId="1024" xr:uid="{00000000-0005-0000-0000-00007F0C0000}"/>
    <cellStyle name="Currency 2 3 6 2 4 2" xfId="2194" xr:uid="{00000000-0005-0000-0000-0000800C0000}"/>
    <cellStyle name="Currency 2 3 6 2 4 2 2" xfId="4565" xr:uid="{00000000-0005-0000-0000-0000810C0000}"/>
    <cellStyle name="Currency 2 3 6 2 4 2 3" xfId="3393" xr:uid="{00000000-0005-0000-0000-0000820C0000}"/>
    <cellStyle name="Currency 2 3 6 2 4 3" xfId="3929" xr:uid="{00000000-0005-0000-0000-0000830C0000}"/>
    <cellStyle name="Currency 2 3 6 2 4 4" xfId="2757" xr:uid="{00000000-0005-0000-0000-0000840C0000}"/>
    <cellStyle name="Currency 2 3 6 2 5" xfId="1358" xr:uid="{00000000-0005-0000-0000-0000850C0000}"/>
    <cellStyle name="Currency 2 3 6 2 5 2" xfId="4142" xr:uid="{00000000-0005-0000-0000-0000860C0000}"/>
    <cellStyle name="Currency 2 3 6 2 5 3" xfId="2970" xr:uid="{00000000-0005-0000-0000-0000870C0000}"/>
    <cellStyle name="Currency 2 3 6 3" xfId="280" xr:uid="{00000000-0005-0000-0000-0000880C0000}"/>
    <cellStyle name="Currency 2 3 6 3 2" xfId="696" xr:uid="{00000000-0005-0000-0000-0000890C0000}"/>
    <cellStyle name="Currency 2 3 6 3 2 2" xfId="1879" xr:uid="{00000000-0005-0000-0000-00008A0C0000}"/>
    <cellStyle name="Currency 2 3 6 3 2 2 2" xfId="4406" xr:uid="{00000000-0005-0000-0000-00008B0C0000}"/>
    <cellStyle name="Currency 2 3 6 3 2 2 3" xfId="3234" xr:uid="{00000000-0005-0000-0000-00008C0C0000}"/>
    <cellStyle name="Currency 2 3 6 3 2 3" xfId="3770" xr:uid="{00000000-0005-0000-0000-00008D0C0000}"/>
    <cellStyle name="Currency 2 3 6 3 2 4" xfId="2598" xr:uid="{00000000-0005-0000-0000-00008E0C0000}"/>
    <cellStyle name="Currency 2 3 6 3 3" xfId="1108" xr:uid="{00000000-0005-0000-0000-00008F0C0000}"/>
    <cellStyle name="Currency 2 3 6 3 3 2" xfId="2275" xr:uid="{00000000-0005-0000-0000-0000900C0000}"/>
    <cellStyle name="Currency 2 3 6 3 3 2 2" xfId="4622" xr:uid="{00000000-0005-0000-0000-0000910C0000}"/>
    <cellStyle name="Currency 2 3 6 3 3 2 3" xfId="3450" xr:uid="{00000000-0005-0000-0000-0000920C0000}"/>
    <cellStyle name="Currency 2 3 6 3 3 3" xfId="3986" xr:uid="{00000000-0005-0000-0000-0000930C0000}"/>
    <cellStyle name="Currency 2 3 6 3 3 4" xfId="2814" xr:uid="{00000000-0005-0000-0000-0000940C0000}"/>
    <cellStyle name="Currency 2 3 6 3 4" xfId="1464" xr:uid="{00000000-0005-0000-0000-0000950C0000}"/>
    <cellStyle name="Currency 2 3 6 3 4 2" xfId="4196" xr:uid="{00000000-0005-0000-0000-0000960C0000}"/>
    <cellStyle name="Currency 2 3 6 3 4 3" xfId="3024" xr:uid="{00000000-0005-0000-0000-0000970C0000}"/>
    <cellStyle name="Currency 2 3 6 3 5" xfId="3560" xr:uid="{00000000-0005-0000-0000-0000980C0000}"/>
    <cellStyle name="Currency 2 3 6 3 6" xfId="2388" xr:uid="{00000000-0005-0000-0000-0000990C0000}"/>
    <cellStyle name="Currency 2 3 6 4" xfId="490" xr:uid="{00000000-0005-0000-0000-00009A0C0000}"/>
    <cellStyle name="Currency 2 3 6 4 2" xfId="1673" xr:uid="{00000000-0005-0000-0000-00009B0C0000}"/>
    <cellStyle name="Currency 2 3 6 4 2 2" xfId="4302" xr:uid="{00000000-0005-0000-0000-00009C0C0000}"/>
    <cellStyle name="Currency 2 3 6 4 2 3" xfId="3130" xr:uid="{00000000-0005-0000-0000-00009D0C0000}"/>
    <cellStyle name="Currency 2 3 6 4 3" xfId="3666" xr:uid="{00000000-0005-0000-0000-00009E0C0000}"/>
    <cellStyle name="Currency 2 3 6 4 4" xfId="2494" xr:uid="{00000000-0005-0000-0000-00009F0C0000}"/>
    <cellStyle name="Currency 2 3 6 5" xfId="924" xr:uid="{00000000-0005-0000-0000-0000A00C0000}"/>
    <cellStyle name="Currency 2 3 6 5 2" xfId="2094" xr:uid="{00000000-0005-0000-0000-0000A10C0000}"/>
    <cellStyle name="Currency 2 3 6 5 2 2" xfId="4515" xr:uid="{00000000-0005-0000-0000-0000A20C0000}"/>
    <cellStyle name="Currency 2 3 6 5 2 3" xfId="3343" xr:uid="{00000000-0005-0000-0000-0000A30C0000}"/>
    <cellStyle name="Currency 2 3 6 5 3" xfId="3879" xr:uid="{00000000-0005-0000-0000-0000A40C0000}"/>
    <cellStyle name="Currency 2 3 6 5 4" xfId="2707" xr:uid="{00000000-0005-0000-0000-0000A50C0000}"/>
    <cellStyle name="Currency 2 3 6 6" xfId="1258" xr:uid="{00000000-0005-0000-0000-0000A60C0000}"/>
    <cellStyle name="Currency 2 3 6 6 2" xfId="4092" xr:uid="{00000000-0005-0000-0000-0000A70C0000}"/>
    <cellStyle name="Currency 2 3 6 6 3" xfId="2920" xr:uid="{00000000-0005-0000-0000-0000A80C0000}"/>
    <cellStyle name="Currency 2 3 7" xfId="79" xr:uid="{00000000-0005-0000-0000-0000A90C0000}"/>
    <cellStyle name="Currency 2 3 7 2" xfId="179" xr:uid="{00000000-0005-0000-0000-0000AA0C0000}"/>
    <cellStyle name="Currency 2 3 7 2 2" xfId="390" xr:uid="{00000000-0005-0000-0000-0000AB0C0000}"/>
    <cellStyle name="Currency 2 3 7 2 2 2" xfId="806" xr:uid="{00000000-0005-0000-0000-0000AC0C0000}"/>
    <cellStyle name="Currency 2 3 7 2 2 2 2" xfId="1989" xr:uid="{00000000-0005-0000-0000-0000AD0C0000}"/>
    <cellStyle name="Currency 2 3 7 2 2 2 2 2" xfId="4461" xr:uid="{00000000-0005-0000-0000-0000AE0C0000}"/>
    <cellStyle name="Currency 2 3 7 2 2 2 2 3" xfId="3289" xr:uid="{00000000-0005-0000-0000-0000AF0C0000}"/>
    <cellStyle name="Currency 2 3 7 2 2 2 3" xfId="3825" xr:uid="{00000000-0005-0000-0000-0000B00C0000}"/>
    <cellStyle name="Currency 2 3 7 2 2 2 4" xfId="2653" xr:uid="{00000000-0005-0000-0000-0000B10C0000}"/>
    <cellStyle name="Currency 2 3 7 2 2 3" xfId="1163" xr:uid="{00000000-0005-0000-0000-0000B20C0000}"/>
    <cellStyle name="Currency 2 3 7 2 2 3 2" xfId="2330" xr:uid="{00000000-0005-0000-0000-0000B30C0000}"/>
    <cellStyle name="Currency 2 3 7 2 2 3 2 2" xfId="4677" xr:uid="{00000000-0005-0000-0000-0000B40C0000}"/>
    <cellStyle name="Currency 2 3 7 2 2 3 2 3" xfId="3505" xr:uid="{00000000-0005-0000-0000-0000B50C0000}"/>
    <cellStyle name="Currency 2 3 7 2 2 3 3" xfId="4041" xr:uid="{00000000-0005-0000-0000-0000B60C0000}"/>
    <cellStyle name="Currency 2 3 7 2 2 3 4" xfId="2869" xr:uid="{00000000-0005-0000-0000-0000B70C0000}"/>
    <cellStyle name="Currency 2 3 7 2 2 4" xfId="1574" xr:uid="{00000000-0005-0000-0000-0000B80C0000}"/>
    <cellStyle name="Currency 2 3 7 2 2 4 2" xfId="4251" xr:uid="{00000000-0005-0000-0000-0000B90C0000}"/>
    <cellStyle name="Currency 2 3 7 2 2 4 3" xfId="3079" xr:uid="{00000000-0005-0000-0000-0000BA0C0000}"/>
    <cellStyle name="Currency 2 3 7 2 2 5" xfId="3615" xr:uid="{00000000-0005-0000-0000-0000BB0C0000}"/>
    <cellStyle name="Currency 2 3 7 2 2 6" xfId="2443" xr:uid="{00000000-0005-0000-0000-0000BC0C0000}"/>
    <cellStyle name="Currency 2 3 7 2 3" xfId="600" xr:uid="{00000000-0005-0000-0000-0000BD0C0000}"/>
    <cellStyle name="Currency 2 3 7 2 3 2" xfId="1783" xr:uid="{00000000-0005-0000-0000-0000BE0C0000}"/>
    <cellStyle name="Currency 2 3 7 2 3 2 2" xfId="4357" xr:uid="{00000000-0005-0000-0000-0000BF0C0000}"/>
    <cellStyle name="Currency 2 3 7 2 3 2 3" xfId="3185" xr:uid="{00000000-0005-0000-0000-0000C00C0000}"/>
    <cellStyle name="Currency 2 3 7 2 3 3" xfId="3721" xr:uid="{00000000-0005-0000-0000-0000C10C0000}"/>
    <cellStyle name="Currency 2 3 7 2 3 4" xfId="2549" xr:uid="{00000000-0005-0000-0000-0000C20C0000}"/>
    <cellStyle name="Currency 2 3 7 2 4" xfId="1034" xr:uid="{00000000-0005-0000-0000-0000C30C0000}"/>
    <cellStyle name="Currency 2 3 7 2 4 2" xfId="2204" xr:uid="{00000000-0005-0000-0000-0000C40C0000}"/>
    <cellStyle name="Currency 2 3 7 2 4 2 2" xfId="4570" xr:uid="{00000000-0005-0000-0000-0000C50C0000}"/>
    <cellStyle name="Currency 2 3 7 2 4 2 3" xfId="3398" xr:uid="{00000000-0005-0000-0000-0000C60C0000}"/>
    <cellStyle name="Currency 2 3 7 2 4 3" xfId="3934" xr:uid="{00000000-0005-0000-0000-0000C70C0000}"/>
    <cellStyle name="Currency 2 3 7 2 4 4" xfId="2762" xr:uid="{00000000-0005-0000-0000-0000C80C0000}"/>
    <cellStyle name="Currency 2 3 7 2 5" xfId="1368" xr:uid="{00000000-0005-0000-0000-0000C90C0000}"/>
    <cellStyle name="Currency 2 3 7 2 5 2" xfId="4147" xr:uid="{00000000-0005-0000-0000-0000CA0C0000}"/>
    <cellStyle name="Currency 2 3 7 2 5 3" xfId="2975" xr:uid="{00000000-0005-0000-0000-0000CB0C0000}"/>
    <cellStyle name="Currency 2 3 7 3" xfId="290" xr:uid="{00000000-0005-0000-0000-0000CC0C0000}"/>
    <cellStyle name="Currency 2 3 7 3 2" xfId="706" xr:uid="{00000000-0005-0000-0000-0000CD0C0000}"/>
    <cellStyle name="Currency 2 3 7 3 2 2" xfId="1889" xr:uid="{00000000-0005-0000-0000-0000CE0C0000}"/>
    <cellStyle name="Currency 2 3 7 3 2 2 2" xfId="4411" xr:uid="{00000000-0005-0000-0000-0000CF0C0000}"/>
    <cellStyle name="Currency 2 3 7 3 2 2 3" xfId="3239" xr:uid="{00000000-0005-0000-0000-0000D00C0000}"/>
    <cellStyle name="Currency 2 3 7 3 2 3" xfId="3775" xr:uid="{00000000-0005-0000-0000-0000D10C0000}"/>
    <cellStyle name="Currency 2 3 7 3 2 4" xfId="2603" xr:uid="{00000000-0005-0000-0000-0000D20C0000}"/>
    <cellStyle name="Currency 2 3 7 3 3" xfId="1113" xr:uid="{00000000-0005-0000-0000-0000D30C0000}"/>
    <cellStyle name="Currency 2 3 7 3 3 2" xfId="2280" xr:uid="{00000000-0005-0000-0000-0000D40C0000}"/>
    <cellStyle name="Currency 2 3 7 3 3 2 2" xfId="4627" xr:uid="{00000000-0005-0000-0000-0000D50C0000}"/>
    <cellStyle name="Currency 2 3 7 3 3 2 3" xfId="3455" xr:uid="{00000000-0005-0000-0000-0000D60C0000}"/>
    <cellStyle name="Currency 2 3 7 3 3 3" xfId="3991" xr:uid="{00000000-0005-0000-0000-0000D70C0000}"/>
    <cellStyle name="Currency 2 3 7 3 3 4" xfId="2819" xr:uid="{00000000-0005-0000-0000-0000D80C0000}"/>
    <cellStyle name="Currency 2 3 7 3 4" xfId="1474" xr:uid="{00000000-0005-0000-0000-0000D90C0000}"/>
    <cellStyle name="Currency 2 3 7 3 4 2" xfId="4201" xr:uid="{00000000-0005-0000-0000-0000DA0C0000}"/>
    <cellStyle name="Currency 2 3 7 3 4 3" xfId="3029" xr:uid="{00000000-0005-0000-0000-0000DB0C0000}"/>
    <cellStyle name="Currency 2 3 7 3 5" xfId="3565" xr:uid="{00000000-0005-0000-0000-0000DC0C0000}"/>
    <cellStyle name="Currency 2 3 7 3 6" xfId="2393" xr:uid="{00000000-0005-0000-0000-0000DD0C0000}"/>
    <cellStyle name="Currency 2 3 7 4" xfId="500" xr:uid="{00000000-0005-0000-0000-0000DE0C0000}"/>
    <cellStyle name="Currency 2 3 7 4 2" xfId="1683" xr:uid="{00000000-0005-0000-0000-0000DF0C0000}"/>
    <cellStyle name="Currency 2 3 7 4 2 2" xfId="4307" xr:uid="{00000000-0005-0000-0000-0000E00C0000}"/>
    <cellStyle name="Currency 2 3 7 4 2 3" xfId="3135" xr:uid="{00000000-0005-0000-0000-0000E10C0000}"/>
    <cellStyle name="Currency 2 3 7 4 3" xfId="3671" xr:uid="{00000000-0005-0000-0000-0000E20C0000}"/>
    <cellStyle name="Currency 2 3 7 4 4" xfId="2499" xr:uid="{00000000-0005-0000-0000-0000E30C0000}"/>
    <cellStyle name="Currency 2 3 7 5" xfId="934" xr:uid="{00000000-0005-0000-0000-0000E40C0000}"/>
    <cellStyle name="Currency 2 3 7 5 2" xfId="2104" xr:uid="{00000000-0005-0000-0000-0000E50C0000}"/>
    <cellStyle name="Currency 2 3 7 5 2 2" xfId="4520" xr:uid="{00000000-0005-0000-0000-0000E60C0000}"/>
    <cellStyle name="Currency 2 3 7 5 2 3" xfId="3348" xr:uid="{00000000-0005-0000-0000-0000E70C0000}"/>
    <cellStyle name="Currency 2 3 7 5 3" xfId="3884" xr:uid="{00000000-0005-0000-0000-0000E80C0000}"/>
    <cellStyle name="Currency 2 3 7 5 4" xfId="2712" xr:uid="{00000000-0005-0000-0000-0000E90C0000}"/>
    <cellStyle name="Currency 2 3 7 6" xfId="1268" xr:uid="{00000000-0005-0000-0000-0000EA0C0000}"/>
    <cellStyle name="Currency 2 3 7 6 2" xfId="4097" xr:uid="{00000000-0005-0000-0000-0000EB0C0000}"/>
    <cellStyle name="Currency 2 3 7 6 3" xfId="2925" xr:uid="{00000000-0005-0000-0000-0000EC0C0000}"/>
    <cellStyle name="Currency 2 3 8" xfId="89" xr:uid="{00000000-0005-0000-0000-0000ED0C0000}"/>
    <cellStyle name="Currency 2 3 8 2" xfId="189" xr:uid="{00000000-0005-0000-0000-0000EE0C0000}"/>
    <cellStyle name="Currency 2 3 8 2 2" xfId="400" xr:uid="{00000000-0005-0000-0000-0000EF0C0000}"/>
    <cellStyle name="Currency 2 3 8 2 2 2" xfId="816" xr:uid="{00000000-0005-0000-0000-0000F00C0000}"/>
    <cellStyle name="Currency 2 3 8 2 2 2 2" xfId="1999" xr:uid="{00000000-0005-0000-0000-0000F10C0000}"/>
    <cellStyle name="Currency 2 3 8 2 2 2 2 2" xfId="4466" xr:uid="{00000000-0005-0000-0000-0000F20C0000}"/>
    <cellStyle name="Currency 2 3 8 2 2 2 2 3" xfId="3294" xr:uid="{00000000-0005-0000-0000-0000F30C0000}"/>
    <cellStyle name="Currency 2 3 8 2 2 2 3" xfId="3830" xr:uid="{00000000-0005-0000-0000-0000F40C0000}"/>
    <cellStyle name="Currency 2 3 8 2 2 2 4" xfId="2658" xr:uid="{00000000-0005-0000-0000-0000F50C0000}"/>
    <cellStyle name="Currency 2 3 8 2 2 3" xfId="1168" xr:uid="{00000000-0005-0000-0000-0000F60C0000}"/>
    <cellStyle name="Currency 2 3 8 2 2 3 2" xfId="2335" xr:uid="{00000000-0005-0000-0000-0000F70C0000}"/>
    <cellStyle name="Currency 2 3 8 2 2 3 2 2" xfId="4682" xr:uid="{00000000-0005-0000-0000-0000F80C0000}"/>
    <cellStyle name="Currency 2 3 8 2 2 3 2 3" xfId="3510" xr:uid="{00000000-0005-0000-0000-0000F90C0000}"/>
    <cellStyle name="Currency 2 3 8 2 2 3 3" xfId="4046" xr:uid="{00000000-0005-0000-0000-0000FA0C0000}"/>
    <cellStyle name="Currency 2 3 8 2 2 3 4" xfId="2874" xr:uid="{00000000-0005-0000-0000-0000FB0C0000}"/>
    <cellStyle name="Currency 2 3 8 2 2 4" xfId="1584" xr:uid="{00000000-0005-0000-0000-0000FC0C0000}"/>
    <cellStyle name="Currency 2 3 8 2 2 4 2" xfId="4256" xr:uid="{00000000-0005-0000-0000-0000FD0C0000}"/>
    <cellStyle name="Currency 2 3 8 2 2 4 3" xfId="3084" xr:uid="{00000000-0005-0000-0000-0000FE0C0000}"/>
    <cellStyle name="Currency 2 3 8 2 2 5" xfId="3620" xr:uid="{00000000-0005-0000-0000-0000FF0C0000}"/>
    <cellStyle name="Currency 2 3 8 2 2 6" xfId="2448" xr:uid="{00000000-0005-0000-0000-0000000D0000}"/>
    <cellStyle name="Currency 2 3 8 2 3" xfId="610" xr:uid="{00000000-0005-0000-0000-0000010D0000}"/>
    <cellStyle name="Currency 2 3 8 2 3 2" xfId="1793" xr:uid="{00000000-0005-0000-0000-0000020D0000}"/>
    <cellStyle name="Currency 2 3 8 2 3 2 2" xfId="4362" xr:uid="{00000000-0005-0000-0000-0000030D0000}"/>
    <cellStyle name="Currency 2 3 8 2 3 2 3" xfId="3190" xr:uid="{00000000-0005-0000-0000-0000040D0000}"/>
    <cellStyle name="Currency 2 3 8 2 3 3" xfId="3726" xr:uid="{00000000-0005-0000-0000-0000050D0000}"/>
    <cellStyle name="Currency 2 3 8 2 3 4" xfId="2554" xr:uid="{00000000-0005-0000-0000-0000060D0000}"/>
    <cellStyle name="Currency 2 3 8 2 4" xfId="1044" xr:uid="{00000000-0005-0000-0000-0000070D0000}"/>
    <cellStyle name="Currency 2 3 8 2 4 2" xfId="2214" xr:uid="{00000000-0005-0000-0000-0000080D0000}"/>
    <cellStyle name="Currency 2 3 8 2 4 2 2" xfId="4575" xr:uid="{00000000-0005-0000-0000-0000090D0000}"/>
    <cellStyle name="Currency 2 3 8 2 4 2 3" xfId="3403" xr:uid="{00000000-0005-0000-0000-00000A0D0000}"/>
    <cellStyle name="Currency 2 3 8 2 4 3" xfId="3939" xr:uid="{00000000-0005-0000-0000-00000B0D0000}"/>
    <cellStyle name="Currency 2 3 8 2 4 4" xfId="2767" xr:uid="{00000000-0005-0000-0000-00000C0D0000}"/>
    <cellStyle name="Currency 2 3 8 2 5" xfId="1378" xr:uid="{00000000-0005-0000-0000-00000D0D0000}"/>
    <cellStyle name="Currency 2 3 8 2 5 2" xfId="4152" xr:uid="{00000000-0005-0000-0000-00000E0D0000}"/>
    <cellStyle name="Currency 2 3 8 2 5 3" xfId="2980" xr:uid="{00000000-0005-0000-0000-00000F0D0000}"/>
    <cellStyle name="Currency 2 3 8 3" xfId="300" xr:uid="{00000000-0005-0000-0000-0000100D0000}"/>
    <cellStyle name="Currency 2 3 8 3 2" xfId="716" xr:uid="{00000000-0005-0000-0000-0000110D0000}"/>
    <cellStyle name="Currency 2 3 8 3 2 2" xfId="1899" xr:uid="{00000000-0005-0000-0000-0000120D0000}"/>
    <cellStyle name="Currency 2 3 8 3 2 2 2" xfId="4416" xr:uid="{00000000-0005-0000-0000-0000130D0000}"/>
    <cellStyle name="Currency 2 3 8 3 2 2 3" xfId="3244" xr:uid="{00000000-0005-0000-0000-0000140D0000}"/>
    <cellStyle name="Currency 2 3 8 3 2 3" xfId="3780" xr:uid="{00000000-0005-0000-0000-0000150D0000}"/>
    <cellStyle name="Currency 2 3 8 3 2 4" xfId="2608" xr:uid="{00000000-0005-0000-0000-0000160D0000}"/>
    <cellStyle name="Currency 2 3 8 3 3" xfId="1118" xr:uid="{00000000-0005-0000-0000-0000170D0000}"/>
    <cellStyle name="Currency 2 3 8 3 3 2" xfId="2285" xr:uid="{00000000-0005-0000-0000-0000180D0000}"/>
    <cellStyle name="Currency 2 3 8 3 3 2 2" xfId="4632" xr:uid="{00000000-0005-0000-0000-0000190D0000}"/>
    <cellStyle name="Currency 2 3 8 3 3 2 3" xfId="3460" xr:uid="{00000000-0005-0000-0000-00001A0D0000}"/>
    <cellStyle name="Currency 2 3 8 3 3 3" xfId="3996" xr:uid="{00000000-0005-0000-0000-00001B0D0000}"/>
    <cellStyle name="Currency 2 3 8 3 3 4" xfId="2824" xr:uid="{00000000-0005-0000-0000-00001C0D0000}"/>
    <cellStyle name="Currency 2 3 8 3 4" xfId="1484" xr:uid="{00000000-0005-0000-0000-00001D0D0000}"/>
    <cellStyle name="Currency 2 3 8 3 4 2" xfId="4206" xr:uid="{00000000-0005-0000-0000-00001E0D0000}"/>
    <cellStyle name="Currency 2 3 8 3 4 3" xfId="3034" xr:uid="{00000000-0005-0000-0000-00001F0D0000}"/>
    <cellStyle name="Currency 2 3 8 3 5" xfId="3570" xr:uid="{00000000-0005-0000-0000-0000200D0000}"/>
    <cellStyle name="Currency 2 3 8 3 6" xfId="2398" xr:uid="{00000000-0005-0000-0000-0000210D0000}"/>
    <cellStyle name="Currency 2 3 8 4" xfId="510" xr:uid="{00000000-0005-0000-0000-0000220D0000}"/>
    <cellStyle name="Currency 2 3 8 4 2" xfId="1693" xr:uid="{00000000-0005-0000-0000-0000230D0000}"/>
    <cellStyle name="Currency 2 3 8 4 2 2" xfId="4312" xr:uid="{00000000-0005-0000-0000-0000240D0000}"/>
    <cellStyle name="Currency 2 3 8 4 2 3" xfId="3140" xr:uid="{00000000-0005-0000-0000-0000250D0000}"/>
    <cellStyle name="Currency 2 3 8 4 3" xfId="3676" xr:uid="{00000000-0005-0000-0000-0000260D0000}"/>
    <cellStyle name="Currency 2 3 8 4 4" xfId="2504" xr:uid="{00000000-0005-0000-0000-0000270D0000}"/>
    <cellStyle name="Currency 2 3 8 5" xfId="944" xr:uid="{00000000-0005-0000-0000-0000280D0000}"/>
    <cellStyle name="Currency 2 3 8 5 2" xfId="2114" xr:uid="{00000000-0005-0000-0000-0000290D0000}"/>
    <cellStyle name="Currency 2 3 8 5 2 2" xfId="4525" xr:uid="{00000000-0005-0000-0000-00002A0D0000}"/>
    <cellStyle name="Currency 2 3 8 5 2 3" xfId="3353" xr:uid="{00000000-0005-0000-0000-00002B0D0000}"/>
    <cellStyle name="Currency 2 3 8 5 3" xfId="3889" xr:uid="{00000000-0005-0000-0000-00002C0D0000}"/>
    <cellStyle name="Currency 2 3 8 5 4" xfId="2717" xr:uid="{00000000-0005-0000-0000-00002D0D0000}"/>
    <cellStyle name="Currency 2 3 8 6" xfId="1278" xr:uid="{00000000-0005-0000-0000-00002E0D0000}"/>
    <cellStyle name="Currency 2 3 8 6 2" xfId="4102" xr:uid="{00000000-0005-0000-0000-00002F0D0000}"/>
    <cellStyle name="Currency 2 3 8 6 3" xfId="2930" xr:uid="{00000000-0005-0000-0000-0000300D0000}"/>
    <cellStyle name="Currency 2 3 9" xfId="99" xr:uid="{00000000-0005-0000-0000-0000310D0000}"/>
    <cellStyle name="Currency 2 3 9 2" xfId="199" xr:uid="{00000000-0005-0000-0000-0000320D0000}"/>
    <cellStyle name="Currency 2 3 9 2 2" xfId="410" xr:uid="{00000000-0005-0000-0000-0000330D0000}"/>
    <cellStyle name="Currency 2 3 9 2 2 2" xfId="826" xr:uid="{00000000-0005-0000-0000-0000340D0000}"/>
    <cellStyle name="Currency 2 3 9 2 2 2 2" xfId="2009" xr:uid="{00000000-0005-0000-0000-0000350D0000}"/>
    <cellStyle name="Currency 2 3 9 2 2 2 2 2" xfId="4471" xr:uid="{00000000-0005-0000-0000-0000360D0000}"/>
    <cellStyle name="Currency 2 3 9 2 2 2 2 3" xfId="3299" xr:uid="{00000000-0005-0000-0000-0000370D0000}"/>
    <cellStyle name="Currency 2 3 9 2 2 2 3" xfId="3835" xr:uid="{00000000-0005-0000-0000-0000380D0000}"/>
    <cellStyle name="Currency 2 3 9 2 2 2 4" xfId="2663" xr:uid="{00000000-0005-0000-0000-0000390D0000}"/>
    <cellStyle name="Currency 2 3 9 2 2 3" xfId="1173" xr:uid="{00000000-0005-0000-0000-00003A0D0000}"/>
    <cellStyle name="Currency 2 3 9 2 2 3 2" xfId="2340" xr:uid="{00000000-0005-0000-0000-00003B0D0000}"/>
    <cellStyle name="Currency 2 3 9 2 2 3 2 2" xfId="4687" xr:uid="{00000000-0005-0000-0000-00003C0D0000}"/>
    <cellStyle name="Currency 2 3 9 2 2 3 2 3" xfId="3515" xr:uid="{00000000-0005-0000-0000-00003D0D0000}"/>
    <cellStyle name="Currency 2 3 9 2 2 3 3" xfId="4051" xr:uid="{00000000-0005-0000-0000-00003E0D0000}"/>
    <cellStyle name="Currency 2 3 9 2 2 3 4" xfId="2879" xr:uid="{00000000-0005-0000-0000-00003F0D0000}"/>
    <cellStyle name="Currency 2 3 9 2 2 4" xfId="1594" xr:uid="{00000000-0005-0000-0000-0000400D0000}"/>
    <cellStyle name="Currency 2 3 9 2 2 4 2" xfId="4261" xr:uid="{00000000-0005-0000-0000-0000410D0000}"/>
    <cellStyle name="Currency 2 3 9 2 2 4 3" xfId="3089" xr:uid="{00000000-0005-0000-0000-0000420D0000}"/>
    <cellStyle name="Currency 2 3 9 2 2 5" xfId="3625" xr:uid="{00000000-0005-0000-0000-0000430D0000}"/>
    <cellStyle name="Currency 2 3 9 2 2 6" xfId="2453" xr:uid="{00000000-0005-0000-0000-0000440D0000}"/>
    <cellStyle name="Currency 2 3 9 2 3" xfId="620" xr:uid="{00000000-0005-0000-0000-0000450D0000}"/>
    <cellStyle name="Currency 2 3 9 2 3 2" xfId="1803" xr:uid="{00000000-0005-0000-0000-0000460D0000}"/>
    <cellStyle name="Currency 2 3 9 2 3 2 2" xfId="4367" xr:uid="{00000000-0005-0000-0000-0000470D0000}"/>
    <cellStyle name="Currency 2 3 9 2 3 2 3" xfId="3195" xr:uid="{00000000-0005-0000-0000-0000480D0000}"/>
    <cellStyle name="Currency 2 3 9 2 3 3" xfId="3731" xr:uid="{00000000-0005-0000-0000-0000490D0000}"/>
    <cellStyle name="Currency 2 3 9 2 3 4" xfId="2559" xr:uid="{00000000-0005-0000-0000-00004A0D0000}"/>
    <cellStyle name="Currency 2 3 9 2 4" xfId="1054" xr:uid="{00000000-0005-0000-0000-00004B0D0000}"/>
    <cellStyle name="Currency 2 3 9 2 4 2" xfId="2224" xr:uid="{00000000-0005-0000-0000-00004C0D0000}"/>
    <cellStyle name="Currency 2 3 9 2 4 2 2" xfId="4580" xr:uid="{00000000-0005-0000-0000-00004D0D0000}"/>
    <cellStyle name="Currency 2 3 9 2 4 2 3" xfId="3408" xr:uid="{00000000-0005-0000-0000-00004E0D0000}"/>
    <cellStyle name="Currency 2 3 9 2 4 3" xfId="3944" xr:uid="{00000000-0005-0000-0000-00004F0D0000}"/>
    <cellStyle name="Currency 2 3 9 2 4 4" xfId="2772" xr:uid="{00000000-0005-0000-0000-0000500D0000}"/>
    <cellStyle name="Currency 2 3 9 2 5" xfId="1388" xr:uid="{00000000-0005-0000-0000-0000510D0000}"/>
    <cellStyle name="Currency 2 3 9 2 5 2" xfId="4157" xr:uid="{00000000-0005-0000-0000-0000520D0000}"/>
    <cellStyle name="Currency 2 3 9 2 5 3" xfId="2985" xr:uid="{00000000-0005-0000-0000-0000530D0000}"/>
    <cellStyle name="Currency 2 3 9 3" xfId="310" xr:uid="{00000000-0005-0000-0000-0000540D0000}"/>
    <cellStyle name="Currency 2 3 9 3 2" xfId="726" xr:uid="{00000000-0005-0000-0000-0000550D0000}"/>
    <cellStyle name="Currency 2 3 9 3 2 2" xfId="1909" xr:uid="{00000000-0005-0000-0000-0000560D0000}"/>
    <cellStyle name="Currency 2 3 9 3 2 2 2" xfId="4421" xr:uid="{00000000-0005-0000-0000-0000570D0000}"/>
    <cellStyle name="Currency 2 3 9 3 2 2 3" xfId="3249" xr:uid="{00000000-0005-0000-0000-0000580D0000}"/>
    <cellStyle name="Currency 2 3 9 3 2 3" xfId="3785" xr:uid="{00000000-0005-0000-0000-0000590D0000}"/>
    <cellStyle name="Currency 2 3 9 3 2 4" xfId="2613" xr:uid="{00000000-0005-0000-0000-00005A0D0000}"/>
    <cellStyle name="Currency 2 3 9 3 3" xfId="1123" xr:uid="{00000000-0005-0000-0000-00005B0D0000}"/>
    <cellStyle name="Currency 2 3 9 3 3 2" xfId="2290" xr:uid="{00000000-0005-0000-0000-00005C0D0000}"/>
    <cellStyle name="Currency 2 3 9 3 3 2 2" xfId="4637" xr:uid="{00000000-0005-0000-0000-00005D0D0000}"/>
    <cellStyle name="Currency 2 3 9 3 3 2 3" xfId="3465" xr:uid="{00000000-0005-0000-0000-00005E0D0000}"/>
    <cellStyle name="Currency 2 3 9 3 3 3" xfId="4001" xr:uid="{00000000-0005-0000-0000-00005F0D0000}"/>
    <cellStyle name="Currency 2 3 9 3 3 4" xfId="2829" xr:uid="{00000000-0005-0000-0000-0000600D0000}"/>
    <cellStyle name="Currency 2 3 9 3 4" xfId="1494" xr:uid="{00000000-0005-0000-0000-0000610D0000}"/>
    <cellStyle name="Currency 2 3 9 3 4 2" xfId="4211" xr:uid="{00000000-0005-0000-0000-0000620D0000}"/>
    <cellStyle name="Currency 2 3 9 3 4 3" xfId="3039" xr:uid="{00000000-0005-0000-0000-0000630D0000}"/>
    <cellStyle name="Currency 2 3 9 3 5" xfId="3575" xr:uid="{00000000-0005-0000-0000-0000640D0000}"/>
    <cellStyle name="Currency 2 3 9 3 6" xfId="2403" xr:uid="{00000000-0005-0000-0000-0000650D0000}"/>
    <cellStyle name="Currency 2 3 9 4" xfId="520" xr:uid="{00000000-0005-0000-0000-0000660D0000}"/>
    <cellStyle name="Currency 2 3 9 4 2" xfId="1703" xr:uid="{00000000-0005-0000-0000-0000670D0000}"/>
    <cellStyle name="Currency 2 3 9 4 2 2" xfId="4317" xr:uid="{00000000-0005-0000-0000-0000680D0000}"/>
    <cellStyle name="Currency 2 3 9 4 2 3" xfId="3145" xr:uid="{00000000-0005-0000-0000-0000690D0000}"/>
    <cellStyle name="Currency 2 3 9 4 3" xfId="3681" xr:uid="{00000000-0005-0000-0000-00006A0D0000}"/>
    <cellStyle name="Currency 2 3 9 4 4" xfId="2509" xr:uid="{00000000-0005-0000-0000-00006B0D0000}"/>
    <cellStyle name="Currency 2 3 9 5" xfId="954" xr:uid="{00000000-0005-0000-0000-00006C0D0000}"/>
    <cellStyle name="Currency 2 3 9 5 2" xfId="2124" xr:uid="{00000000-0005-0000-0000-00006D0D0000}"/>
    <cellStyle name="Currency 2 3 9 5 2 2" xfId="4530" xr:uid="{00000000-0005-0000-0000-00006E0D0000}"/>
    <cellStyle name="Currency 2 3 9 5 2 3" xfId="3358" xr:uid="{00000000-0005-0000-0000-00006F0D0000}"/>
    <cellStyle name="Currency 2 3 9 5 3" xfId="3894" xr:uid="{00000000-0005-0000-0000-0000700D0000}"/>
    <cellStyle name="Currency 2 3 9 5 4" xfId="2722" xr:uid="{00000000-0005-0000-0000-0000710D0000}"/>
    <cellStyle name="Currency 2 3 9 6" xfId="1288" xr:uid="{00000000-0005-0000-0000-0000720D0000}"/>
    <cellStyle name="Currency 2 3 9 6 2" xfId="4107" xr:uid="{00000000-0005-0000-0000-0000730D0000}"/>
    <cellStyle name="Currency 2 3 9 6 3" xfId="2935" xr:uid="{00000000-0005-0000-0000-0000740D0000}"/>
    <cellStyle name="Currency 2 4" xfId="20" xr:uid="{00000000-0005-0000-0000-0000750D0000}"/>
    <cellStyle name="Currency 2 4 10" xfId="113" xr:uid="{00000000-0005-0000-0000-0000760D0000}"/>
    <cellStyle name="Currency 2 4 10 2" xfId="213" xr:uid="{00000000-0005-0000-0000-0000770D0000}"/>
    <cellStyle name="Currency 2 4 10 2 2" xfId="424" xr:uid="{00000000-0005-0000-0000-0000780D0000}"/>
    <cellStyle name="Currency 2 4 10 2 2 2" xfId="840" xr:uid="{00000000-0005-0000-0000-0000790D0000}"/>
    <cellStyle name="Currency 2 4 10 2 2 2 2" xfId="2023" xr:uid="{00000000-0005-0000-0000-00007A0D0000}"/>
    <cellStyle name="Currency 2 4 10 2 2 2 2 2" xfId="4478" xr:uid="{00000000-0005-0000-0000-00007B0D0000}"/>
    <cellStyle name="Currency 2 4 10 2 2 2 2 3" xfId="3306" xr:uid="{00000000-0005-0000-0000-00007C0D0000}"/>
    <cellStyle name="Currency 2 4 10 2 2 2 3" xfId="3842" xr:uid="{00000000-0005-0000-0000-00007D0D0000}"/>
    <cellStyle name="Currency 2 4 10 2 2 2 4" xfId="2670" xr:uid="{00000000-0005-0000-0000-00007E0D0000}"/>
    <cellStyle name="Currency 2 4 10 2 2 3" xfId="1180" xr:uid="{00000000-0005-0000-0000-00007F0D0000}"/>
    <cellStyle name="Currency 2 4 10 2 2 3 2" xfId="2347" xr:uid="{00000000-0005-0000-0000-0000800D0000}"/>
    <cellStyle name="Currency 2 4 10 2 2 3 2 2" xfId="4694" xr:uid="{00000000-0005-0000-0000-0000810D0000}"/>
    <cellStyle name="Currency 2 4 10 2 2 3 2 3" xfId="3522" xr:uid="{00000000-0005-0000-0000-0000820D0000}"/>
    <cellStyle name="Currency 2 4 10 2 2 3 3" xfId="4058" xr:uid="{00000000-0005-0000-0000-0000830D0000}"/>
    <cellStyle name="Currency 2 4 10 2 2 3 4" xfId="2886" xr:uid="{00000000-0005-0000-0000-0000840D0000}"/>
    <cellStyle name="Currency 2 4 10 2 2 4" xfId="1608" xr:uid="{00000000-0005-0000-0000-0000850D0000}"/>
    <cellStyle name="Currency 2 4 10 2 2 4 2" xfId="4268" xr:uid="{00000000-0005-0000-0000-0000860D0000}"/>
    <cellStyle name="Currency 2 4 10 2 2 4 3" xfId="3096" xr:uid="{00000000-0005-0000-0000-0000870D0000}"/>
    <cellStyle name="Currency 2 4 10 2 2 5" xfId="3632" xr:uid="{00000000-0005-0000-0000-0000880D0000}"/>
    <cellStyle name="Currency 2 4 10 2 2 6" xfId="2460" xr:uid="{00000000-0005-0000-0000-0000890D0000}"/>
    <cellStyle name="Currency 2 4 10 2 3" xfId="634" xr:uid="{00000000-0005-0000-0000-00008A0D0000}"/>
    <cellStyle name="Currency 2 4 10 2 3 2" xfId="1817" xr:uid="{00000000-0005-0000-0000-00008B0D0000}"/>
    <cellStyle name="Currency 2 4 10 2 3 2 2" xfId="4374" xr:uid="{00000000-0005-0000-0000-00008C0D0000}"/>
    <cellStyle name="Currency 2 4 10 2 3 2 3" xfId="3202" xr:uid="{00000000-0005-0000-0000-00008D0D0000}"/>
    <cellStyle name="Currency 2 4 10 2 3 3" xfId="3738" xr:uid="{00000000-0005-0000-0000-00008E0D0000}"/>
    <cellStyle name="Currency 2 4 10 2 3 4" xfId="2566" xr:uid="{00000000-0005-0000-0000-00008F0D0000}"/>
    <cellStyle name="Currency 2 4 10 2 4" xfId="1068" xr:uid="{00000000-0005-0000-0000-0000900D0000}"/>
    <cellStyle name="Currency 2 4 10 2 4 2" xfId="2238" xr:uid="{00000000-0005-0000-0000-0000910D0000}"/>
    <cellStyle name="Currency 2 4 10 2 4 2 2" xfId="4587" xr:uid="{00000000-0005-0000-0000-0000920D0000}"/>
    <cellStyle name="Currency 2 4 10 2 4 2 3" xfId="3415" xr:uid="{00000000-0005-0000-0000-0000930D0000}"/>
    <cellStyle name="Currency 2 4 10 2 4 3" xfId="3951" xr:uid="{00000000-0005-0000-0000-0000940D0000}"/>
    <cellStyle name="Currency 2 4 10 2 4 4" xfId="2779" xr:uid="{00000000-0005-0000-0000-0000950D0000}"/>
    <cellStyle name="Currency 2 4 10 2 5" xfId="1402" xr:uid="{00000000-0005-0000-0000-0000960D0000}"/>
    <cellStyle name="Currency 2 4 10 2 5 2" xfId="4164" xr:uid="{00000000-0005-0000-0000-0000970D0000}"/>
    <cellStyle name="Currency 2 4 10 2 5 3" xfId="2992" xr:uid="{00000000-0005-0000-0000-0000980D0000}"/>
    <cellStyle name="Currency 2 4 10 3" xfId="324" xr:uid="{00000000-0005-0000-0000-0000990D0000}"/>
    <cellStyle name="Currency 2 4 10 3 2" xfId="740" xr:uid="{00000000-0005-0000-0000-00009A0D0000}"/>
    <cellStyle name="Currency 2 4 10 3 2 2" xfId="1923" xr:uid="{00000000-0005-0000-0000-00009B0D0000}"/>
    <cellStyle name="Currency 2 4 10 3 2 2 2" xfId="4428" xr:uid="{00000000-0005-0000-0000-00009C0D0000}"/>
    <cellStyle name="Currency 2 4 10 3 2 2 3" xfId="3256" xr:uid="{00000000-0005-0000-0000-00009D0D0000}"/>
    <cellStyle name="Currency 2 4 10 3 2 3" xfId="3792" xr:uid="{00000000-0005-0000-0000-00009E0D0000}"/>
    <cellStyle name="Currency 2 4 10 3 2 4" xfId="2620" xr:uid="{00000000-0005-0000-0000-00009F0D0000}"/>
    <cellStyle name="Currency 2 4 10 3 3" xfId="1130" xr:uid="{00000000-0005-0000-0000-0000A00D0000}"/>
    <cellStyle name="Currency 2 4 10 3 3 2" xfId="2297" xr:uid="{00000000-0005-0000-0000-0000A10D0000}"/>
    <cellStyle name="Currency 2 4 10 3 3 2 2" xfId="4644" xr:uid="{00000000-0005-0000-0000-0000A20D0000}"/>
    <cellStyle name="Currency 2 4 10 3 3 2 3" xfId="3472" xr:uid="{00000000-0005-0000-0000-0000A30D0000}"/>
    <cellStyle name="Currency 2 4 10 3 3 3" xfId="4008" xr:uid="{00000000-0005-0000-0000-0000A40D0000}"/>
    <cellStyle name="Currency 2 4 10 3 3 4" xfId="2836" xr:uid="{00000000-0005-0000-0000-0000A50D0000}"/>
    <cellStyle name="Currency 2 4 10 3 4" xfId="1508" xr:uid="{00000000-0005-0000-0000-0000A60D0000}"/>
    <cellStyle name="Currency 2 4 10 3 4 2" xfId="4218" xr:uid="{00000000-0005-0000-0000-0000A70D0000}"/>
    <cellStyle name="Currency 2 4 10 3 4 3" xfId="3046" xr:uid="{00000000-0005-0000-0000-0000A80D0000}"/>
    <cellStyle name="Currency 2 4 10 3 5" xfId="3582" xr:uid="{00000000-0005-0000-0000-0000A90D0000}"/>
    <cellStyle name="Currency 2 4 10 3 6" xfId="2410" xr:uid="{00000000-0005-0000-0000-0000AA0D0000}"/>
    <cellStyle name="Currency 2 4 10 4" xfId="534" xr:uid="{00000000-0005-0000-0000-0000AB0D0000}"/>
    <cellStyle name="Currency 2 4 10 4 2" xfId="1717" xr:uid="{00000000-0005-0000-0000-0000AC0D0000}"/>
    <cellStyle name="Currency 2 4 10 4 2 2" xfId="4324" xr:uid="{00000000-0005-0000-0000-0000AD0D0000}"/>
    <cellStyle name="Currency 2 4 10 4 2 3" xfId="3152" xr:uid="{00000000-0005-0000-0000-0000AE0D0000}"/>
    <cellStyle name="Currency 2 4 10 4 3" xfId="3688" xr:uid="{00000000-0005-0000-0000-0000AF0D0000}"/>
    <cellStyle name="Currency 2 4 10 4 4" xfId="2516" xr:uid="{00000000-0005-0000-0000-0000B00D0000}"/>
    <cellStyle name="Currency 2 4 10 5" xfId="968" xr:uid="{00000000-0005-0000-0000-0000B10D0000}"/>
    <cellStyle name="Currency 2 4 10 5 2" xfId="2138" xr:uid="{00000000-0005-0000-0000-0000B20D0000}"/>
    <cellStyle name="Currency 2 4 10 5 2 2" xfId="4537" xr:uid="{00000000-0005-0000-0000-0000B30D0000}"/>
    <cellStyle name="Currency 2 4 10 5 2 3" xfId="3365" xr:uid="{00000000-0005-0000-0000-0000B40D0000}"/>
    <cellStyle name="Currency 2 4 10 5 3" xfId="3901" xr:uid="{00000000-0005-0000-0000-0000B50D0000}"/>
    <cellStyle name="Currency 2 4 10 5 4" xfId="2729" xr:uid="{00000000-0005-0000-0000-0000B60D0000}"/>
    <cellStyle name="Currency 2 4 10 6" xfId="1302" xr:uid="{00000000-0005-0000-0000-0000B70D0000}"/>
    <cellStyle name="Currency 2 4 10 6 2" xfId="4114" xr:uid="{00000000-0005-0000-0000-0000B80D0000}"/>
    <cellStyle name="Currency 2 4 10 6 3" xfId="2942" xr:uid="{00000000-0005-0000-0000-0000B90D0000}"/>
    <cellStyle name="Currency 2 4 11" xfId="123" xr:uid="{00000000-0005-0000-0000-0000BA0D0000}"/>
    <cellStyle name="Currency 2 4 11 2" xfId="334" xr:uid="{00000000-0005-0000-0000-0000BB0D0000}"/>
    <cellStyle name="Currency 2 4 11 2 2" xfId="750" xr:uid="{00000000-0005-0000-0000-0000BC0D0000}"/>
    <cellStyle name="Currency 2 4 11 2 2 2" xfId="1933" xr:uid="{00000000-0005-0000-0000-0000BD0D0000}"/>
    <cellStyle name="Currency 2 4 11 2 2 2 2" xfId="4433" xr:uid="{00000000-0005-0000-0000-0000BE0D0000}"/>
    <cellStyle name="Currency 2 4 11 2 2 2 3" xfId="3261" xr:uid="{00000000-0005-0000-0000-0000BF0D0000}"/>
    <cellStyle name="Currency 2 4 11 2 2 3" xfId="3797" xr:uid="{00000000-0005-0000-0000-0000C00D0000}"/>
    <cellStyle name="Currency 2 4 11 2 2 4" xfId="2625" xr:uid="{00000000-0005-0000-0000-0000C10D0000}"/>
    <cellStyle name="Currency 2 4 11 2 3" xfId="1135" xr:uid="{00000000-0005-0000-0000-0000C20D0000}"/>
    <cellStyle name="Currency 2 4 11 2 3 2" xfId="2302" xr:uid="{00000000-0005-0000-0000-0000C30D0000}"/>
    <cellStyle name="Currency 2 4 11 2 3 2 2" xfId="4649" xr:uid="{00000000-0005-0000-0000-0000C40D0000}"/>
    <cellStyle name="Currency 2 4 11 2 3 2 3" xfId="3477" xr:uid="{00000000-0005-0000-0000-0000C50D0000}"/>
    <cellStyle name="Currency 2 4 11 2 3 3" xfId="4013" xr:uid="{00000000-0005-0000-0000-0000C60D0000}"/>
    <cellStyle name="Currency 2 4 11 2 3 4" xfId="2841" xr:uid="{00000000-0005-0000-0000-0000C70D0000}"/>
    <cellStyle name="Currency 2 4 11 2 4" xfId="1518" xr:uid="{00000000-0005-0000-0000-0000C80D0000}"/>
    <cellStyle name="Currency 2 4 11 2 4 2" xfId="4223" xr:uid="{00000000-0005-0000-0000-0000C90D0000}"/>
    <cellStyle name="Currency 2 4 11 2 4 3" xfId="3051" xr:uid="{00000000-0005-0000-0000-0000CA0D0000}"/>
    <cellStyle name="Currency 2 4 11 2 5" xfId="3587" xr:uid="{00000000-0005-0000-0000-0000CB0D0000}"/>
    <cellStyle name="Currency 2 4 11 2 6" xfId="2415" xr:uid="{00000000-0005-0000-0000-0000CC0D0000}"/>
    <cellStyle name="Currency 2 4 11 3" xfId="544" xr:uid="{00000000-0005-0000-0000-0000CD0D0000}"/>
    <cellStyle name="Currency 2 4 11 3 2" xfId="1727" xr:uid="{00000000-0005-0000-0000-0000CE0D0000}"/>
    <cellStyle name="Currency 2 4 11 3 2 2" xfId="4329" xr:uid="{00000000-0005-0000-0000-0000CF0D0000}"/>
    <cellStyle name="Currency 2 4 11 3 2 3" xfId="3157" xr:uid="{00000000-0005-0000-0000-0000D00D0000}"/>
    <cellStyle name="Currency 2 4 11 3 3" xfId="3693" xr:uid="{00000000-0005-0000-0000-0000D10D0000}"/>
    <cellStyle name="Currency 2 4 11 3 4" xfId="2521" xr:uid="{00000000-0005-0000-0000-0000D20D0000}"/>
    <cellStyle name="Currency 2 4 11 4" xfId="978" xr:uid="{00000000-0005-0000-0000-0000D30D0000}"/>
    <cellStyle name="Currency 2 4 11 4 2" xfId="2148" xr:uid="{00000000-0005-0000-0000-0000D40D0000}"/>
    <cellStyle name="Currency 2 4 11 4 2 2" xfId="4542" xr:uid="{00000000-0005-0000-0000-0000D50D0000}"/>
    <cellStyle name="Currency 2 4 11 4 2 3" xfId="3370" xr:uid="{00000000-0005-0000-0000-0000D60D0000}"/>
    <cellStyle name="Currency 2 4 11 4 3" xfId="3906" xr:uid="{00000000-0005-0000-0000-0000D70D0000}"/>
    <cellStyle name="Currency 2 4 11 4 4" xfId="2734" xr:uid="{00000000-0005-0000-0000-0000D80D0000}"/>
    <cellStyle name="Currency 2 4 11 5" xfId="1312" xr:uid="{00000000-0005-0000-0000-0000D90D0000}"/>
    <cellStyle name="Currency 2 4 11 5 2" xfId="4119" xr:uid="{00000000-0005-0000-0000-0000DA0D0000}"/>
    <cellStyle name="Currency 2 4 11 5 3" xfId="2947" xr:uid="{00000000-0005-0000-0000-0000DB0D0000}"/>
    <cellStyle name="Currency 2 4 12" xfId="234" xr:uid="{00000000-0005-0000-0000-0000DC0D0000}"/>
    <cellStyle name="Currency 2 4 12 2" xfId="650" xr:uid="{00000000-0005-0000-0000-0000DD0D0000}"/>
    <cellStyle name="Currency 2 4 12 2 2" xfId="1833" xr:uid="{00000000-0005-0000-0000-0000DE0D0000}"/>
    <cellStyle name="Currency 2 4 12 2 2 2" xfId="4383" xr:uid="{00000000-0005-0000-0000-0000DF0D0000}"/>
    <cellStyle name="Currency 2 4 12 2 2 3" xfId="3211" xr:uid="{00000000-0005-0000-0000-0000E00D0000}"/>
    <cellStyle name="Currency 2 4 12 2 3" xfId="3747" xr:uid="{00000000-0005-0000-0000-0000E10D0000}"/>
    <cellStyle name="Currency 2 4 12 2 4" xfId="2575" xr:uid="{00000000-0005-0000-0000-0000E20D0000}"/>
    <cellStyle name="Currency 2 4 12 3" xfId="1085" xr:uid="{00000000-0005-0000-0000-0000E30D0000}"/>
    <cellStyle name="Currency 2 4 12 3 2" xfId="2252" xr:uid="{00000000-0005-0000-0000-0000E40D0000}"/>
    <cellStyle name="Currency 2 4 12 3 2 2" xfId="4599" xr:uid="{00000000-0005-0000-0000-0000E50D0000}"/>
    <cellStyle name="Currency 2 4 12 3 2 3" xfId="3427" xr:uid="{00000000-0005-0000-0000-0000E60D0000}"/>
    <cellStyle name="Currency 2 4 12 3 3" xfId="3963" xr:uid="{00000000-0005-0000-0000-0000E70D0000}"/>
    <cellStyle name="Currency 2 4 12 3 4" xfId="2791" xr:uid="{00000000-0005-0000-0000-0000E80D0000}"/>
    <cellStyle name="Currency 2 4 12 4" xfId="1418" xr:uid="{00000000-0005-0000-0000-0000E90D0000}"/>
    <cellStyle name="Currency 2 4 12 4 2" xfId="4173" xr:uid="{00000000-0005-0000-0000-0000EA0D0000}"/>
    <cellStyle name="Currency 2 4 12 4 3" xfId="3001" xr:uid="{00000000-0005-0000-0000-0000EB0D0000}"/>
    <cellStyle name="Currency 2 4 12 5" xfId="3537" xr:uid="{00000000-0005-0000-0000-0000EC0D0000}"/>
    <cellStyle name="Currency 2 4 12 6" xfId="2365" xr:uid="{00000000-0005-0000-0000-0000ED0D0000}"/>
    <cellStyle name="Currency 2 4 13" xfId="444" xr:uid="{00000000-0005-0000-0000-0000EE0D0000}"/>
    <cellStyle name="Currency 2 4 13 2" xfId="1627" xr:uid="{00000000-0005-0000-0000-0000EF0D0000}"/>
    <cellStyle name="Currency 2 4 13 2 2" xfId="4279" xr:uid="{00000000-0005-0000-0000-0000F00D0000}"/>
    <cellStyle name="Currency 2 4 13 2 3" xfId="3107" xr:uid="{00000000-0005-0000-0000-0000F10D0000}"/>
    <cellStyle name="Currency 2 4 13 3" xfId="3643" xr:uid="{00000000-0005-0000-0000-0000F20D0000}"/>
    <cellStyle name="Currency 2 4 13 4" xfId="2471" xr:uid="{00000000-0005-0000-0000-0000F30D0000}"/>
    <cellStyle name="Currency 2 4 14" xfId="876" xr:uid="{00000000-0005-0000-0000-0000F40D0000}"/>
    <cellStyle name="Currency 2 4 14 2" xfId="2048" xr:uid="{00000000-0005-0000-0000-0000F50D0000}"/>
    <cellStyle name="Currency 2 4 14 2 2" xfId="4492" xr:uid="{00000000-0005-0000-0000-0000F60D0000}"/>
    <cellStyle name="Currency 2 4 14 2 3" xfId="3320" xr:uid="{00000000-0005-0000-0000-0000F70D0000}"/>
    <cellStyle name="Currency 2 4 14 3" xfId="3856" xr:uid="{00000000-0005-0000-0000-0000F80D0000}"/>
    <cellStyle name="Currency 2 4 14 4" xfId="2684" xr:uid="{00000000-0005-0000-0000-0000F90D0000}"/>
    <cellStyle name="Currency 2 4 15" xfId="1212" xr:uid="{00000000-0005-0000-0000-0000FA0D0000}"/>
    <cellStyle name="Currency 2 4 15 2" xfId="4069" xr:uid="{00000000-0005-0000-0000-0000FB0D0000}"/>
    <cellStyle name="Currency 2 4 15 3" xfId="2897" xr:uid="{00000000-0005-0000-0000-0000FC0D0000}"/>
    <cellStyle name="Currency 2 4 2" xfId="33" xr:uid="{00000000-0005-0000-0000-0000FD0D0000}"/>
    <cellStyle name="Currency 2 4 2 2" xfId="133" xr:uid="{00000000-0005-0000-0000-0000FE0D0000}"/>
    <cellStyle name="Currency 2 4 2 2 2" xfId="344" xr:uid="{00000000-0005-0000-0000-0000FF0D0000}"/>
    <cellStyle name="Currency 2 4 2 2 2 2" xfId="760" xr:uid="{00000000-0005-0000-0000-0000000E0000}"/>
    <cellStyle name="Currency 2 4 2 2 2 2 2" xfId="1943" xr:uid="{00000000-0005-0000-0000-0000010E0000}"/>
    <cellStyle name="Currency 2 4 2 2 2 2 2 2" xfId="4438" xr:uid="{00000000-0005-0000-0000-0000020E0000}"/>
    <cellStyle name="Currency 2 4 2 2 2 2 2 3" xfId="3266" xr:uid="{00000000-0005-0000-0000-0000030E0000}"/>
    <cellStyle name="Currency 2 4 2 2 2 2 3" xfId="3802" xr:uid="{00000000-0005-0000-0000-0000040E0000}"/>
    <cellStyle name="Currency 2 4 2 2 2 2 4" xfId="2630" xr:uid="{00000000-0005-0000-0000-0000050E0000}"/>
    <cellStyle name="Currency 2 4 2 2 2 3" xfId="1140" xr:uid="{00000000-0005-0000-0000-0000060E0000}"/>
    <cellStyle name="Currency 2 4 2 2 2 3 2" xfId="2307" xr:uid="{00000000-0005-0000-0000-0000070E0000}"/>
    <cellStyle name="Currency 2 4 2 2 2 3 2 2" xfId="4654" xr:uid="{00000000-0005-0000-0000-0000080E0000}"/>
    <cellStyle name="Currency 2 4 2 2 2 3 2 3" xfId="3482" xr:uid="{00000000-0005-0000-0000-0000090E0000}"/>
    <cellStyle name="Currency 2 4 2 2 2 3 3" xfId="4018" xr:uid="{00000000-0005-0000-0000-00000A0E0000}"/>
    <cellStyle name="Currency 2 4 2 2 2 3 4" xfId="2846" xr:uid="{00000000-0005-0000-0000-00000B0E0000}"/>
    <cellStyle name="Currency 2 4 2 2 2 4" xfId="1528" xr:uid="{00000000-0005-0000-0000-00000C0E0000}"/>
    <cellStyle name="Currency 2 4 2 2 2 4 2" xfId="4228" xr:uid="{00000000-0005-0000-0000-00000D0E0000}"/>
    <cellStyle name="Currency 2 4 2 2 2 4 3" xfId="3056" xr:uid="{00000000-0005-0000-0000-00000E0E0000}"/>
    <cellStyle name="Currency 2 4 2 2 2 5" xfId="3592" xr:uid="{00000000-0005-0000-0000-00000F0E0000}"/>
    <cellStyle name="Currency 2 4 2 2 2 6" xfId="2420" xr:uid="{00000000-0005-0000-0000-0000100E0000}"/>
    <cellStyle name="Currency 2 4 2 2 3" xfId="554" xr:uid="{00000000-0005-0000-0000-0000110E0000}"/>
    <cellStyle name="Currency 2 4 2 2 3 2" xfId="1737" xr:uid="{00000000-0005-0000-0000-0000120E0000}"/>
    <cellStyle name="Currency 2 4 2 2 3 2 2" xfId="4334" xr:uid="{00000000-0005-0000-0000-0000130E0000}"/>
    <cellStyle name="Currency 2 4 2 2 3 2 3" xfId="3162" xr:uid="{00000000-0005-0000-0000-0000140E0000}"/>
    <cellStyle name="Currency 2 4 2 2 3 3" xfId="3698" xr:uid="{00000000-0005-0000-0000-0000150E0000}"/>
    <cellStyle name="Currency 2 4 2 2 3 4" xfId="2526" xr:uid="{00000000-0005-0000-0000-0000160E0000}"/>
    <cellStyle name="Currency 2 4 2 2 4" xfId="988" xr:uid="{00000000-0005-0000-0000-0000170E0000}"/>
    <cellStyle name="Currency 2 4 2 2 4 2" xfId="2158" xr:uid="{00000000-0005-0000-0000-0000180E0000}"/>
    <cellStyle name="Currency 2 4 2 2 4 2 2" xfId="4547" xr:uid="{00000000-0005-0000-0000-0000190E0000}"/>
    <cellStyle name="Currency 2 4 2 2 4 2 3" xfId="3375" xr:uid="{00000000-0005-0000-0000-00001A0E0000}"/>
    <cellStyle name="Currency 2 4 2 2 4 3" xfId="3911" xr:uid="{00000000-0005-0000-0000-00001B0E0000}"/>
    <cellStyle name="Currency 2 4 2 2 4 4" xfId="2739" xr:uid="{00000000-0005-0000-0000-00001C0E0000}"/>
    <cellStyle name="Currency 2 4 2 2 5" xfId="1322" xr:uid="{00000000-0005-0000-0000-00001D0E0000}"/>
    <cellStyle name="Currency 2 4 2 2 5 2" xfId="4124" xr:uid="{00000000-0005-0000-0000-00001E0E0000}"/>
    <cellStyle name="Currency 2 4 2 2 5 3" xfId="2952" xr:uid="{00000000-0005-0000-0000-00001F0E0000}"/>
    <cellStyle name="Currency 2 4 2 3" xfId="244" xr:uid="{00000000-0005-0000-0000-0000200E0000}"/>
    <cellStyle name="Currency 2 4 2 3 2" xfId="660" xr:uid="{00000000-0005-0000-0000-0000210E0000}"/>
    <cellStyle name="Currency 2 4 2 3 2 2" xfId="1843" xr:uid="{00000000-0005-0000-0000-0000220E0000}"/>
    <cellStyle name="Currency 2 4 2 3 2 2 2" xfId="4388" xr:uid="{00000000-0005-0000-0000-0000230E0000}"/>
    <cellStyle name="Currency 2 4 2 3 2 2 3" xfId="3216" xr:uid="{00000000-0005-0000-0000-0000240E0000}"/>
    <cellStyle name="Currency 2 4 2 3 2 3" xfId="3752" xr:uid="{00000000-0005-0000-0000-0000250E0000}"/>
    <cellStyle name="Currency 2 4 2 3 2 4" xfId="2580" xr:uid="{00000000-0005-0000-0000-0000260E0000}"/>
    <cellStyle name="Currency 2 4 2 3 3" xfId="1090" xr:uid="{00000000-0005-0000-0000-0000270E0000}"/>
    <cellStyle name="Currency 2 4 2 3 3 2" xfId="2257" xr:uid="{00000000-0005-0000-0000-0000280E0000}"/>
    <cellStyle name="Currency 2 4 2 3 3 2 2" xfId="4604" xr:uid="{00000000-0005-0000-0000-0000290E0000}"/>
    <cellStyle name="Currency 2 4 2 3 3 2 3" xfId="3432" xr:uid="{00000000-0005-0000-0000-00002A0E0000}"/>
    <cellStyle name="Currency 2 4 2 3 3 3" xfId="3968" xr:uid="{00000000-0005-0000-0000-00002B0E0000}"/>
    <cellStyle name="Currency 2 4 2 3 3 4" xfId="2796" xr:uid="{00000000-0005-0000-0000-00002C0E0000}"/>
    <cellStyle name="Currency 2 4 2 3 4" xfId="1428" xr:uid="{00000000-0005-0000-0000-00002D0E0000}"/>
    <cellStyle name="Currency 2 4 2 3 4 2" xfId="4178" xr:uid="{00000000-0005-0000-0000-00002E0E0000}"/>
    <cellStyle name="Currency 2 4 2 3 4 3" xfId="3006" xr:uid="{00000000-0005-0000-0000-00002F0E0000}"/>
    <cellStyle name="Currency 2 4 2 3 5" xfId="3542" xr:uid="{00000000-0005-0000-0000-0000300E0000}"/>
    <cellStyle name="Currency 2 4 2 3 6" xfId="2370" xr:uid="{00000000-0005-0000-0000-0000310E0000}"/>
    <cellStyle name="Currency 2 4 2 4" xfId="454" xr:uid="{00000000-0005-0000-0000-0000320E0000}"/>
    <cellStyle name="Currency 2 4 2 4 2" xfId="1637" xr:uid="{00000000-0005-0000-0000-0000330E0000}"/>
    <cellStyle name="Currency 2 4 2 4 2 2" xfId="4284" xr:uid="{00000000-0005-0000-0000-0000340E0000}"/>
    <cellStyle name="Currency 2 4 2 4 2 3" xfId="3112" xr:uid="{00000000-0005-0000-0000-0000350E0000}"/>
    <cellStyle name="Currency 2 4 2 4 3" xfId="3648" xr:uid="{00000000-0005-0000-0000-0000360E0000}"/>
    <cellStyle name="Currency 2 4 2 4 4" xfId="2476" xr:uid="{00000000-0005-0000-0000-0000370E0000}"/>
    <cellStyle name="Currency 2 4 2 5" xfId="888" xr:uid="{00000000-0005-0000-0000-0000380E0000}"/>
    <cellStyle name="Currency 2 4 2 5 2" xfId="2058" xr:uid="{00000000-0005-0000-0000-0000390E0000}"/>
    <cellStyle name="Currency 2 4 2 5 2 2" xfId="4497" xr:uid="{00000000-0005-0000-0000-00003A0E0000}"/>
    <cellStyle name="Currency 2 4 2 5 2 3" xfId="3325" xr:uid="{00000000-0005-0000-0000-00003B0E0000}"/>
    <cellStyle name="Currency 2 4 2 5 3" xfId="3861" xr:uid="{00000000-0005-0000-0000-00003C0E0000}"/>
    <cellStyle name="Currency 2 4 2 5 4" xfId="2689" xr:uid="{00000000-0005-0000-0000-00003D0E0000}"/>
    <cellStyle name="Currency 2 4 2 6" xfId="1222" xr:uid="{00000000-0005-0000-0000-00003E0E0000}"/>
    <cellStyle name="Currency 2 4 2 6 2" xfId="4074" xr:uid="{00000000-0005-0000-0000-00003F0E0000}"/>
    <cellStyle name="Currency 2 4 2 6 3" xfId="2902" xr:uid="{00000000-0005-0000-0000-0000400E0000}"/>
    <cellStyle name="Currency 2 4 3" xfId="43" xr:uid="{00000000-0005-0000-0000-0000410E0000}"/>
    <cellStyle name="Currency 2 4 3 2" xfId="143" xr:uid="{00000000-0005-0000-0000-0000420E0000}"/>
    <cellStyle name="Currency 2 4 3 2 2" xfId="354" xr:uid="{00000000-0005-0000-0000-0000430E0000}"/>
    <cellStyle name="Currency 2 4 3 2 2 2" xfId="770" xr:uid="{00000000-0005-0000-0000-0000440E0000}"/>
    <cellStyle name="Currency 2 4 3 2 2 2 2" xfId="1953" xr:uid="{00000000-0005-0000-0000-0000450E0000}"/>
    <cellStyle name="Currency 2 4 3 2 2 2 2 2" xfId="4443" xr:uid="{00000000-0005-0000-0000-0000460E0000}"/>
    <cellStyle name="Currency 2 4 3 2 2 2 2 3" xfId="3271" xr:uid="{00000000-0005-0000-0000-0000470E0000}"/>
    <cellStyle name="Currency 2 4 3 2 2 2 3" xfId="3807" xr:uid="{00000000-0005-0000-0000-0000480E0000}"/>
    <cellStyle name="Currency 2 4 3 2 2 2 4" xfId="2635" xr:uid="{00000000-0005-0000-0000-0000490E0000}"/>
    <cellStyle name="Currency 2 4 3 2 2 3" xfId="1145" xr:uid="{00000000-0005-0000-0000-00004A0E0000}"/>
    <cellStyle name="Currency 2 4 3 2 2 3 2" xfId="2312" xr:uid="{00000000-0005-0000-0000-00004B0E0000}"/>
    <cellStyle name="Currency 2 4 3 2 2 3 2 2" xfId="4659" xr:uid="{00000000-0005-0000-0000-00004C0E0000}"/>
    <cellStyle name="Currency 2 4 3 2 2 3 2 3" xfId="3487" xr:uid="{00000000-0005-0000-0000-00004D0E0000}"/>
    <cellStyle name="Currency 2 4 3 2 2 3 3" xfId="4023" xr:uid="{00000000-0005-0000-0000-00004E0E0000}"/>
    <cellStyle name="Currency 2 4 3 2 2 3 4" xfId="2851" xr:uid="{00000000-0005-0000-0000-00004F0E0000}"/>
    <cellStyle name="Currency 2 4 3 2 2 4" xfId="1538" xr:uid="{00000000-0005-0000-0000-0000500E0000}"/>
    <cellStyle name="Currency 2 4 3 2 2 4 2" xfId="4233" xr:uid="{00000000-0005-0000-0000-0000510E0000}"/>
    <cellStyle name="Currency 2 4 3 2 2 4 3" xfId="3061" xr:uid="{00000000-0005-0000-0000-0000520E0000}"/>
    <cellStyle name="Currency 2 4 3 2 2 5" xfId="3597" xr:uid="{00000000-0005-0000-0000-0000530E0000}"/>
    <cellStyle name="Currency 2 4 3 2 2 6" xfId="2425" xr:uid="{00000000-0005-0000-0000-0000540E0000}"/>
    <cellStyle name="Currency 2 4 3 2 3" xfId="564" xr:uid="{00000000-0005-0000-0000-0000550E0000}"/>
    <cellStyle name="Currency 2 4 3 2 3 2" xfId="1747" xr:uid="{00000000-0005-0000-0000-0000560E0000}"/>
    <cellStyle name="Currency 2 4 3 2 3 2 2" xfId="4339" xr:uid="{00000000-0005-0000-0000-0000570E0000}"/>
    <cellStyle name="Currency 2 4 3 2 3 2 3" xfId="3167" xr:uid="{00000000-0005-0000-0000-0000580E0000}"/>
    <cellStyle name="Currency 2 4 3 2 3 3" xfId="3703" xr:uid="{00000000-0005-0000-0000-0000590E0000}"/>
    <cellStyle name="Currency 2 4 3 2 3 4" xfId="2531" xr:uid="{00000000-0005-0000-0000-00005A0E0000}"/>
    <cellStyle name="Currency 2 4 3 2 4" xfId="998" xr:uid="{00000000-0005-0000-0000-00005B0E0000}"/>
    <cellStyle name="Currency 2 4 3 2 4 2" xfId="2168" xr:uid="{00000000-0005-0000-0000-00005C0E0000}"/>
    <cellStyle name="Currency 2 4 3 2 4 2 2" xfId="4552" xr:uid="{00000000-0005-0000-0000-00005D0E0000}"/>
    <cellStyle name="Currency 2 4 3 2 4 2 3" xfId="3380" xr:uid="{00000000-0005-0000-0000-00005E0E0000}"/>
    <cellStyle name="Currency 2 4 3 2 4 3" xfId="3916" xr:uid="{00000000-0005-0000-0000-00005F0E0000}"/>
    <cellStyle name="Currency 2 4 3 2 4 4" xfId="2744" xr:uid="{00000000-0005-0000-0000-0000600E0000}"/>
    <cellStyle name="Currency 2 4 3 2 5" xfId="1332" xr:uid="{00000000-0005-0000-0000-0000610E0000}"/>
    <cellStyle name="Currency 2 4 3 2 5 2" xfId="4129" xr:uid="{00000000-0005-0000-0000-0000620E0000}"/>
    <cellStyle name="Currency 2 4 3 2 5 3" xfId="2957" xr:uid="{00000000-0005-0000-0000-0000630E0000}"/>
    <cellStyle name="Currency 2 4 3 3" xfId="254" xr:uid="{00000000-0005-0000-0000-0000640E0000}"/>
    <cellStyle name="Currency 2 4 3 3 2" xfId="670" xr:uid="{00000000-0005-0000-0000-0000650E0000}"/>
    <cellStyle name="Currency 2 4 3 3 2 2" xfId="1853" xr:uid="{00000000-0005-0000-0000-0000660E0000}"/>
    <cellStyle name="Currency 2 4 3 3 2 2 2" xfId="4393" xr:uid="{00000000-0005-0000-0000-0000670E0000}"/>
    <cellStyle name="Currency 2 4 3 3 2 2 3" xfId="3221" xr:uid="{00000000-0005-0000-0000-0000680E0000}"/>
    <cellStyle name="Currency 2 4 3 3 2 3" xfId="3757" xr:uid="{00000000-0005-0000-0000-0000690E0000}"/>
    <cellStyle name="Currency 2 4 3 3 2 4" xfId="2585" xr:uid="{00000000-0005-0000-0000-00006A0E0000}"/>
    <cellStyle name="Currency 2 4 3 3 3" xfId="1095" xr:uid="{00000000-0005-0000-0000-00006B0E0000}"/>
    <cellStyle name="Currency 2 4 3 3 3 2" xfId="2262" xr:uid="{00000000-0005-0000-0000-00006C0E0000}"/>
    <cellStyle name="Currency 2 4 3 3 3 2 2" xfId="4609" xr:uid="{00000000-0005-0000-0000-00006D0E0000}"/>
    <cellStyle name="Currency 2 4 3 3 3 2 3" xfId="3437" xr:uid="{00000000-0005-0000-0000-00006E0E0000}"/>
    <cellStyle name="Currency 2 4 3 3 3 3" xfId="3973" xr:uid="{00000000-0005-0000-0000-00006F0E0000}"/>
    <cellStyle name="Currency 2 4 3 3 3 4" xfId="2801" xr:uid="{00000000-0005-0000-0000-0000700E0000}"/>
    <cellStyle name="Currency 2 4 3 3 4" xfId="1438" xr:uid="{00000000-0005-0000-0000-0000710E0000}"/>
    <cellStyle name="Currency 2 4 3 3 4 2" xfId="4183" xr:uid="{00000000-0005-0000-0000-0000720E0000}"/>
    <cellStyle name="Currency 2 4 3 3 4 3" xfId="3011" xr:uid="{00000000-0005-0000-0000-0000730E0000}"/>
    <cellStyle name="Currency 2 4 3 3 5" xfId="3547" xr:uid="{00000000-0005-0000-0000-0000740E0000}"/>
    <cellStyle name="Currency 2 4 3 3 6" xfId="2375" xr:uid="{00000000-0005-0000-0000-0000750E0000}"/>
    <cellStyle name="Currency 2 4 3 4" xfId="464" xr:uid="{00000000-0005-0000-0000-0000760E0000}"/>
    <cellStyle name="Currency 2 4 3 4 2" xfId="1647" xr:uid="{00000000-0005-0000-0000-0000770E0000}"/>
    <cellStyle name="Currency 2 4 3 4 2 2" xfId="4289" xr:uid="{00000000-0005-0000-0000-0000780E0000}"/>
    <cellStyle name="Currency 2 4 3 4 2 3" xfId="3117" xr:uid="{00000000-0005-0000-0000-0000790E0000}"/>
    <cellStyle name="Currency 2 4 3 4 3" xfId="3653" xr:uid="{00000000-0005-0000-0000-00007A0E0000}"/>
    <cellStyle name="Currency 2 4 3 4 4" xfId="2481" xr:uid="{00000000-0005-0000-0000-00007B0E0000}"/>
    <cellStyle name="Currency 2 4 3 5" xfId="898" xr:uid="{00000000-0005-0000-0000-00007C0E0000}"/>
    <cellStyle name="Currency 2 4 3 5 2" xfId="2068" xr:uid="{00000000-0005-0000-0000-00007D0E0000}"/>
    <cellStyle name="Currency 2 4 3 5 2 2" xfId="4502" xr:uid="{00000000-0005-0000-0000-00007E0E0000}"/>
    <cellStyle name="Currency 2 4 3 5 2 3" xfId="3330" xr:uid="{00000000-0005-0000-0000-00007F0E0000}"/>
    <cellStyle name="Currency 2 4 3 5 3" xfId="3866" xr:uid="{00000000-0005-0000-0000-0000800E0000}"/>
    <cellStyle name="Currency 2 4 3 5 4" xfId="2694" xr:uid="{00000000-0005-0000-0000-0000810E0000}"/>
    <cellStyle name="Currency 2 4 3 6" xfId="1232" xr:uid="{00000000-0005-0000-0000-0000820E0000}"/>
    <cellStyle name="Currency 2 4 3 6 2" xfId="4079" xr:uid="{00000000-0005-0000-0000-0000830E0000}"/>
    <cellStyle name="Currency 2 4 3 6 3" xfId="2907" xr:uid="{00000000-0005-0000-0000-0000840E0000}"/>
    <cellStyle name="Currency 2 4 4" xfId="53" xr:uid="{00000000-0005-0000-0000-0000850E0000}"/>
    <cellStyle name="Currency 2 4 4 2" xfId="153" xr:uid="{00000000-0005-0000-0000-0000860E0000}"/>
    <cellStyle name="Currency 2 4 4 2 2" xfId="364" xr:uid="{00000000-0005-0000-0000-0000870E0000}"/>
    <cellStyle name="Currency 2 4 4 2 2 2" xfId="780" xr:uid="{00000000-0005-0000-0000-0000880E0000}"/>
    <cellStyle name="Currency 2 4 4 2 2 2 2" xfId="1963" xr:uid="{00000000-0005-0000-0000-0000890E0000}"/>
    <cellStyle name="Currency 2 4 4 2 2 2 2 2" xfId="4448" xr:uid="{00000000-0005-0000-0000-00008A0E0000}"/>
    <cellStyle name="Currency 2 4 4 2 2 2 2 3" xfId="3276" xr:uid="{00000000-0005-0000-0000-00008B0E0000}"/>
    <cellStyle name="Currency 2 4 4 2 2 2 3" xfId="3812" xr:uid="{00000000-0005-0000-0000-00008C0E0000}"/>
    <cellStyle name="Currency 2 4 4 2 2 2 4" xfId="2640" xr:uid="{00000000-0005-0000-0000-00008D0E0000}"/>
    <cellStyle name="Currency 2 4 4 2 2 3" xfId="1150" xr:uid="{00000000-0005-0000-0000-00008E0E0000}"/>
    <cellStyle name="Currency 2 4 4 2 2 3 2" xfId="2317" xr:uid="{00000000-0005-0000-0000-00008F0E0000}"/>
    <cellStyle name="Currency 2 4 4 2 2 3 2 2" xfId="4664" xr:uid="{00000000-0005-0000-0000-0000900E0000}"/>
    <cellStyle name="Currency 2 4 4 2 2 3 2 3" xfId="3492" xr:uid="{00000000-0005-0000-0000-0000910E0000}"/>
    <cellStyle name="Currency 2 4 4 2 2 3 3" xfId="4028" xr:uid="{00000000-0005-0000-0000-0000920E0000}"/>
    <cellStyle name="Currency 2 4 4 2 2 3 4" xfId="2856" xr:uid="{00000000-0005-0000-0000-0000930E0000}"/>
    <cellStyle name="Currency 2 4 4 2 2 4" xfId="1548" xr:uid="{00000000-0005-0000-0000-0000940E0000}"/>
    <cellStyle name="Currency 2 4 4 2 2 4 2" xfId="4238" xr:uid="{00000000-0005-0000-0000-0000950E0000}"/>
    <cellStyle name="Currency 2 4 4 2 2 4 3" xfId="3066" xr:uid="{00000000-0005-0000-0000-0000960E0000}"/>
    <cellStyle name="Currency 2 4 4 2 2 5" xfId="3602" xr:uid="{00000000-0005-0000-0000-0000970E0000}"/>
    <cellStyle name="Currency 2 4 4 2 2 6" xfId="2430" xr:uid="{00000000-0005-0000-0000-0000980E0000}"/>
    <cellStyle name="Currency 2 4 4 2 3" xfId="574" xr:uid="{00000000-0005-0000-0000-0000990E0000}"/>
    <cellStyle name="Currency 2 4 4 2 3 2" xfId="1757" xr:uid="{00000000-0005-0000-0000-00009A0E0000}"/>
    <cellStyle name="Currency 2 4 4 2 3 2 2" xfId="4344" xr:uid="{00000000-0005-0000-0000-00009B0E0000}"/>
    <cellStyle name="Currency 2 4 4 2 3 2 3" xfId="3172" xr:uid="{00000000-0005-0000-0000-00009C0E0000}"/>
    <cellStyle name="Currency 2 4 4 2 3 3" xfId="3708" xr:uid="{00000000-0005-0000-0000-00009D0E0000}"/>
    <cellStyle name="Currency 2 4 4 2 3 4" xfId="2536" xr:uid="{00000000-0005-0000-0000-00009E0E0000}"/>
    <cellStyle name="Currency 2 4 4 2 4" xfId="1008" xr:uid="{00000000-0005-0000-0000-00009F0E0000}"/>
    <cellStyle name="Currency 2 4 4 2 4 2" xfId="2178" xr:uid="{00000000-0005-0000-0000-0000A00E0000}"/>
    <cellStyle name="Currency 2 4 4 2 4 2 2" xfId="4557" xr:uid="{00000000-0005-0000-0000-0000A10E0000}"/>
    <cellStyle name="Currency 2 4 4 2 4 2 3" xfId="3385" xr:uid="{00000000-0005-0000-0000-0000A20E0000}"/>
    <cellStyle name="Currency 2 4 4 2 4 3" xfId="3921" xr:uid="{00000000-0005-0000-0000-0000A30E0000}"/>
    <cellStyle name="Currency 2 4 4 2 4 4" xfId="2749" xr:uid="{00000000-0005-0000-0000-0000A40E0000}"/>
    <cellStyle name="Currency 2 4 4 2 5" xfId="1342" xr:uid="{00000000-0005-0000-0000-0000A50E0000}"/>
    <cellStyle name="Currency 2 4 4 2 5 2" xfId="4134" xr:uid="{00000000-0005-0000-0000-0000A60E0000}"/>
    <cellStyle name="Currency 2 4 4 2 5 3" xfId="2962" xr:uid="{00000000-0005-0000-0000-0000A70E0000}"/>
    <cellStyle name="Currency 2 4 4 3" xfId="264" xr:uid="{00000000-0005-0000-0000-0000A80E0000}"/>
    <cellStyle name="Currency 2 4 4 3 2" xfId="680" xr:uid="{00000000-0005-0000-0000-0000A90E0000}"/>
    <cellStyle name="Currency 2 4 4 3 2 2" xfId="1863" xr:uid="{00000000-0005-0000-0000-0000AA0E0000}"/>
    <cellStyle name="Currency 2 4 4 3 2 2 2" xfId="4398" xr:uid="{00000000-0005-0000-0000-0000AB0E0000}"/>
    <cellStyle name="Currency 2 4 4 3 2 2 3" xfId="3226" xr:uid="{00000000-0005-0000-0000-0000AC0E0000}"/>
    <cellStyle name="Currency 2 4 4 3 2 3" xfId="3762" xr:uid="{00000000-0005-0000-0000-0000AD0E0000}"/>
    <cellStyle name="Currency 2 4 4 3 2 4" xfId="2590" xr:uid="{00000000-0005-0000-0000-0000AE0E0000}"/>
    <cellStyle name="Currency 2 4 4 3 3" xfId="1100" xr:uid="{00000000-0005-0000-0000-0000AF0E0000}"/>
    <cellStyle name="Currency 2 4 4 3 3 2" xfId="2267" xr:uid="{00000000-0005-0000-0000-0000B00E0000}"/>
    <cellStyle name="Currency 2 4 4 3 3 2 2" xfId="4614" xr:uid="{00000000-0005-0000-0000-0000B10E0000}"/>
    <cellStyle name="Currency 2 4 4 3 3 2 3" xfId="3442" xr:uid="{00000000-0005-0000-0000-0000B20E0000}"/>
    <cellStyle name="Currency 2 4 4 3 3 3" xfId="3978" xr:uid="{00000000-0005-0000-0000-0000B30E0000}"/>
    <cellStyle name="Currency 2 4 4 3 3 4" xfId="2806" xr:uid="{00000000-0005-0000-0000-0000B40E0000}"/>
    <cellStyle name="Currency 2 4 4 3 4" xfId="1448" xr:uid="{00000000-0005-0000-0000-0000B50E0000}"/>
    <cellStyle name="Currency 2 4 4 3 4 2" xfId="4188" xr:uid="{00000000-0005-0000-0000-0000B60E0000}"/>
    <cellStyle name="Currency 2 4 4 3 4 3" xfId="3016" xr:uid="{00000000-0005-0000-0000-0000B70E0000}"/>
    <cellStyle name="Currency 2 4 4 3 5" xfId="3552" xr:uid="{00000000-0005-0000-0000-0000B80E0000}"/>
    <cellStyle name="Currency 2 4 4 3 6" xfId="2380" xr:uid="{00000000-0005-0000-0000-0000B90E0000}"/>
    <cellStyle name="Currency 2 4 4 4" xfId="474" xr:uid="{00000000-0005-0000-0000-0000BA0E0000}"/>
    <cellStyle name="Currency 2 4 4 4 2" xfId="1657" xr:uid="{00000000-0005-0000-0000-0000BB0E0000}"/>
    <cellStyle name="Currency 2 4 4 4 2 2" xfId="4294" xr:uid="{00000000-0005-0000-0000-0000BC0E0000}"/>
    <cellStyle name="Currency 2 4 4 4 2 3" xfId="3122" xr:uid="{00000000-0005-0000-0000-0000BD0E0000}"/>
    <cellStyle name="Currency 2 4 4 4 3" xfId="3658" xr:uid="{00000000-0005-0000-0000-0000BE0E0000}"/>
    <cellStyle name="Currency 2 4 4 4 4" xfId="2486" xr:uid="{00000000-0005-0000-0000-0000BF0E0000}"/>
    <cellStyle name="Currency 2 4 4 5" xfId="908" xr:uid="{00000000-0005-0000-0000-0000C00E0000}"/>
    <cellStyle name="Currency 2 4 4 5 2" xfId="2078" xr:uid="{00000000-0005-0000-0000-0000C10E0000}"/>
    <cellStyle name="Currency 2 4 4 5 2 2" xfId="4507" xr:uid="{00000000-0005-0000-0000-0000C20E0000}"/>
    <cellStyle name="Currency 2 4 4 5 2 3" xfId="3335" xr:uid="{00000000-0005-0000-0000-0000C30E0000}"/>
    <cellStyle name="Currency 2 4 4 5 3" xfId="3871" xr:uid="{00000000-0005-0000-0000-0000C40E0000}"/>
    <cellStyle name="Currency 2 4 4 5 4" xfId="2699" xr:uid="{00000000-0005-0000-0000-0000C50E0000}"/>
    <cellStyle name="Currency 2 4 4 6" xfId="1242" xr:uid="{00000000-0005-0000-0000-0000C60E0000}"/>
    <cellStyle name="Currency 2 4 4 6 2" xfId="4084" xr:uid="{00000000-0005-0000-0000-0000C70E0000}"/>
    <cellStyle name="Currency 2 4 4 6 3" xfId="2912" xr:uid="{00000000-0005-0000-0000-0000C80E0000}"/>
    <cellStyle name="Currency 2 4 5" xfId="63" xr:uid="{00000000-0005-0000-0000-0000C90E0000}"/>
    <cellStyle name="Currency 2 4 5 2" xfId="163" xr:uid="{00000000-0005-0000-0000-0000CA0E0000}"/>
    <cellStyle name="Currency 2 4 5 2 2" xfId="374" xr:uid="{00000000-0005-0000-0000-0000CB0E0000}"/>
    <cellStyle name="Currency 2 4 5 2 2 2" xfId="790" xr:uid="{00000000-0005-0000-0000-0000CC0E0000}"/>
    <cellStyle name="Currency 2 4 5 2 2 2 2" xfId="1973" xr:uid="{00000000-0005-0000-0000-0000CD0E0000}"/>
    <cellStyle name="Currency 2 4 5 2 2 2 2 2" xfId="4453" xr:uid="{00000000-0005-0000-0000-0000CE0E0000}"/>
    <cellStyle name="Currency 2 4 5 2 2 2 2 3" xfId="3281" xr:uid="{00000000-0005-0000-0000-0000CF0E0000}"/>
    <cellStyle name="Currency 2 4 5 2 2 2 3" xfId="3817" xr:uid="{00000000-0005-0000-0000-0000D00E0000}"/>
    <cellStyle name="Currency 2 4 5 2 2 2 4" xfId="2645" xr:uid="{00000000-0005-0000-0000-0000D10E0000}"/>
    <cellStyle name="Currency 2 4 5 2 2 3" xfId="1155" xr:uid="{00000000-0005-0000-0000-0000D20E0000}"/>
    <cellStyle name="Currency 2 4 5 2 2 3 2" xfId="2322" xr:uid="{00000000-0005-0000-0000-0000D30E0000}"/>
    <cellStyle name="Currency 2 4 5 2 2 3 2 2" xfId="4669" xr:uid="{00000000-0005-0000-0000-0000D40E0000}"/>
    <cellStyle name="Currency 2 4 5 2 2 3 2 3" xfId="3497" xr:uid="{00000000-0005-0000-0000-0000D50E0000}"/>
    <cellStyle name="Currency 2 4 5 2 2 3 3" xfId="4033" xr:uid="{00000000-0005-0000-0000-0000D60E0000}"/>
    <cellStyle name="Currency 2 4 5 2 2 3 4" xfId="2861" xr:uid="{00000000-0005-0000-0000-0000D70E0000}"/>
    <cellStyle name="Currency 2 4 5 2 2 4" xfId="1558" xr:uid="{00000000-0005-0000-0000-0000D80E0000}"/>
    <cellStyle name="Currency 2 4 5 2 2 4 2" xfId="4243" xr:uid="{00000000-0005-0000-0000-0000D90E0000}"/>
    <cellStyle name="Currency 2 4 5 2 2 4 3" xfId="3071" xr:uid="{00000000-0005-0000-0000-0000DA0E0000}"/>
    <cellStyle name="Currency 2 4 5 2 2 5" xfId="3607" xr:uid="{00000000-0005-0000-0000-0000DB0E0000}"/>
    <cellStyle name="Currency 2 4 5 2 2 6" xfId="2435" xr:uid="{00000000-0005-0000-0000-0000DC0E0000}"/>
    <cellStyle name="Currency 2 4 5 2 3" xfId="584" xr:uid="{00000000-0005-0000-0000-0000DD0E0000}"/>
    <cellStyle name="Currency 2 4 5 2 3 2" xfId="1767" xr:uid="{00000000-0005-0000-0000-0000DE0E0000}"/>
    <cellStyle name="Currency 2 4 5 2 3 2 2" xfId="4349" xr:uid="{00000000-0005-0000-0000-0000DF0E0000}"/>
    <cellStyle name="Currency 2 4 5 2 3 2 3" xfId="3177" xr:uid="{00000000-0005-0000-0000-0000E00E0000}"/>
    <cellStyle name="Currency 2 4 5 2 3 3" xfId="3713" xr:uid="{00000000-0005-0000-0000-0000E10E0000}"/>
    <cellStyle name="Currency 2 4 5 2 3 4" xfId="2541" xr:uid="{00000000-0005-0000-0000-0000E20E0000}"/>
    <cellStyle name="Currency 2 4 5 2 4" xfId="1018" xr:uid="{00000000-0005-0000-0000-0000E30E0000}"/>
    <cellStyle name="Currency 2 4 5 2 4 2" xfId="2188" xr:uid="{00000000-0005-0000-0000-0000E40E0000}"/>
    <cellStyle name="Currency 2 4 5 2 4 2 2" xfId="4562" xr:uid="{00000000-0005-0000-0000-0000E50E0000}"/>
    <cellStyle name="Currency 2 4 5 2 4 2 3" xfId="3390" xr:uid="{00000000-0005-0000-0000-0000E60E0000}"/>
    <cellStyle name="Currency 2 4 5 2 4 3" xfId="3926" xr:uid="{00000000-0005-0000-0000-0000E70E0000}"/>
    <cellStyle name="Currency 2 4 5 2 4 4" xfId="2754" xr:uid="{00000000-0005-0000-0000-0000E80E0000}"/>
    <cellStyle name="Currency 2 4 5 2 5" xfId="1352" xr:uid="{00000000-0005-0000-0000-0000E90E0000}"/>
    <cellStyle name="Currency 2 4 5 2 5 2" xfId="4139" xr:uid="{00000000-0005-0000-0000-0000EA0E0000}"/>
    <cellStyle name="Currency 2 4 5 2 5 3" xfId="2967" xr:uid="{00000000-0005-0000-0000-0000EB0E0000}"/>
    <cellStyle name="Currency 2 4 5 3" xfId="274" xr:uid="{00000000-0005-0000-0000-0000EC0E0000}"/>
    <cellStyle name="Currency 2 4 5 3 2" xfId="690" xr:uid="{00000000-0005-0000-0000-0000ED0E0000}"/>
    <cellStyle name="Currency 2 4 5 3 2 2" xfId="1873" xr:uid="{00000000-0005-0000-0000-0000EE0E0000}"/>
    <cellStyle name="Currency 2 4 5 3 2 2 2" xfId="4403" xr:uid="{00000000-0005-0000-0000-0000EF0E0000}"/>
    <cellStyle name="Currency 2 4 5 3 2 2 3" xfId="3231" xr:uid="{00000000-0005-0000-0000-0000F00E0000}"/>
    <cellStyle name="Currency 2 4 5 3 2 3" xfId="3767" xr:uid="{00000000-0005-0000-0000-0000F10E0000}"/>
    <cellStyle name="Currency 2 4 5 3 2 4" xfId="2595" xr:uid="{00000000-0005-0000-0000-0000F20E0000}"/>
    <cellStyle name="Currency 2 4 5 3 3" xfId="1105" xr:uid="{00000000-0005-0000-0000-0000F30E0000}"/>
    <cellStyle name="Currency 2 4 5 3 3 2" xfId="2272" xr:uid="{00000000-0005-0000-0000-0000F40E0000}"/>
    <cellStyle name="Currency 2 4 5 3 3 2 2" xfId="4619" xr:uid="{00000000-0005-0000-0000-0000F50E0000}"/>
    <cellStyle name="Currency 2 4 5 3 3 2 3" xfId="3447" xr:uid="{00000000-0005-0000-0000-0000F60E0000}"/>
    <cellStyle name="Currency 2 4 5 3 3 3" xfId="3983" xr:uid="{00000000-0005-0000-0000-0000F70E0000}"/>
    <cellStyle name="Currency 2 4 5 3 3 4" xfId="2811" xr:uid="{00000000-0005-0000-0000-0000F80E0000}"/>
    <cellStyle name="Currency 2 4 5 3 4" xfId="1458" xr:uid="{00000000-0005-0000-0000-0000F90E0000}"/>
    <cellStyle name="Currency 2 4 5 3 4 2" xfId="4193" xr:uid="{00000000-0005-0000-0000-0000FA0E0000}"/>
    <cellStyle name="Currency 2 4 5 3 4 3" xfId="3021" xr:uid="{00000000-0005-0000-0000-0000FB0E0000}"/>
    <cellStyle name="Currency 2 4 5 3 5" xfId="3557" xr:uid="{00000000-0005-0000-0000-0000FC0E0000}"/>
    <cellStyle name="Currency 2 4 5 3 6" xfId="2385" xr:uid="{00000000-0005-0000-0000-0000FD0E0000}"/>
    <cellStyle name="Currency 2 4 5 4" xfId="484" xr:uid="{00000000-0005-0000-0000-0000FE0E0000}"/>
    <cellStyle name="Currency 2 4 5 4 2" xfId="1667" xr:uid="{00000000-0005-0000-0000-0000FF0E0000}"/>
    <cellStyle name="Currency 2 4 5 4 2 2" xfId="4299" xr:uid="{00000000-0005-0000-0000-0000000F0000}"/>
    <cellStyle name="Currency 2 4 5 4 2 3" xfId="3127" xr:uid="{00000000-0005-0000-0000-0000010F0000}"/>
    <cellStyle name="Currency 2 4 5 4 3" xfId="3663" xr:uid="{00000000-0005-0000-0000-0000020F0000}"/>
    <cellStyle name="Currency 2 4 5 4 4" xfId="2491" xr:uid="{00000000-0005-0000-0000-0000030F0000}"/>
    <cellStyle name="Currency 2 4 5 5" xfId="918" xr:uid="{00000000-0005-0000-0000-0000040F0000}"/>
    <cellStyle name="Currency 2 4 5 5 2" xfId="2088" xr:uid="{00000000-0005-0000-0000-0000050F0000}"/>
    <cellStyle name="Currency 2 4 5 5 2 2" xfId="4512" xr:uid="{00000000-0005-0000-0000-0000060F0000}"/>
    <cellStyle name="Currency 2 4 5 5 2 3" xfId="3340" xr:uid="{00000000-0005-0000-0000-0000070F0000}"/>
    <cellStyle name="Currency 2 4 5 5 3" xfId="3876" xr:uid="{00000000-0005-0000-0000-0000080F0000}"/>
    <cellStyle name="Currency 2 4 5 5 4" xfId="2704" xr:uid="{00000000-0005-0000-0000-0000090F0000}"/>
    <cellStyle name="Currency 2 4 5 6" xfId="1252" xr:uid="{00000000-0005-0000-0000-00000A0F0000}"/>
    <cellStyle name="Currency 2 4 5 6 2" xfId="4089" xr:uid="{00000000-0005-0000-0000-00000B0F0000}"/>
    <cellStyle name="Currency 2 4 5 6 3" xfId="2917" xr:uid="{00000000-0005-0000-0000-00000C0F0000}"/>
    <cellStyle name="Currency 2 4 6" xfId="73" xr:uid="{00000000-0005-0000-0000-00000D0F0000}"/>
    <cellStyle name="Currency 2 4 6 2" xfId="173" xr:uid="{00000000-0005-0000-0000-00000E0F0000}"/>
    <cellStyle name="Currency 2 4 6 2 2" xfId="384" xr:uid="{00000000-0005-0000-0000-00000F0F0000}"/>
    <cellStyle name="Currency 2 4 6 2 2 2" xfId="800" xr:uid="{00000000-0005-0000-0000-0000100F0000}"/>
    <cellStyle name="Currency 2 4 6 2 2 2 2" xfId="1983" xr:uid="{00000000-0005-0000-0000-0000110F0000}"/>
    <cellStyle name="Currency 2 4 6 2 2 2 2 2" xfId="4458" xr:uid="{00000000-0005-0000-0000-0000120F0000}"/>
    <cellStyle name="Currency 2 4 6 2 2 2 2 3" xfId="3286" xr:uid="{00000000-0005-0000-0000-0000130F0000}"/>
    <cellStyle name="Currency 2 4 6 2 2 2 3" xfId="3822" xr:uid="{00000000-0005-0000-0000-0000140F0000}"/>
    <cellStyle name="Currency 2 4 6 2 2 2 4" xfId="2650" xr:uid="{00000000-0005-0000-0000-0000150F0000}"/>
    <cellStyle name="Currency 2 4 6 2 2 3" xfId="1160" xr:uid="{00000000-0005-0000-0000-0000160F0000}"/>
    <cellStyle name="Currency 2 4 6 2 2 3 2" xfId="2327" xr:uid="{00000000-0005-0000-0000-0000170F0000}"/>
    <cellStyle name="Currency 2 4 6 2 2 3 2 2" xfId="4674" xr:uid="{00000000-0005-0000-0000-0000180F0000}"/>
    <cellStyle name="Currency 2 4 6 2 2 3 2 3" xfId="3502" xr:uid="{00000000-0005-0000-0000-0000190F0000}"/>
    <cellStyle name="Currency 2 4 6 2 2 3 3" xfId="4038" xr:uid="{00000000-0005-0000-0000-00001A0F0000}"/>
    <cellStyle name="Currency 2 4 6 2 2 3 4" xfId="2866" xr:uid="{00000000-0005-0000-0000-00001B0F0000}"/>
    <cellStyle name="Currency 2 4 6 2 2 4" xfId="1568" xr:uid="{00000000-0005-0000-0000-00001C0F0000}"/>
    <cellStyle name="Currency 2 4 6 2 2 4 2" xfId="4248" xr:uid="{00000000-0005-0000-0000-00001D0F0000}"/>
    <cellStyle name="Currency 2 4 6 2 2 4 3" xfId="3076" xr:uid="{00000000-0005-0000-0000-00001E0F0000}"/>
    <cellStyle name="Currency 2 4 6 2 2 5" xfId="3612" xr:uid="{00000000-0005-0000-0000-00001F0F0000}"/>
    <cellStyle name="Currency 2 4 6 2 2 6" xfId="2440" xr:uid="{00000000-0005-0000-0000-0000200F0000}"/>
    <cellStyle name="Currency 2 4 6 2 3" xfId="594" xr:uid="{00000000-0005-0000-0000-0000210F0000}"/>
    <cellStyle name="Currency 2 4 6 2 3 2" xfId="1777" xr:uid="{00000000-0005-0000-0000-0000220F0000}"/>
    <cellStyle name="Currency 2 4 6 2 3 2 2" xfId="4354" xr:uid="{00000000-0005-0000-0000-0000230F0000}"/>
    <cellStyle name="Currency 2 4 6 2 3 2 3" xfId="3182" xr:uid="{00000000-0005-0000-0000-0000240F0000}"/>
    <cellStyle name="Currency 2 4 6 2 3 3" xfId="3718" xr:uid="{00000000-0005-0000-0000-0000250F0000}"/>
    <cellStyle name="Currency 2 4 6 2 3 4" xfId="2546" xr:uid="{00000000-0005-0000-0000-0000260F0000}"/>
    <cellStyle name="Currency 2 4 6 2 4" xfId="1028" xr:uid="{00000000-0005-0000-0000-0000270F0000}"/>
    <cellStyle name="Currency 2 4 6 2 4 2" xfId="2198" xr:uid="{00000000-0005-0000-0000-0000280F0000}"/>
    <cellStyle name="Currency 2 4 6 2 4 2 2" xfId="4567" xr:uid="{00000000-0005-0000-0000-0000290F0000}"/>
    <cellStyle name="Currency 2 4 6 2 4 2 3" xfId="3395" xr:uid="{00000000-0005-0000-0000-00002A0F0000}"/>
    <cellStyle name="Currency 2 4 6 2 4 3" xfId="3931" xr:uid="{00000000-0005-0000-0000-00002B0F0000}"/>
    <cellStyle name="Currency 2 4 6 2 4 4" xfId="2759" xr:uid="{00000000-0005-0000-0000-00002C0F0000}"/>
    <cellStyle name="Currency 2 4 6 2 5" xfId="1362" xr:uid="{00000000-0005-0000-0000-00002D0F0000}"/>
    <cellStyle name="Currency 2 4 6 2 5 2" xfId="4144" xr:uid="{00000000-0005-0000-0000-00002E0F0000}"/>
    <cellStyle name="Currency 2 4 6 2 5 3" xfId="2972" xr:uid="{00000000-0005-0000-0000-00002F0F0000}"/>
    <cellStyle name="Currency 2 4 6 3" xfId="284" xr:uid="{00000000-0005-0000-0000-0000300F0000}"/>
    <cellStyle name="Currency 2 4 6 3 2" xfId="700" xr:uid="{00000000-0005-0000-0000-0000310F0000}"/>
    <cellStyle name="Currency 2 4 6 3 2 2" xfId="1883" xr:uid="{00000000-0005-0000-0000-0000320F0000}"/>
    <cellStyle name="Currency 2 4 6 3 2 2 2" xfId="4408" xr:uid="{00000000-0005-0000-0000-0000330F0000}"/>
    <cellStyle name="Currency 2 4 6 3 2 2 3" xfId="3236" xr:uid="{00000000-0005-0000-0000-0000340F0000}"/>
    <cellStyle name="Currency 2 4 6 3 2 3" xfId="3772" xr:uid="{00000000-0005-0000-0000-0000350F0000}"/>
    <cellStyle name="Currency 2 4 6 3 2 4" xfId="2600" xr:uid="{00000000-0005-0000-0000-0000360F0000}"/>
    <cellStyle name="Currency 2 4 6 3 3" xfId="1110" xr:uid="{00000000-0005-0000-0000-0000370F0000}"/>
    <cellStyle name="Currency 2 4 6 3 3 2" xfId="2277" xr:uid="{00000000-0005-0000-0000-0000380F0000}"/>
    <cellStyle name="Currency 2 4 6 3 3 2 2" xfId="4624" xr:uid="{00000000-0005-0000-0000-0000390F0000}"/>
    <cellStyle name="Currency 2 4 6 3 3 2 3" xfId="3452" xr:uid="{00000000-0005-0000-0000-00003A0F0000}"/>
    <cellStyle name="Currency 2 4 6 3 3 3" xfId="3988" xr:uid="{00000000-0005-0000-0000-00003B0F0000}"/>
    <cellStyle name="Currency 2 4 6 3 3 4" xfId="2816" xr:uid="{00000000-0005-0000-0000-00003C0F0000}"/>
    <cellStyle name="Currency 2 4 6 3 4" xfId="1468" xr:uid="{00000000-0005-0000-0000-00003D0F0000}"/>
    <cellStyle name="Currency 2 4 6 3 4 2" xfId="4198" xr:uid="{00000000-0005-0000-0000-00003E0F0000}"/>
    <cellStyle name="Currency 2 4 6 3 4 3" xfId="3026" xr:uid="{00000000-0005-0000-0000-00003F0F0000}"/>
    <cellStyle name="Currency 2 4 6 3 5" xfId="3562" xr:uid="{00000000-0005-0000-0000-0000400F0000}"/>
    <cellStyle name="Currency 2 4 6 3 6" xfId="2390" xr:uid="{00000000-0005-0000-0000-0000410F0000}"/>
    <cellStyle name="Currency 2 4 6 4" xfId="494" xr:uid="{00000000-0005-0000-0000-0000420F0000}"/>
    <cellStyle name="Currency 2 4 6 4 2" xfId="1677" xr:uid="{00000000-0005-0000-0000-0000430F0000}"/>
    <cellStyle name="Currency 2 4 6 4 2 2" xfId="4304" xr:uid="{00000000-0005-0000-0000-0000440F0000}"/>
    <cellStyle name="Currency 2 4 6 4 2 3" xfId="3132" xr:uid="{00000000-0005-0000-0000-0000450F0000}"/>
    <cellStyle name="Currency 2 4 6 4 3" xfId="3668" xr:uid="{00000000-0005-0000-0000-0000460F0000}"/>
    <cellStyle name="Currency 2 4 6 4 4" xfId="2496" xr:uid="{00000000-0005-0000-0000-0000470F0000}"/>
    <cellStyle name="Currency 2 4 6 5" xfId="928" xr:uid="{00000000-0005-0000-0000-0000480F0000}"/>
    <cellStyle name="Currency 2 4 6 5 2" xfId="2098" xr:uid="{00000000-0005-0000-0000-0000490F0000}"/>
    <cellStyle name="Currency 2 4 6 5 2 2" xfId="4517" xr:uid="{00000000-0005-0000-0000-00004A0F0000}"/>
    <cellStyle name="Currency 2 4 6 5 2 3" xfId="3345" xr:uid="{00000000-0005-0000-0000-00004B0F0000}"/>
    <cellStyle name="Currency 2 4 6 5 3" xfId="3881" xr:uid="{00000000-0005-0000-0000-00004C0F0000}"/>
    <cellStyle name="Currency 2 4 6 5 4" xfId="2709" xr:uid="{00000000-0005-0000-0000-00004D0F0000}"/>
    <cellStyle name="Currency 2 4 6 6" xfId="1262" xr:uid="{00000000-0005-0000-0000-00004E0F0000}"/>
    <cellStyle name="Currency 2 4 6 6 2" xfId="4094" xr:uid="{00000000-0005-0000-0000-00004F0F0000}"/>
    <cellStyle name="Currency 2 4 6 6 3" xfId="2922" xr:uid="{00000000-0005-0000-0000-0000500F0000}"/>
    <cellStyle name="Currency 2 4 7" xfId="83" xr:uid="{00000000-0005-0000-0000-0000510F0000}"/>
    <cellStyle name="Currency 2 4 7 2" xfId="183" xr:uid="{00000000-0005-0000-0000-0000520F0000}"/>
    <cellStyle name="Currency 2 4 7 2 2" xfId="394" xr:uid="{00000000-0005-0000-0000-0000530F0000}"/>
    <cellStyle name="Currency 2 4 7 2 2 2" xfId="810" xr:uid="{00000000-0005-0000-0000-0000540F0000}"/>
    <cellStyle name="Currency 2 4 7 2 2 2 2" xfId="1993" xr:uid="{00000000-0005-0000-0000-0000550F0000}"/>
    <cellStyle name="Currency 2 4 7 2 2 2 2 2" xfId="4463" xr:uid="{00000000-0005-0000-0000-0000560F0000}"/>
    <cellStyle name="Currency 2 4 7 2 2 2 2 3" xfId="3291" xr:uid="{00000000-0005-0000-0000-0000570F0000}"/>
    <cellStyle name="Currency 2 4 7 2 2 2 3" xfId="3827" xr:uid="{00000000-0005-0000-0000-0000580F0000}"/>
    <cellStyle name="Currency 2 4 7 2 2 2 4" xfId="2655" xr:uid="{00000000-0005-0000-0000-0000590F0000}"/>
    <cellStyle name="Currency 2 4 7 2 2 3" xfId="1165" xr:uid="{00000000-0005-0000-0000-00005A0F0000}"/>
    <cellStyle name="Currency 2 4 7 2 2 3 2" xfId="2332" xr:uid="{00000000-0005-0000-0000-00005B0F0000}"/>
    <cellStyle name="Currency 2 4 7 2 2 3 2 2" xfId="4679" xr:uid="{00000000-0005-0000-0000-00005C0F0000}"/>
    <cellStyle name="Currency 2 4 7 2 2 3 2 3" xfId="3507" xr:uid="{00000000-0005-0000-0000-00005D0F0000}"/>
    <cellStyle name="Currency 2 4 7 2 2 3 3" xfId="4043" xr:uid="{00000000-0005-0000-0000-00005E0F0000}"/>
    <cellStyle name="Currency 2 4 7 2 2 3 4" xfId="2871" xr:uid="{00000000-0005-0000-0000-00005F0F0000}"/>
    <cellStyle name="Currency 2 4 7 2 2 4" xfId="1578" xr:uid="{00000000-0005-0000-0000-0000600F0000}"/>
    <cellStyle name="Currency 2 4 7 2 2 4 2" xfId="4253" xr:uid="{00000000-0005-0000-0000-0000610F0000}"/>
    <cellStyle name="Currency 2 4 7 2 2 4 3" xfId="3081" xr:uid="{00000000-0005-0000-0000-0000620F0000}"/>
    <cellStyle name="Currency 2 4 7 2 2 5" xfId="3617" xr:uid="{00000000-0005-0000-0000-0000630F0000}"/>
    <cellStyle name="Currency 2 4 7 2 2 6" xfId="2445" xr:uid="{00000000-0005-0000-0000-0000640F0000}"/>
    <cellStyle name="Currency 2 4 7 2 3" xfId="604" xr:uid="{00000000-0005-0000-0000-0000650F0000}"/>
    <cellStyle name="Currency 2 4 7 2 3 2" xfId="1787" xr:uid="{00000000-0005-0000-0000-0000660F0000}"/>
    <cellStyle name="Currency 2 4 7 2 3 2 2" xfId="4359" xr:uid="{00000000-0005-0000-0000-0000670F0000}"/>
    <cellStyle name="Currency 2 4 7 2 3 2 3" xfId="3187" xr:uid="{00000000-0005-0000-0000-0000680F0000}"/>
    <cellStyle name="Currency 2 4 7 2 3 3" xfId="3723" xr:uid="{00000000-0005-0000-0000-0000690F0000}"/>
    <cellStyle name="Currency 2 4 7 2 3 4" xfId="2551" xr:uid="{00000000-0005-0000-0000-00006A0F0000}"/>
    <cellStyle name="Currency 2 4 7 2 4" xfId="1038" xr:uid="{00000000-0005-0000-0000-00006B0F0000}"/>
    <cellStyle name="Currency 2 4 7 2 4 2" xfId="2208" xr:uid="{00000000-0005-0000-0000-00006C0F0000}"/>
    <cellStyle name="Currency 2 4 7 2 4 2 2" xfId="4572" xr:uid="{00000000-0005-0000-0000-00006D0F0000}"/>
    <cellStyle name="Currency 2 4 7 2 4 2 3" xfId="3400" xr:uid="{00000000-0005-0000-0000-00006E0F0000}"/>
    <cellStyle name="Currency 2 4 7 2 4 3" xfId="3936" xr:uid="{00000000-0005-0000-0000-00006F0F0000}"/>
    <cellStyle name="Currency 2 4 7 2 4 4" xfId="2764" xr:uid="{00000000-0005-0000-0000-0000700F0000}"/>
    <cellStyle name="Currency 2 4 7 2 5" xfId="1372" xr:uid="{00000000-0005-0000-0000-0000710F0000}"/>
    <cellStyle name="Currency 2 4 7 2 5 2" xfId="4149" xr:uid="{00000000-0005-0000-0000-0000720F0000}"/>
    <cellStyle name="Currency 2 4 7 2 5 3" xfId="2977" xr:uid="{00000000-0005-0000-0000-0000730F0000}"/>
    <cellStyle name="Currency 2 4 7 3" xfId="294" xr:uid="{00000000-0005-0000-0000-0000740F0000}"/>
    <cellStyle name="Currency 2 4 7 3 2" xfId="710" xr:uid="{00000000-0005-0000-0000-0000750F0000}"/>
    <cellStyle name="Currency 2 4 7 3 2 2" xfId="1893" xr:uid="{00000000-0005-0000-0000-0000760F0000}"/>
    <cellStyle name="Currency 2 4 7 3 2 2 2" xfId="4413" xr:uid="{00000000-0005-0000-0000-0000770F0000}"/>
    <cellStyle name="Currency 2 4 7 3 2 2 3" xfId="3241" xr:uid="{00000000-0005-0000-0000-0000780F0000}"/>
    <cellStyle name="Currency 2 4 7 3 2 3" xfId="3777" xr:uid="{00000000-0005-0000-0000-0000790F0000}"/>
    <cellStyle name="Currency 2 4 7 3 2 4" xfId="2605" xr:uid="{00000000-0005-0000-0000-00007A0F0000}"/>
    <cellStyle name="Currency 2 4 7 3 3" xfId="1115" xr:uid="{00000000-0005-0000-0000-00007B0F0000}"/>
    <cellStyle name="Currency 2 4 7 3 3 2" xfId="2282" xr:uid="{00000000-0005-0000-0000-00007C0F0000}"/>
    <cellStyle name="Currency 2 4 7 3 3 2 2" xfId="4629" xr:uid="{00000000-0005-0000-0000-00007D0F0000}"/>
    <cellStyle name="Currency 2 4 7 3 3 2 3" xfId="3457" xr:uid="{00000000-0005-0000-0000-00007E0F0000}"/>
    <cellStyle name="Currency 2 4 7 3 3 3" xfId="3993" xr:uid="{00000000-0005-0000-0000-00007F0F0000}"/>
    <cellStyle name="Currency 2 4 7 3 3 4" xfId="2821" xr:uid="{00000000-0005-0000-0000-0000800F0000}"/>
    <cellStyle name="Currency 2 4 7 3 4" xfId="1478" xr:uid="{00000000-0005-0000-0000-0000810F0000}"/>
    <cellStyle name="Currency 2 4 7 3 4 2" xfId="4203" xr:uid="{00000000-0005-0000-0000-0000820F0000}"/>
    <cellStyle name="Currency 2 4 7 3 4 3" xfId="3031" xr:uid="{00000000-0005-0000-0000-0000830F0000}"/>
    <cellStyle name="Currency 2 4 7 3 5" xfId="3567" xr:uid="{00000000-0005-0000-0000-0000840F0000}"/>
    <cellStyle name="Currency 2 4 7 3 6" xfId="2395" xr:uid="{00000000-0005-0000-0000-0000850F0000}"/>
    <cellStyle name="Currency 2 4 7 4" xfId="504" xr:uid="{00000000-0005-0000-0000-0000860F0000}"/>
    <cellStyle name="Currency 2 4 7 4 2" xfId="1687" xr:uid="{00000000-0005-0000-0000-0000870F0000}"/>
    <cellStyle name="Currency 2 4 7 4 2 2" xfId="4309" xr:uid="{00000000-0005-0000-0000-0000880F0000}"/>
    <cellStyle name="Currency 2 4 7 4 2 3" xfId="3137" xr:uid="{00000000-0005-0000-0000-0000890F0000}"/>
    <cellStyle name="Currency 2 4 7 4 3" xfId="3673" xr:uid="{00000000-0005-0000-0000-00008A0F0000}"/>
    <cellStyle name="Currency 2 4 7 4 4" xfId="2501" xr:uid="{00000000-0005-0000-0000-00008B0F0000}"/>
    <cellStyle name="Currency 2 4 7 5" xfId="938" xr:uid="{00000000-0005-0000-0000-00008C0F0000}"/>
    <cellStyle name="Currency 2 4 7 5 2" xfId="2108" xr:uid="{00000000-0005-0000-0000-00008D0F0000}"/>
    <cellStyle name="Currency 2 4 7 5 2 2" xfId="4522" xr:uid="{00000000-0005-0000-0000-00008E0F0000}"/>
    <cellStyle name="Currency 2 4 7 5 2 3" xfId="3350" xr:uid="{00000000-0005-0000-0000-00008F0F0000}"/>
    <cellStyle name="Currency 2 4 7 5 3" xfId="3886" xr:uid="{00000000-0005-0000-0000-0000900F0000}"/>
    <cellStyle name="Currency 2 4 7 5 4" xfId="2714" xr:uid="{00000000-0005-0000-0000-0000910F0000}"/>
    <cellStyle name="Currency 2 4 7 6" xfId="1272" xr:uid="{00000000-0005-0000-0000-0000920F0000}"/>
    <cellStyle name="Currency 2 4 7 6 2" xfId="4099" xr:uid="{00000000-0005-0000-0000-0000930F0000}"/>
    <cellStyle name="Currency 2 4 7 6 3" xfId="2927" xr:uid="{00000000-0005-0000-0000-0000940F0000}"/>
    <cellStyle name="Currency 2 4 8" xfId="93" xr:uid="{00000000-0005-0000-0000-0000950F0000}"/>
    <cellStyle name="Currency 2 4 8 2" xfId="193" xr:uid="{00000000-0005-0000-0000-0000960F0000}"/>
    <cellStyle name="Currency 2 4 8 2 2" xfId="404" xr:uid="{00000000-0005-0000-0000-0000970F0000}"/>
    <cellStyle name="Currency 2 4 8 2 2 2" xfId="820" xr:uid="{00000000-0005-0000-0000-0000980F0000}"/>
    <cellStyle name="Currency 2 4 8 2 2 2 2" xfId="2003" xr:uid="{00000000-0005-0000-0000-0000990F0000}"/>
    <cellStyle name="Currency 2 4 8 2 2 2 2 2" xfId="4468" xr:uid="{00000000-0005-0000-0000-00009A0F0000}"/>
    <cellStyle name="Currency 2 4 8 2 2 2 2 3" xfId="3296" xr:uid="{00000000-0005-0000-0000-00009B0F0000}"/>
    <cellStyle name="Currency 2 4 8 2 2 2 3" xfId="3832" xr:uid="{00000000-0005-0000-0000-00009C0F0000}"/>
    <cellStyle name="Currency 2 4 8 2 2 2 4" xfId="2660" xr:uid="{00000000-0005-0000-0000-00009D0F0000}"/>
    <cellStyle name="Currency 2 4 8 2 2 3" xfId="1170" xr:uid="{00000000-0005-0000-0000-00009E0F0000}"/>
    <cellStyle name="Currency 2 4 8 2 2 3 2" xfId="2337" xr:uid="{00000000-0005-0000-0000-00009F0F0000}"/>
    <cellStyle name="Currency 2 4 8 2 2 3 2 2" xfId="4684" xr:uid="{00000000-0005-0000-0000-0000A00F0000}"/>
    <cellStyle name="Currency 2 4 8 2 2 3 2 3" xfId="3512" xr:uid="{00000000-0005-0000-0000-0000A10F0000}"/>
    <cellStyle name="Currency 2 4 8 2 2 3 3" xfId="4048" xr:uid="{00000000-0005-0000-0000-0000A20F0000}"/>
    <cellStyle name="Currency 2 4 8 2 2 3 4" xfId="2876" xr:uid="{00000000-0005-0000-0000-0000A30F0000}"/>
    <cellStyle name="Currency 2 4 8 2 2 4" xfId="1588" xr:uid="{00000000-0005-0000-0000-0000A40F0000}"/>
    <cellStyle name="Currency 2 4 8 2 2 4 2" xfId="4258" xr:uid="{00000000-0005-0000-0000-0000A50F0000}"/>
    <cellStyle name="Currency 2 4 8 2 2 4 3" xfId="3086" xr:uid="{00000000-0005-0000-0000-0000A60F0000}"/>
    <cellStyle name="Currency 2 4 8 2 2 5" xfId="3622" xr:uid="{00000000-0005-0000-0000-0000A70F0000}"/>
    <cellStyle name="Currency 2 4 8 2 2 6" xfId="2450" xr:uid="{00000000-0005-0000-0000-0000A80F0000}"/>
    <cellStyle name="Currency 2 4 8 2 3" xfId="614" xr:uid="{00000000-0005-0000-0000-0000A90F0000}"/>
    <cellStyle name="Currency 2 4 8 2 3 2" xfId="1797" xr:uid="{00000000-0005-0000-0000-0000AA0F0000}"/>
    <cellStyle name="Currency 2 4 8 2 3 2 2" xfId="4364" xr:uid="{00000000-0005-0000-0000-0000AB0F0000}"/>
    <cellStyle name="Currency 2 4 8 2 3 2 3" xfId="3192" xr:uid="{00000000-0005-0000-0000-0000AC0F0000}"/>
    <cellStyle name="Currency 2 4 8 2 3 3" xfId="3728" xr:uid="{00000000-0005-0000-0000-0000AD0F0000}"/>
    <cellStyle name="Currency 2 4 8 2 3 4" xfId="2556" xr:uid="{00000000-0005-0000-0000-0000AE0F0000}"/>
    <cellStyle name="Currency 2 4 8 2 4" xfId="1048" xr:uid="{00000000-0005-0000-0000-0000AF0F0000}"/>
    <cellStyle name="Currency 2 4 8 2 4 2" xfId="2218" xr:uid="{00000000-0005-0000-0000-0000B00F0000}"/>
    <cellStyle name="Currency 2 4 8 2 4 2 2" xfId="4577" xr:uid="{00000000-0005-0000-0000-0000B10F0000}"/>
    <cellStyle name="Currency 2 4 8 2 4 2 3" xfId="3405" xr:uid="{00000000-0005-0000-0000-0000B20F0000}"/>
    <cellStyle name="Currency 2 4 8 2 4 3" xfId="3941" xr:uid="{00000000-0005-0000-0000-0000B30F0000}"/>
    <cellStyle name="Currency 2 4 8 2 4 4" xfId="2769" xr:uid="{00000000-0005-0000-0000-0000B40F0000}"/>
    <cellStyle name="Currency 2 4 8 2 5" xfId="1382" xr:uid="{00000000-0005-0000-0000-0000B50F0000}"/>
    <cellStyle name="Currency 2 4 8 2 5 2" xfId="4154" xr:uid="{00000000-0005-0000-0000-0000B60F0000}"/>
    <cellStyle name="Currency 2 4 8 2 5 3" xfId="2982" xr:uid="{00000000-0005-0000-0000-0000B70F0000}"/>
    <cellStyle name="Currency 2 4 8 3" xfId="304" xr:uid="{00000000-0005-0000-0000-0000B80F0000}"/>
    <cellStyle name="Currency 2 4 8 3 2" xfId="720" xr:uid="{00000000-0005-0000-0000-0000B90F0000}"/>
    <cellStyle name="Currency 2 4 8 3 2 2" xfId="1903" xr:uid="{00000000-0005-0000-0000-0000BA0F0000}"/>
    <cellStyle name="Currency 2 4 8 3 2 2 2" xfId="4418" xr:uid="{00000000-0005-0000-0000-0000BB0F0000}"/>
    <cellStyle name="Currency 2 4 8 3 2 2 3" xfId="3246" xr:uid="{00000000-0005-0000-0000-0000BC0F0000}"/>
    <cellStyle name="Currency 2 4 8 3 2 3" xfId="3782" xr:uid="{00000000-0005-0000-0000-0000BD0F0000}"/>
    <cellStyle name="Currency 2 4 8 3 2 4" xfId="2610" xr:uid="{00000000-0005-0000-0000-0000BE0F0000}"/>
    <cellStyle name="Currency 2 4 8 3 3" xfId="1120" xr:uid="{00000000-0005-0000-0000-0000BF0F0000}"/>
    <cellStyle name="Currency 2 4 8 3 3 2" xfId="2287" xr:uid="{00000000-0005-0000-0000-0000C00F0000}"/>
    <cellStyle name="Currency 2 4 8 3 3 2 2" xfId="4634" xr:uid="{00000000-0005-0000-0000-0000C10F0000}"/>
    <cellStyle name="Currency 2 4 8 3 3 2 3" xfId="3462" xr:uid="{00000000-0005-0000-0000-0000C20F0000}"/>
    <cellStyle name="Currency 2 4 8 3 3 3" xfId="3998" xr:uid="{00000000-0005-0000-0000-0000C30F0000}"/>
    <cellStyle name="Currency 2 4 8 3 3 4" xfId="2826" xr:uid="{00000000-0005-0000-0000-0000C40F0000}"/>
    <cellStyle name="Currency 2 4 8 3 4" xfId="1488" xr:uid="{00000000-0005-0000-0000-0000C50F0000}"/>
    <cellStyle name="Currency 2 4 8 3 4 2" xfId="4208" xr:uid="{00000000-0005-0000-0000-0000C60F0000}"/>
    <cellStyle name="Currency 2 4 8 3 4 3" xfId="3036" xr:uid="{00000000-0005-0000-0000-0000C70F0000}"/>
    <cellStyle name="Currency 2 4 8 3 5" xfId="3572" xr:uid="{00000000-0005-0000-0000-0000C80F0000}"/>
    <cellStyle name="Currency 2 4 8 3 6" xfId="2400" xr:uid="{00000000-0005-0000-0000-0000C90F0000}"/>
    <cellStyle name="Currency 2 4 8 4" xfId="514" xr:uid="{00000000-0005-0000-0000-0000CA0F0000}"/>
    <cellStyle name="Currency 2 4 8 4 2" xfId="1697" xr:uid="{00000000-0005-0000-0000-0000CB0F0000}"/>
    <cellStyle name="Currency 2 4 8 4 2 2" xfId="4314" xr:uid="{00000000-0005-0000-0000-0000CC0F0000}"/>
    <cellStyle name="Currency 2 4 8 4 2 3" xfId="3142" xr:uid="{00000000-0005-0000-0000-0000CD0F0000}"/>
    <cellStyle name="Currency 2 4 8 4 3" xfId="3678" xr:uid="{00000000-0005-0000-0000-0000CE0F0000}"/>
    <cellStyle name="Currency 2 4 8 4 4" xfId="2506" xr:uid="{00000000-0005-0000-0000-0000CF0F0000}"/>
    <cellStyle name="Currency 2 4 8 5" xfId="948" xr:uid="{00000000-0005-0000-0000-0000D00F0000}"/>
    <cellStyle name="Currency 2 4 8 5 2" xfId="2118" xr:uid="{00000000-0005-0000-0000-0000D10F0000}"/>
    <cellStyle name="Currency 2 4 8 5 2 2" xfId="4527" xr:uid="{00000000-0005-0000-0000-0000D20F0000}"/>
    <cellStyle name="Currency 2 4 8 5 2 3" xfId="3355" xr:uid="{00000000-0005-0000-0000-0000D30F0000}"/>
    <cellStyle name="Currency 2 4 8 5 3" xfId="3891" xr:uid="{00000000-0005-0000-0000-0000D40F0000}"/>
    <cellStyle name="Currency 2 4 8 5 4" xfId="2719" xr:uid="{00000000-0005-0000-0000-0000D50F0000}"/>
    <cellStyle name="Currency 2 4 8 6" xfId="1282" xr:uid="{00000000-0005-0000-0000-0000D60F0000}"/>
    <cellStyle name="Currency 2 4 8 6 2" xfId="4104" xr:uid="{00000000-0005-0000-0000-0000D70F0000}"/>
    <cellStyle name="Currency 2 4 8 6 3" xfId="2932" xr:uid="{00000000-0005-0000-0000-0000D80F0000}"/>
    <cellStyle name="Currency 2 4 9" xfId="103" xr:uid="{00000000-0005-0000-0000-0000D90F0000}"/>
    <cellStyle name="Currency 2 4 9 2" xfId="203" xr:uid="{00000000-0005-0000-0000-0000DA0F0000}"/>
    <cellStyle name="Currency 2 4 9 2 2" xfId="414" xr:uid="{00000000-0005-0000-0000-0000DB0F0000}"/>
    <cellStyle name="Currency 2 4 9 2 2 2" xfId="830" xr:uid="{00000000-0005-0000-0000-0000DC0F0000}"/>
    <cellStyle name="Currency 2 4 9 2 2 2 2" xfId="2013" xr:uid="{00000000-0005-0000-0000-0000DD0F0000}"/>
    <cellStyle name="Currency 2 4 9 2 2 2 2 2" xfId="4473" xr:uid="{00000000-0005-0000-0000-0000DE0F0000}"/>
    <cellStyle name="Currency 2 4 9 2 2 2 2 3" xfId="3301" xr:uid="{00000000-0005-0000-0000-0000DF0F0000}"/>
    <cellStyle name="Currency 2 4 9 2 2 2 3" xfId="3837" xr:uid="{00000000-0005-0000-0000-0000E00F0000}"/>
    <cellStyle name="Currency 2 4 9 2 2 2 4" xfId="2665" xr:uid="{00000000-0005-0000-0000-0000E10F0000}"/>
    <cellStyle name="Currency 2 4 9 2 2 3" xfId="1175" xr:uid="{00000000-0005-0000-0000-0000E20F0000}"/>
    <cellStyle name="Currency 2 4 9 2 2 3 2" xfId="2342" xr:uid="{00000000-0005-0000-0000-0000E30F0000}"/>
    <cellStyle name="Currency 2 4 9 2 2 3 2 2" xfId="4689" xr:uid="{00000000-0005-0000-0000-0000E40F0000}"/>
    <cellStyle name="Currency 2 4 9 2 2 3 2 3" xfId="3517" xr:uid="{00000000-0005-0000-0000-0000E50F0000}"/>
    <cellStyle name="Currency 2 4 9 2 2 3 3" xfId="4053" xr:uid="{00000000-0005-0000-0000-0000E60F0000}"/>
    <cellStyle name="Currency 2 4 9 2 2 3 4" xfId="2881" xr:uid="{00000000-0005-0000-0000-0000E70F0000}"/>
    <cellStyle name="Currency 2 4 9 2 2 4" xfId="1598" xr:uid="{00000000-0005-0000-0000-0000E80F0000}"/>
    <cellStyle name="Currency 2 4 9 2 2 4 2" xfId="4263" xr:uid="{00000000-0005-0000-0000-0000E90F0000}"/>
    <cellStyle name="Currency 2 4 9 2 2 4 3" xfId="3091" xr:uid="{00000000-0005-0000-0000-0000EA0F0000}"/>
    <cellStyle name="Currency 2 4 9 2 2 5" xfId="3627" xr:uid="{00000000-0005-0000-0000-0000EB0F0000}"/>
    <cellStyle name="Currency 2 4 9 2 2 6" xfId="2455" xr:uid="{00000000-0005-0000-0000-0000EC0F0000}"/>
    <cellStyle name="Currency 2 4 9 2 3" xfId="624" xr:uid="{00000000-0005-0000-0000-0000ED0F0000}"/>
    <cellStyle name="Currency 2 4 9 2 3 2" xfId="1807" xr:uid="{00000000-0005-0000-0000-0000EE0F0000}"/>
    <cellStyle name="Currency 2 4 9 2 3 2 2" xfId="4369" xr:uid="{00000000-0005-0000-0000-0000EF0F0000}"/>
    <cellStyle name="Currency 2 4 9 2 3 2 3" xfId="3197" xr:uid="{00000000-0005-0000-0000-0000F00F0000}"/>
    <cellStyle name="Currency 2 4 9 2 3 3" xfId="3733" xr:uid="{00000000-0005-0000-0000-0000F10F0000}"/>
    <cellStyle name="Currency 2 4 9 2 3 4" xfId="2561" xr:uid="{00000000-0005-0000-0000-0000F20F0000}"/>
    <cellStyle name="Currency 2 4 9 2 4" xfId="1058" xr:uid="{00000000-0005-0000-0000-0000F30F0000}"/>
    <cellStyle name="Currency 2 4 9 2 4 2" xfId="2228" xr:uid="{00000000-0005-0000-0000-0000F40F0000}"/>
    <cellStyle name="Currency 2 4 9 2 4 2 2" xfId="4582" xr:uid="{00000000-0005-0000-0000-0000F50F0000}"/>
    <cellStyle name="Currency 2 4 9 2 4 2 3" xfId="3410" xr:uid="{00000000-0005-0000-0000-0000F60F0000}"/>
    <cellStyle name="Currency 2 4 9 2 4 3" xfId="3946" xr:uid="{00000000-0005-0000-0000-0000F70F0000}"/>
    <cellStyle name="Currency 2 4 9 2 4 4" xfId="2774" xr:uid="{00000000-0005-0000-0000-0000F80F0000}"/>
    <cellStyle name="Currency 2 4 9 2 5" xfId="1392" xr:uid="{00000000-0005-0000-0000-0000F90F0000}"/>
    <cellStyle name="Currency 2 4 9 2 5 2" xfId="4159" xr:uid="{00000000-0005-0000-0000-0000FA0F0000}"/>
    <cellStyle name="Currency 2 4 9 2 5 3" xfId="2987" xr:uid="{00000000-0005-0000-0000-0000FB0F0000}"/>
    <cellStyle name="Currency 2 4 9 3" xfId="314" xr:uid="{00000000-0005-0000-0000-0000FC0F0000}"/>
    <cellStyle name="Currency 2 4 9 3 2" xfId="730" xr:uid="{00000000-0005-0000-0000-0000FD0F0000}"/>
    <cellStyle name="Currency 2 4 9 3 2 2" xfId="1913" xr:uid="{00000000-0005-0000-0000-0000FE0F0000}"/>
    <cellStyle name="Currency 2 4 9 3 2 2 2" xfId="4423" xr:uid="{00000000-0005-0000-0000-0000FF0F0000}"/>
    <cellStyle name="Currency 2 4 9 3 2 2 3" xfId="3251" xr:uid="{00000000-0005-0000-0000-000000100000}"/>
    <cellStyle name="Currency 2 4 9 3 2 3" xfId="3787" xr:uid="{00000000-0005-0000-0000-000001100000}"/>
    <cellStyle name="Currency 2 4 9 3 2 4" xfId="2615" xr:uid="{00000000-0005-0000-0000-000002100000}"/>
    <cellStyle name="Currency 2 4 9 3 3" xfId="1125" xr:uid="{00000000-0005-0000-0000-000003100000}"/>
    <cellStyle name="Currency 2 4 9 3 3 2" xfId="2292" xr:uid="{00000000-0005-0000-0000-000004100000}"/>
    <cellStyle name="Currency 2 4 9 3 3 2 2" xfId="4639" xr:uid="{00000000-0005-0000-0000-000005100000}"/>
    <cellStyle name="Currency 2 4 9 3 3 2 3" xfId="3467" xr:uid="{00000000-0005-0000-0000-000006100000}"/>
    <cellStyle name="Currency 2 4 9 3 3 3" xfId="4003" xr:uid="{00000000-0005-0000-0000-000007100000}"/>
    <cellStyle name="Currency 2 4 9 3 3 4" xfId="2831" xr:uid="{00000000-0005-0000-0000-000008100000}"/>
    <cellStyle name="Currency 2 4 9 3 4" xfId="1498" xr:uid="{00000000-0005-0000-0000-000009100000}"/>
    <cellStyle name="Currency 2 4 9 3 4 2" xfId="4213" xr:uid="{00000000-0005-0000-0000-00000A100000}"/>
    <cellStyle name="Currency 2 4 9 3 4 3" xfId="3041" xr:uid="{00000000-0005-0000-0000-00000B100000}"/>
    <cellStyle name="Currency 2 4 9 3 5" xfId="3577" xr:uid="{00000000-0005-0000-0000-00000C100000}"/>
    <cellStyle name="Currency 2 4 9 3 6" xfId="2405" xr:uid="{00000000-0005-0000-0000-00000D100000}"/>
    <cellStyle name="Currency 2 4 9 4" xfId="524" xr:uid="{00000000-0005-0000-0000-00000E100000}"/>
    <cellStyle name="Currency 2 4 9 4 2" xfId="1707" xr:uid="{00000000-0005-0000-0000-00000F100000}"/>
    <cellStyle name="Currency 2 4 9 4 2 2" xfId="4319" xr:uid="{00000000-0005-0000-0000-000010100000}"/>
    <cellStyle name="Currency 2 4 9 4 2 3" xfId="3147" xr:uid="{00000000-0005-0000-0000-000011100000}"/>
    <cellStyle name="Currency 2 4 9 4 3" xfId="3683" xr:uid="{00000000-0005-0000-0000-000012100000}"/>
    <cellStyle name="Currency 2 4 9 4 4" xfId="2511" xr:uid="{00000000-0005-0000-0000-000013100000}"/>
    <cellStyle name="Currency 2 4 9 5" xfId="958" xr:uid="{00000000-0005-0000-0000-000014100000}"/>
    <cellStyle name="Currency 2 4 9 5 2" xfId="2128" xr:uid="{00000000-0005-0000-0000-000015100000}"/>
    <cellStyle name="Currency 2 4 9 5 2 2" xfId="4532" xr:uid="{00000000-0005-0000-0000-000016100000}"/>
    <cellStyle name="Currency 2 4 9 5 2 3" xfId="3360" xr:uid="{00000000-0005-0000-0000-000017100000}"/>
    <cellStyle name="Currency 2 4 9 5 3" xfId="3896" xr:uid="{00000000-0005-0000-0000-000018100000}"/>
    <cellStyle name="Currency 2 4 9 5 4" xfId="2724" xr:uid="{00000000-0005-0000-0000-000019100000}"/>
    <cellStyle name="Currency 2 4 9 6" xfId="1292" xr:uid="{00000000-0005-0000-0000-00001A100000}"/>
    <cellStyle name="Currency 2 4 9 6 2" xfId="4109" xr:uid="{00000000-0005-0000-0000-00001B100000}"/>
    <cellStyle name="Currency 2 4 9 6 3" xfId="2937" xr:uid="{00000000-0005-0000-0000-00001C100000}"/>
    <cellStyle name="Currency 2 5" xfId="25" xr:uid="{00000000-0005-0000-0000-00001D100000}"/>
    <cellStyle name="Currency 2 5 2" xfId="125" xr:uid="{00000000-0005-0000-0000-00001E100000}"/>
    <cellStyle name="Currency 2 5 2 2" xfId="336" xr:uid="{00000000-0005-0000-0000-00001F100000}"/>
    <cellStyle name="Currency 2 5 2 2 2" xfId="752" xr:uid="{00000000-0005-0000-0000-000020100000}"/>
    <cellStyle name="Currency 2 5 2 2 2 2" xfId="1935" xr:uid="{00000000-0005-0000-0000-000021100000}"/>
    <cellStyle name="Currency 2 5 2 2 2 2 2" xfId="4434" xr:uid="{00000000-0005-0000-0000-000022100000}"/>
    <cellStyle name="Currency 2 5 2 2 2 2 3" xfId="3262" xr:uid="{00000000-0005-0000-0000-000023100000}"/>
    <cellStyle name="Currency 2 5 2 2 2 3" xfId="3798" xr:uid="{00000000-0005-0000-0000-000024100000}"/>
    <cellStyle name="Currency 2 5 2 2 2 4" xfId="2626" xr:uid="{00000000-0005-0000-0000-000025100000}"/>
    <cellStyle name="Currency 2 5 2 2 3" xfId="1136" xr:uid="{00000000-0005-0000-0000-000026100000}"/>
    <cellStyle name="Currency 2 5 2 2 3 2" xfId="2303" xr:uid="{00000000-0005-0000-0000-000027100000}"/>
    <cellStyle name="Currency 2 5 2 2 3 2 2" xfId="4650" xr:uid="{00000000-0005-0000-0000-000028100000}"/>
    <cellStyle name="Currency 2 5 2 2 3 2 3" xfId="3478" xr:uid="{00000000-0005-0000-0000-000029100000}"/>
    <cellStyle name="Currency 2 5 2 2 3 3" xfId="4014" xr:uid="{00000000-0005-0000-0000-00002A100000}"/>
    <cellStyle name="Currency 2 5 2 2 3 4" xfId="2842" xr:uid="{00000000-0005-0000-0000-00002B100000}"/>
    <cellStyle name="Currency 2 5 2 2 4" xfId="1520" xr:uid="{00000000-0005-0000-0000-00002C100000}"/>
    <cellStyle name="Currency 2 5 2 2 4 2" xfId="4224" xr:uid="{00000000-0005-0000-0000-00002D100000}"/>
    <cellStyle name="Currency 2 5 2 2 4 3" xfId="3052" xr:uid="{00000000-0005-0000-0000-00002E100000}"/>
    <cellStyle name="Currency 2 5 2 2 5" xfId="3588" xr:uid="{00000000-0005-0000-0000-00002F100000}"/>
    <cellStyle name="Currency 2 5 2 2 6" xfId="2416" xr:uid="{00000000-0005-0000-0000-000030100000}"/>
    <cellStyle name="Currency 2 5 2 3" xfId="546" xr:uid="{00000000-0005-0000-0000-000031100000}"/>
    <cellStyle name="Currency 2 5 2 3 2" xfId="1729" xr:uid="{00000000-0005-0000-0000-000032100000}"/>
    <cellStyle name="Currency 2 5 2 3 2 2" xfId="4330" xr:uid="{00000000-0005-0000-0000-000033100000}"/>
    <cellStyle name="Currency 2 5 2 3 2 3" xfId="3158" xr:uid="{00000000-0005-0000-0000-000034100000}"/>
    <cellStyle name="Currency 2 5 2 3 3" xfId="3694" xr:uid="{00000000-0005-0000-0000-000035100000}"/>
    <cellStyle name="Currency 2 5 2 3 4" xfId="2522" xr:uid="{00000000-0005-0000-0000-000036100000}"/>
    <cellStyle name="Currency 2 5 2 4" xfId="980" xr:uid="{00000000-0005-0000-0000-000037100000}"/>
    <cellStyle name="Currency 2 5 2 4 2" xfId="2150" xr:uid="{00000000-0005-0000-0000-000038100000}"/>
    <cellStyle name="Currency 2 5 2 4 2 2" xfId="4543" xr:uid="{00000000-0005-0000-0000-000039100000}"/>
    <cellStyle name="Currency 2 5 2 4 2 3" xfId="3371" xr:uid="{00000000-0005-0000-0000-00003A100000}"/>
    <cellStyle name="Currency 2 5 2 4 3" xfId="3907" xr:uid="{00000000-0005-0000-0000-00003B100000}"/>
    <cellStyle name="Currency 2 5 2 4 4" xfId="2735" xr:uid="{00000000-0005-0000-0000-00003C100000}"/>
    <cellStyle name="Currency 2 5 2 5" xfId="1314" xr:uid="{00000000-0005-0000-0000-00003D100000}"/>
    <cellStyle name="Currency 2 5 2 5 2" xfId="4120" xr:uid="{00000000-0005-0000-0000-00003E100000}"/>
    <cellStyle name="Currency 2 5 2 5 3" xfId="2948" xr:uid="{00000000-0005-0000-0000-00003F100000}"/>
    <cellStyle name="Currency 2 5 3" xfId="236" xr:uid="{00000000-0005-0000-0000-000040100000}"/>
    <cellStyle name="Currency 2 5 3 2" xfId="652" xr:uid="{00000000-0005-0000-0000-000041100000}"/>
    <cellStyle name="Currency 2 5 3 2 2" xfId="1835" xr:uid="{00000000-0005-0000-0000-000042100000}"/>
    <cellStyle name="Currency 2 5 3 2 2 2" xfId="4384" xr:uid="{00000000-0005-0000-0000-000043100000}"/>
    <cellStyle name="Currency 2 5 3 2 2 3" xfId="3212" xr:uid="{00000000-0005-0000-0000-000044100000}"/>
    <cellStyle name="Currency 2 5 3 2 3" xfId="3748" xr:uid="{00000000-0005-0000-0000-000045100000}"/>
    <cellStyle name="Currency 2 5 3 2 4" xfId="2576" xr:uid="{00000000-0005-0000-0000-000046100000}"/>
    <cellStyle name="Currency 2 5 3 3" xfId="1086" xr:uid="{00000000-0005-0000-0000-000047100000}"/>
    <cellStyle name="Currency 2 5 3 3 2" xfId="2253" xr:uid="{00000000-0005-0000-0000-000048100000}"/>
    <cellStyle name="Currency 2 5 3 3 2 2" xfId="4600" xr:uid="{00000000-0005-0000-0000-000049100000}"/>
    <cellStyle name="Currency 2 5 3 3 2 3" xfId="3428" xr:uid="{00000000-0005-0000-0000-00004A100000}"/>
    <cellStyle name="Currency 2 5 3 3 3" xfId="3964" xr:uid="{00000000-0005-0000-0000-00004B100000}"/>
    <cellStyle name="Currency 2 5 3 3 4" xfId="2792" xr:uid="{00000000-0005-0000-0000-00004C100000}"/>
    <cellStyle name="Currency 2 5 3 4" xfId="1420" xr:uid="{00000000-0005-0000-0000-00004D100000}"/>
    <cellStyle name="Currency 2 5 3 4 2" xfId="4174" xr:uid="{00000000-0005-0000-0000-00004E100000}"/>
    <cellStyle name="Currency 2 5 3 4 3" xfId="3002" xr:uid="{00000000-0005-0000-0000-00004F100000}"/>
    <cellStyle name="Currency 2 5 3 5" xfId="3538" xr:uid="{00000000-0005-0000-0000-000050100000}"/>
    <cellStyle name="Currency 2 5 3 6" xfId="2366" xr:uid="{00000000-0005-0000-0000-000051100000}"/>
    <cellStyle name="Currency 2 5 4" xfId="446" xr:uid="{00000000-0005-0000-0000-000052100000}"/>
    <cellStyle name="Currency 2 5 4 2" xfId="1629" xr:uid="{00000000-0005-0000-0000-000053100000}"/>
    <cellStyle name="Currency 2 5 4 2 2" xfId="4280" xr:uid="{00000000-0005-0000-0000-000054100000}"/>
    <cellStyle name="Currency 2 5 4 2 3" xfId="3108" xr:uid="{00000000-0005-0000-0000-000055100000}"/>
    <cellStyle name="Currency 2 5 4 3" xfId="3644" xr:uid="{00000000-0005-0000-0000-000056100000}"/>
    <cellStyle name="Currency 2 5 4 4" xfId="2472" xr:uid="{00000000-0005-0000-0000-000057100000}"/>
    <cellStyle name="Currency 2 5 5" xfId="880" xr:uid="{00000000-0005-0000-0000-000058100000}"/>
    <cellStyle name="Currency 2 5 5 2" xfId="2050" xr:uid="{00000000-0005-0000-0000-000059100000}"/>
    <cellStyle name="Currency 2 5 5 2 2" xfId="4493" xr:uid="{00000000-0005-0000-0000-00005A100000}"/>
    <cellStyle name="Currency 2 5 5 2 3" xfId="3321" xr:uid="{00000000-0005-0000-0000-00005B100000}"/>
    <cellStyle name="Currency 2 5 5 3" xfId="3857" xr:uid="{00000000-0005-0000-0000-00005C100000}"/>
    <cellStyle name="Currency 2 5 5 4" xfId="2685" xr:uid="{00000000-0005-0000-0000-00005D100000}"/>
    <cellStyle name="Currency 2 5 6" xfId="1214" xr:uid="{00000000-0005-0000-0000-00005E100000}"/>
    <cellStyle name="Currency 2 5 6 2" xfId="4070" xr:uid="{00000000-0005-0000-0000-00005F100000}"/>
    <cellStyle name="Currency 2 5 6 3" xfId="2898" xr:uid="{00000000-0005-0000-0000-000060100000}"/>
    <cellStyle name="Currency 2 6" xfId="35" xr:uid="{00000000-0005-0000-0000-000061100000}"/>
    <cellStyle name="Currency 2 6 2" xfId="135" xr:uid="{00000000-0005-0000-0000-000062100000}"/>
    <cellStyle name="Currency 2 6 2 2" xfId="346" xr:uid="{00000000-0005-0000-0000-000063100000}"/>
    <cellStyle name="Currency 2 6 2 2 2" xfId="762" xr:uid="{00000000-0005-0000-0000-000064100000}"/>
    <cellStyle name="Currency 2 6 2 2 2 2" xfId="1945" xr:uid="{00000000-0005-0000-0000-000065100000}"/>
    <cellStyle name="Currency 2 6 2 2 2 2 2" xfId="4439" xr:uid="{00000000-0005-0000-0000-000066100000}"/>
    <cellStyle name="Currency 2 6 2 2 2 2 3" xfId="3267" xr:uid="{00000000-0005-0000-0000-000067100000}"/>
    <cellStyle name="Currency 2 6 2 2 2 3" xfId="3803" xr:uid="{00000000-0005-0000-0000-000068100000}"/>
    <cellStyle name="Currency 2 6 2 2 2 4" xfId="2631" xr:uid="{00000000-0005-0000-0000-000069100000}"/>
    <cellStyle name="Currency 2 6 2 2 3" xfId="1141" xr:uid="{00000000-0005-0000-0000-00006A100000}"/>
    <cellStyle name="Currency 2 6 2 2 3 2" xfId="2308" xr:uid="{00000000-0005-0000-0000-00006B100000}"/>
    <cellStyle name="Currency 2 6 2 2 3 2 2" xfId="4655" xr:uid="{00000000-0005-0000-0000-00006C100000}"/>
    <cellStyle name="Currency 2 6 2 2 3 2 3" xfId="3483" xr:uid="{00000000-0005-0000-0000-00006D100000}"/>
    <cellStyle name="Currency 2 6 2 2 3 3" xfId="4019" xr:uid="{00000000-0005-0000-0000-00006E100000}"/>
    <cellStyle name="Currency 2 6 2 2 3 4" xfId="2847" xr:uid="{00000000-0005-0000-0000-00006F100000}"/>
    <cellStyle name="Currency 2 6 2 2 4" xfId="1530" xr:uid="{00000000-0005-0000-0000-000070100000}"/>
    <cellStyle name="Currency 2 6 2 2 4 2" xfId="4229" xr:uid="{00000000-0005-0000-0000-000071100000}"/>
    <cellStyle name="Currency 2 6 2 2 4 3" xfId="3057" xr:uid="{00000000-0005-0000-0000-000072100000}"/>
    <cellStyle name="Currency 2 6 2 2 5" xfId="3593" xr:uid="{00000000-0005-0000-0000-000073100000}"/>
    <cellStyle name="Currency 2 6 2 2 6" xfId="2421" xr:uid="{00000000-0005-0000-0000-000074100000}"/>
    <cellStyle name="Currency 2 6 2 3" xfId="556" xr:uid="{00000000-0005-0000-0000-000075100000}"/>
    <cellStyle name="Currency 2 6 2 3 2" xfId="1739" xr:uid="{00000000-0005-0000-0000-000076100000}"/>
    <cellStyle name="Currency 2 6 2 3 2 2" xfId="4335" xr:uid="{00000000-0005-0000-0000-000077100000}"/>
    <cellStyle name="Currency 2 6 2 3 2 3" xfId="3163" xr:uid="{00000000-0005-0000-0000-000078100000}"/>
    <cellStyle name="Currency 2 6 2 3 3" xfId="3699" xr:uid="{00000000-0005-0000-0000-000079100000}"/>
    <cellStyle name="Currency 2 6 2 3 4" xfId="2527" xr:uid="{00000000-0005-0000-0000-00007A100000}"/>
    <cellStyle name="Currency 2 6 2 4" xfId="990" xr:uid="{00000000-0005-0000-0000-00007B100000}"/>
    <cellStyle name="Currency 2 6 2 4 2" xfId="2160" xr:uid="{00000000-0005-0000-0000-00007C100000}"/>
    <cellStyle name="Currency 2 6 2 4 2 2" xfId="4548" xr:uid="{00000000-0005-0000-0000-00007D100000}"/>
    <cellStyle name="Currency 2 6 2 4 2 3" xfId="3376" xr:uid="{00000000-0005-0000-0000-00007E100000}"/>
    <cellStyle name="Currency 2 6 2 4 3" xfId="3912" xr:uid="{00000000-0005-0000-0000-00007F100000}"/>
    <cellStyle name="Currency 2 6 2 4 4" xfId="2740" xr:uid="{00000000-0005-0000-0000-000080100000}"/>
    <cellStyle name="Currency 2 6 2 5" xfId="1324" xr:uid="{00000000-0005-0000-0000-000081100000}"/>
    <cellStyle name="Currency 2 6 2 5 2" xfId="4125" xr:uid="{00000000-0005-0000-0000-000082100000}"/>
    <cellStyle name="Currency 2 6 2 5 3" xfId="2953" xr:uid="{00000000-0005-0000-0000-000083100000}"/>
    <cellStyle name="Currency 2 6 3" xfId="246" xr:uid="{00000000-0005-0000-0000-000084100000}"/>
    <cellStyle name="Currency 2 6 3 2" xfId="662" xr:uid="{00000000-0005-0000-0000-000085100000}"/>
    <cellStyle name="Currency 2 6 3 2 2" xfId="1845" xr:uid="{00000000-0005-0000-0000-000086100000}"/>
    <cellStyle name="Currency 2 6 3 2 2 2" xfId="4389" xr:uid="{00000000-0005-0000-0000-000087100000}"/>
    <cellStyle name="Currency 2 6 3 2 2 3" xfId="3217" xr:uid="{00000000-0005-0000-0000-000088100000}"/>
    <cellStyle name="Currency 2 6 3 2 3" xfId="3753" xr:uid="{00000000-0005-0000-0000-000089100000}"/>
    <cellStyle name="Currency 2 6 3 2 4" xfId="2581" xr:uid="{00000000-0005-0000-0000-00008A100000}"/>
    <cellStyle name="Currency 2 6 3 3" xfId="1091" xr:uid="{00000000-0005-0000-0000-00008B100000}"/>
    <cellStyle name="Currency 2 6 3 3 2" xfId="2258" xr:uid="{00000000-0005-0000-0000-00008C100000}"/>
    <cellStyle name="Currency 2 6 3 3 2 2" xfId="4605" xr:uid="{00000000-0005-0000-0000-00008D100000}"/>
    <cellStyle name="Currency 2 6 3 3 2 3" xfId="3433" xr:uid="{00000000-0005-0000-0000-00008E100000}"/>
    <cellStyle name="Currency 2 6 3 3 3" xfId="3969" xr:uid="{00000000-0005-0000-0000-00008F100000}"/>
    <cellStyle name="Currency 2 6 3 3 4" xfId="2797" xr:uid="{00000000-0005-0000-0000-000090100000}"/>
    <cellStyle name="Currency 2 6 3 4" xfId="1430" xr:uid="{00000000-0005-0000-0000-000091100000}"/>
    <cellStyle name="Currency 2 6 3 4 2" xfId="4179" xr:uid="{00000000-0005-0000-0000-000092100000}"/>
    <cellStyle name="Currency 2 6 3 4 3" xfId="3007" xr:uid="{00000000-0005-0000-0000-000093100000}"/>
    <cellStyle name="Currency 2 6 3 5" xfId="3543" xr:uid="{00000000-0005-0000-0000-000094100000}"/>
    <cellStyle name="Currency 2 6 3 6" xfId="2371" xr:uid="{00000000-0005-0000-0000-000095100000}"/>
    <cellStyle name="Currency 2 6 4" xfId="456" xr:uid="{00000000-0005-0000-0000-000096100000}"/>
    <cellStyle name="Currency 2 6 4 2" xfId="1639" xr:uid="{00000000-0005-0000-0000-000097100000}"/>
    <cellStyle name="Currency 2 6 4 2 2" xfId="4285" xr:uid="{00000000-0005-0000-0000-000098100000}"/>
    <cellStyle name="Currency 2 6 4 2 3" xfId="3113" xr:uid="{00000000-0005-0000-0000-000099100000}"/>
    <cellStyle name="Currency 2 6 4 3" xfId="3649" xr:uid="{00000000-0005-0000-0000-00009A100000}"/>
    <cellStyle name="Currency 2 6 4 4" xfId="2477" xr:uid="{00000000-0005-0000-0000-00009B100000}"/>
    <cellStyle name="Currency 2 6 5" xfId="890" xr:uid="{00000000-0005-0000-0000-00009C100000}"/>
    <cellStyle name="Currency 2 6 5 2" xfId="2060" xr:uid="{00000000-0005-0000-0000-00009D100000}"/>
    <cellStyle name="Currency 2 6 5 2 2" xfId="4498" xr:uid="{00000000-0005-0000-0000-00009E100000}"/>
    <cellStyle name="Currency 2 6 5 2 3" xfId="3326" xr:uid="{00000000-0005-0000-0000-00009F100000}"/>
    <cellStyle name="Currency 2 6 5 3" xfId="3862" xr:uid="{00000000-0005-0000-0000-0000A0100000}"/>
    <cellStyle name="Currency 2 6 5 4" xfId="2690" xr:uid="{00000000-0005-0000-0000-0000A1100000}"/>
    <cellStyle name="Currency 2 6 6" xfId="1224" xr:uid="{00000000-0005-0000-0000-0000A2100000}"/>
    <cellStyle name="Currency 2 6 6 2" xfId="4075" xr:uid="{00000000-0005-0000-0000-0000A3100000}"/>
    <cellStyle name="Currency 2 6 6 3" xfId="2903" xr:uid="{00000000-0005-0000-0000-0000A4100000}"/>
    <cellStyle name="Currency 2 7" xfId="45" xr:uid="{00000000-0005-0000-0000-0000A5100000}"/>
    <cellStyle name="Currency 2 7 2" xfId="145" xr:uid="{00000000-0005-0000-0000-0000A6100000}"/>
    <cellStyle name="Currency 2 7 2 2" xfId="356" xr:uid="{00000000-0005-0000-0000-0000A7100000}"/>
    <cellStyle name="Currency 2 7 2 2 2" xfId="772" xr:uid="{00000000-0005-0000-0000-0000A8100000}"/>
    <cellStyle name="Currency 2 7 2 2 2 2" xfId="1955" xr:uid="{00000000-0005-0000-0000-0000A9100000}"/>
    <cellStyle name="Currency 2 7 2 2 2 2 2" xfId="4444" xr:uid="{00000000-0005-0000-0000-0000AA100000}"/>
    <cellStyle name="Currency 2 7 2 2 2 2 3" xfId="3272" xr:uid="{00000000-0005-0000-0000-0000AB100000}"/>
    <cellStyle name="Currency 2 7 2 2 2 3" xfId="3808" xr:uid="{00000000-0005-0000-0000-0000AC100000}"/>
    <cellStyle name="Currency 2 7 2 2 2 4" xfId="2636" xr:uid="{00000000-0005-0000-0000-0000AD100000}"/>
    <cellStyle name="Currency 2 7 2 2 3" xfId="1146" xr:uid="{00000000-0005-0000-0000-0000AE100000}"/>
    <cellStyle name="Currency 2 7 2 2 3 2" xfId="2313" xr:uid="{00000000-0005-0000-0000-0000AF100000}"/>
    <cellStyle name="Currency 2 7 2 2 3 2 2" xfId="4660" xr:uid="{00000000-0005-0000-0000-0000B0100000}"/>
    <cellStyle name="Currency 2 7 2 2 3 2 3" xfId="3488" xr:uid="{00000000-0005-0000-0000-0000B1100000}"/>
    <cellStyle name="Currency 2 7 2 2 3 3" xfId="4024" xr:uid="{00000000-0005-0000-0000-0000B2100000}"/>
    <cellStyle name="Currency 2 7 2 2 3 4" xfId="2852" xr:uid="{00000000-0005-0000-0000-0000B3100000}"/>
    <cellStyle name="Currency 2 7 2 2 4" xfId="1540" xr:uid="{00000000-0005-0000-0000-0000B4100000}"/>
    <cellStyle name="Currency 2 7 2 2 4 2" xfId="4234" xr:uid="{00000000-0005-0000-0000-0000B5100000}"/>
    <cellStyle name="Currency 2 7 2 2 4 3" xfId="3062" xr:uid="{00000000-0005-0000-0000-0000B6100000}"/>
    <cellStyle name="Currency 2 7 2 2 5" xfId="3598" xr:uid="{00000000-0005-0000-0000-0000B7100000}"/>
    <cellStyle name="Currency 2 7 2 2 6" xfId="2426" xr:uid="{00000000-0005-0000-0000-0000B8100000}"/>
    <cellStyle name="Currency 2 7 2 3" xfId="566" xr:uid="{00000000-0005-0000-0000-0000B9100000}"/>
    <cellStyle name="Currency 2 7 2 3 2" xfId="1749" xr:uid="{00000000-0005-0000-0000-0000BA100000}"/>
    <cellStyle name="Currency 2 7 2 3 2 2" xfId="4340" xr:uid="{00000000-0005-0000-0000-0000BB100000}"/>
    <cellStyle name="Currency 2 7 2 3 2 3" xfId="3168" xr:uid="{00000000-0005-0000-0000-0000BC100000}"/>
    <cellStyle name="Currency 2 7 2 3 3" xfId="3704" xr:uid="{00000000-0005-0000-0000-0000BD100000}"/>
    <cellStyle name="Currency 2 7 2 3 4" xfId="2532" xr:uid="{00000000-0005-0000-0000-0000BE100000}"/>
    <cellStyle name="Currency 2 7 2 4" xfId="1000" xr:uid="{00000000-0005-0000-0000-0000BF100000}"/>
    <cellStyle name="Currency 2 7 2 4 2" xfId="2170" xr:uid="{00000000-0005-0000-0000-0000C0100000}"/>
    <cellStyle name="Currency 2 7 2 4 2 2" xfId="4553" xr:uid="{00000000-0005-0000-0000-0000C1100000}"/>
    <cellStyle name="Currency 2 7 2 4 2 3" xfId="3381" xr:uid="{00000000-0005-0000-0000-0000C2100000}"/>
    <cellStyle name="Currency 2 7 2 4 3" xfId="3917" xr:uid="{00000000-0005-0000-0000-0000C3100000}"/>
    <cellStyle name="Currency 2 7 2 4 4" xfId="2745" xr:uid="{00000000-0005-0000-0000-0000C4100000}"/>
    <cellStyle name="Currency 2 7 2 5" xfId="1334" xr:uid="{00000000-0005-0000-0000-0000C5100000}"/>
    <cellStyle name="Currency 2 7 2 5 2" xfId="4130" xr:uid="{00000000-0005-0000-0000-0000C6100000}"/>
    <cellStyle name="Currency 2 7 2 5 3" xfId="2958" xr:uid="{00000000-0005-0000-0000-0000C7100000}"/>
    <cellStyle name="Currency 2 7 3" xfId="256" xr:uid="{00000000-0005-0000-0000-0000C8100000}"/>
    <cellStyle name="Currency 2 7 3 2" xfId="672" xr:uid="{00000000-0005-0000-0000-0000C9100000}"/>
    <cellStyle name="Currency 2 7 3 2 2" xfId="1855" xr:uid="{00000000-0005-0000-0000-0000CA100000}"/>
    <cellStyle name="Currency 2 7 3 2 2 2" xfId="4394" xr:uid="{00000000-0005-0000-0000-0000CB100000}"/>
    <cellStyle name="Currency 2 7 3 2 2 3" xfId="3222" xr:uid="{00000000-0005-0000-0000-0000CC100000}"/>
    <cellStyle name="Currency 2 7 3 2 3" xfId="3758" xr:uid="{00000000-0005-0000-0000-0000CD100000}"/>
    <cellStyle name="Currency 2 7 3 2 4" xfId="2586" xr:uid="{00000000-0005-0000-0000-0000CE100000}"/>
    <cellStyle name="Currency 2 7 3 3" xfId="1096" xr:uid="{00000000-0005-0000-0000-0000CF100000}"/>
    <cellStyle name="Currency 2 7 3 3 2" xfId="2263" xr:uid="{00000000-0005-0000-0000-0000D0100000}"/>
    <cellStyle name="Currency 2 7 3 3 2 2" xfId="4610" xr:uid="{00000000-0005-0000-0000-0000D1100000}"/>
    <cellStyle name="Currency 2 7 3 3 2 3" xfId="3438" xr:uid="{00000000-0005-0000-0000-0000D2100000}"/>
    <cellStyle name="Currency 2 7 3 3 3" xfId="3974" xr:uid="{00000000-0005-0000-0000-0000D3100000}"/>
    <cellStyle name="Currency 2 7 3 3 4" xfId="2802" xr:uid="{00000000-0005-0000-0000-0000D4100000}"/>
    <cellStyle name="Currency 2 7 3 4" xfId="1440" xr:uid="{00000000-0005-0000-0000-0000D5100000}"/>
    <cellStyle name="Currency 2 7 3 4 2" xfId="4184" xr:uid="{00000000-0005-0000-0000-0000D6100000}"/>
    <cellStyle name="Currency 2 7 3 4 3" xfId="3012" xr:uid="{00000000-0005-0000-0000-0000D7100000}"/>
    <cellStyle name="Currency 2 7 3 5" xfId="3548" xr:uid="{00000000-0005-0000-0000-0000D8100000}"/>
    <cellStyle name="Currency 2 7 3 6" xfId="2376" xr:uid="{00000000-0005-0000-0000-0000D9100000}"/>
    <cellStyle name="Currency 2 7 4" xfId="466" xr:uid="{00000000-0005-0000-0000-0000DA100000}"/>
    <cellStyle name="Currency 2 7 4 2" xfId="1649" xr:uid="{00000000-0005-0000-0000-0000DB100000}"/>
    <cellStyle name="Currency 2 7 4 2 2" xfId="4290" xr:uid="{00000000-0005-0000-0000-0000DC100000}"/>
    <cellStyle name="Currency 2 7 4 2 3" xfId="3118" xr:uid="{00000000-0005-0000-0000-0000DD100000}"/>
    <cellStyle name="Currency 2 7 4 3" xfId="3654" xr:uid="{00000000-0005-0000-0000-0000DE100000}"/>
    <cellStyle name="Currency 2 7 4 4" xfId="2482" xr:uid="{00000000-0005-0000-0000-0000DF100000}"/>
    <cellStyle name="Currency 2 7 5" xfId="900" xr:uid="{00000000-0005-0000-0000-0000E0100000}"/>
    <cellStyle name="Currency 2 7 5 2" xfId="2070" xr:uid="{00000000-0005-0000-0000-0000E1100000}"/>
    <cellStyle name="Currency 2 7 5 2 2" xfId="4503" xr:uid="{00000000-0005-0000-0000-0000E2100000}"/>
    <cellStyle name="Currency 2 7 5 2 3" xfId="3331" xr:uid="{00000000-0005-0000-0000-0000E3100000}"/>
    <cellStyle name="Currency 2 7 5 3" xfId="3867" xr:uid="{00000000-0005-0000-0000-0000E4100000}"/>
    <cellStyle name="Currency 2 7 5 4" xfId="2695" xr:uid="{00000000-0005-0000-0000-0000E5100000}"/>
    <cellStyle name="Currency 2 7 6" xfId="1234" xr:uid="{00000000-0005-0000-0000-0000E6100000}"/>
    <cellStyle name="Currency 2 7 6 2" xfId="4080" xr:uid="{00000000-0005-0000-0000-0000E7100000}"/>
    <cellStyle name="Currency 2 7 6 3" xfId="2908" xr:uid="{00000000-0005-0000-0000-0000E8100000}"/>
    <cellStyle name="Currency 2 8" xfId="55" xr:uid="{00000000-0005-0000-0000-0000E9100000}"/>
    <cellStyle name="Currency 2 8 2" xfId="155" xr:uid="{00000000-0005-0000-0000-0000EA100000}"/>
    <cellStyle name="Currency 2 8 2 2" xfId="366" xr:uid="{00000000-0005-0000-0000-0000EB100000}"/>
    <cellStyle name="Currency 2 8 2 2 2" xfId="782" xr:uid="{00000000-0005-0000-0000-0000EC100000}"/>
    <cellStyle name="Currency 2 8 2 2 2 2" xfId="1965" xr:uid="{00000000-0005-0000-0000-0000ED100000}"/>
    <cellStyle name="Currency 2 8 2 2 2 2 2" xfId="4449" xr:uid="{00000000-0005-0000-0000-0000EE100000}"/>
    <cellStyle name="Currency 2 8 2 2 2 2 3" xfId="3277" xr:uid="{00000000-0005-0000-0000-0000EF100000}"/>
    <cellStyle name="Currency 2 8 2 2 2 3" xfId="3813" xr:uid="{00000000-0005-0000-0000-0000F0100000}"/>
    <cellStyle name="Currency 2 8 2 2 2 4" xfId="2641" xr:uid="{00000000-0005-0000-0000-0000F1100000}"/>
    <cellStyle name="Currency 2 8 2 2 3" xfId="1151" xr:uid="{00000000-0005-0000-0000-0000F2100000}"/>
    <cellStyle name="Currency 2 8 2 2 3 2" xfId="2318" xr:uid="{00000000-0005-0000-0000-0000F3100000}"/>
    <cellStyle name="Currency 2 8 2 2 3 2 2" xfId="4665" xr:uid="{00000000-0005-0000-0000-0000F4100000}"/>
    <cellStyle name="Currency 2 8 2 2 3 2 3" xfId="3493" xr:uid="{00000000-0005-0000-0000-0000F5100000}"/>
    <cellStyle name="Currency 2 8 2 2 3 3" xfId="4029" xr:uid="{00000000-0005-0000-0000-0000F6100000}"/>
    <cellStyle name="Currency 2 8 2 2 3 4" xfId="2857" xr:uid="{00000000-0005-0000-0000-0000F7100000}"/>
    <cellStyle name="Currency 2 8 2 2 4" xfId="1550" xr:uid="{00000000-0005-0000-0000-0000F8100000}"/>
    <cellStyle name="Currency 2 8 2 2 4 2" xfId="4239" xr:uid="{00000000-0005-0000-0000-0000F9100000}"/>
    <cellStyle name="Currency 2 8 2 2 4 3" xfId="3067" xr:uid="{00000000-0005-0000-0000-0000FA100000}"/>
    <cellStyle name="Currency 2 8 2 2 5" xfId="3603" xr:uid="{00000000-0005-0000-0000-0000FB100000}"/>
    <cellStyle name="Currency 2 8 2 2 6" xfId="2431" xr:uid="{00000000-0005-0000-0000-0000FC100000}"/>
    <cellStyle name="Currency 2 8 2 3" xfId="576" xr:uid="{00000000-0005-0000-0000-0000FD100000}"/>
    <cellStyle name="Currency 2 8 2 3 2" xfId="1759" xr:uid="{00000000-0005-0000-0000-0000FE100000}"/>
    <cellStyle name="Currency 2 8 2 3 2 2" xfId="4345" xr:uid="{00000000-0005-0000-0000-0000FF100000}"/>
    <cellStyle name="Currency 2 8 2 3 2 3" xfId="3173" xr:uid="{00000000-0005-0000-0000-000000110000}"/>
    <cellStyle name="Currency 2 8 2 3 3" xfId="3709" xr:uid="{00000000-0005-0000-0000-000001110000}"/>
    <cellStyle name="Currency 2 8 2 3 4" xfId="2537" xr:uid="{00000000-0005-0000-0000-000002110000}"/>
    <cellStyle name="Currency 2 8 2 4" xfId="1010" xr:uid="{00000000-0005-0000-0000-000003110000}"/>
    <cellStyle name="Currency 2 8 2 4 2" xfId="2180" xr:uid="{00000000-0005-0000-0000-000004110000}"/>
    <cellStyle name="Currency 2 8 2 4 2 2" xfId="4558" xr:uid="{00000000-0005-0000-0000-000005110000}"/>
    <cellStyle name="Currency 2 8 2 4 2 3" xfId="3386" xr:uid="{00000000-0005-0000-0000-000006110000}"/>
    <cellStyle name="Currency 2 8 2 4 3" xfId="3922" xr:uid="{00000000-0005-0000-0000-000007110000}"/>
    <cellStyle name="Currency 2 8 2 4 4" xfId="2750" xr:uid="{00000000-0005-0000-0000-000008110000}"/>
    <cellStyle name="Currency 2 8 2 5" xfId="1344" xr:uid="{00000000-0005-0000-0000-000009110000}"/>
    <cellStyle name="Currency 2 8 2 5 2" xfId="4135" xr:uid="{00000000-0005-0000-0000-00000A110000}"/>
    <cellStyle name="Currency 2 8 2 5 3" xfId="2963" xr:uid="{00000000-0005-0000-0000-00000B110000}"/>
    <cellStyle name="Currency 2 8 3" xfId="266" xr:uid="{00000000-0005-0000-0000-00000C110000}"/>
    <cellStyle name="Currency 2 8 3 2" xfId="682" xr:uid="{00000000-0005-0000-0000-00000D110000}"/>
    <cellStyle name="Currency 2 8 3 2 2" xfId="1865" xr:uid="{00000000-0005-0000-0000-00000E110000}"/>
    <cellStyle name="Currency 2 8 3 2 2 2" xfId="4399" xr:uid="{00000000-0005-0000-0000-00000F110000}"/>
    <cellStyle name="Currency 2 8 3 2 2 3" xfId="3227" xr:uid="{00000000-0005-0000-0000-000010110000}"/>
    <cellStyle name="Currency 2 8 3 2 3" xfId="3763" xr:uid="{00000000-0005-0000-0000-000011110000}"/>
    <cellStyle name="Currency 2 8 3 2 4" xfId="2591" xr:uid="{00000000-0005-0000-0000-000012110000}"/>
    <cellStyle name="Currency 2 8 3 3" xfId="1101" xr:uid="{00000000-0005-0000-0000-000013110000}"/>
    <cellStyle name="Currency 2 8 3 3 2" xfId="2268" xr:uid="{00000000-0005-0000-0000-000014110000}"/>
    <cellStyle name="Currency 2 8 3 3 2 2" xfId="4615" xr:uid="{00000000-0005-0000-0000-000015110000}"/>
    <cellStyle name="Currency 2 8 3 3 2 3" xfId="3443" xr:uid="{00000000-0005-0000-0000-000016110000}"/>
    <cellStyle name="Currency 2 8 3 3 3" xfId="3979" xr:uid="{00000000-0005-0000-0000-000017110000}"/>
    <cellStyle name="Currency 2 8 3 3 4" xfId="2807" xr:uid="{00000000-0005-0000-0000-000018110000}"/>
    <cellStyle name="Currency 2 8 3 4" xfId="1450" xr:uid="{00000000-0005-0000-0000-000019110000}"/>
    <cellStyle name="Currency 2 8 3 4 2" xfId="4189" xr:uid="{00000000-0005-0000-0000-00001A110000}"/>
    <cellStyle name="Currency 2 8 3 4 3" xfId="3017" xr:uid="{00000000-0005-0000-0000-00001B110000}"/>
    <cellStyle name="Currency 2 8 3 5" xfId="3553" xr:uid="{00000000-0005-0000-0000-00001C110000}"/>
    <cellStyle name="Currency 2 8 3 6" xfId="2381" xr:uid="{00000000-0005-0000-0000-00001D110000}"/>
    <cellStyle name="Currency 2 8 4" xfId="476" xr:uid="{00000000-0005-0000-0000-00001E110000}"/>
    <cellStyle name="Currency 2 8 4 2" xfId="1659" xr:uid="{00000000-0005-0000-0000-00001F110000}"/>
    <cellStyle name="Currency 2 8 4 2 2" xfId="4295" xr:uid="{00000000-0005-0000-0000-000020110000}"/>
    <cellStyle name="Currency 2 8 4 2 3" xfId="3123" xr:uid="{00000000-0005-0000-0000-000021110000}"/>
    <cellStyle name="Currency 2 8 4 3" xfId="3659" xr:uid="{00000000-0005-0000-0000-000022110000}"/>
    <cellStyle name="Currency 2 8 4 4" xfId="2487" xr:uid="{00000000-0005-0000-0000-000023110000}"/>
    <cellStyle name="Currency 2 8 5" xfId="910" xr:uid="{00000000-0005-0000-0000-000024110000}"/>
    <cellStyle name="Currency 2 8 5 2" xfId="2080" xr:uid="{00000000-0005-0000-0000-000025110000}"/>
    <cellStyle name="Currency 2 8 5 2 2" xfId="4508" xr:uid="{00000000-0005-0000-0000-000026110000}"/>
    <cellStyle name="Currency 2 8 5 2 3" xfId="3336" xr:uid="{00000000-0005-0000-0000-000027110000}"/>
    <cellStyle name="Currency 2 8 5 3" xfId="3872" xr:uid="{00000000-0005-0000-0000-000028110000}"/>
    <cellStyle name="Currency 2 8 5 4" xfId="2700" xr:uid="{00000000-0005-0000-0000-000029110000}"/>
    <cellStyle name="Currency 2 8 6" xfId="1244" xr:uid="{00000000-0005-0000-0000-00002A110000}"/>
    <cellStyle name="Currency 2 8 6 2" xfId="4085" xr:uid="{00000000-0005-0000-0000-00002B110000}"/>
    <cellStyle name="Currency 2 8 6 3" xfId="2913" xr:uid="{00000000-0005-0000-0000-00002C110000}"/>
    <cellStyle name="Currency 2 9" xfId="65" xr:uid="{00000000-0005-0000-0000-00002D110000}"/>
    <cellStyle name="Currency 2 9 2" xfId="165" xr:uid="{00000000-0005-0000-0000-00002E110000}"/>
    <cellStyle name="Currency 2 9 2 2" xfId="376" xr:uid="{00000000-0005-0000-0000-00002F110000}"/>
    <cellStyle name="Currency 2 9 2 2 2" xfId="792" xr:uid="{00000000-0005-0000-0000-000030110000}"/>
    <cellStyle name="Currency 2 9 2 2 2 2" xfId="1975" xr:uid="{00000000-0005-0000-0000-000031110000}"/>
    <cellStyle name="Currency 2 9 2 2 2 2 2" xfId="4454" xr:uid="{00000000-0005-0000-0000-000032110000}"/>
    <cellStyle name="Currency 2 9 2 2 2 2 3" xfId="3282" xr:uid="{00000000-0005-0000-0000-000033110000}"/>
    <cellStyle name="Currency 2 9 2 2 2 3" xfId="3818" xr:uid="{00000000-0005-0000-0000-000034110000}"/>
    <cellStyle name="Currency 2 9 2 2 2 4" xfId="2646" xr:uid="{00000000-0005-0000-0000-000035110000}"/>
    <cellStyle name="Currency 2 9 2 2 3" xfId="1156" xr:uid="{00000000-0005-0000-0000-000036110000}"/>
    <cellStyle name="Currency 2 9 2 2 3 2" xfId="2323" xr:uid="{00000000-0005-0000-0000-000037110000}"/>
    <cellStyle name="Currency 2 9 2 2 3 2 2" xfId="4670" xr:uid="{00000000-0005-0000-0000-000038110000}"/>
    <cellStyle name="Currency 2 9 2 2 3 2 3" xfId="3498" xr:uid="{00000000-0005-0000-0000-000039110000}"/>
    <cellStyle name="Currency 2 9 2 2 3 3" xfId="4034" xr:uid="{00000000-0005-0000-0000-00003A110000}"/>
    <cellStyle name="Currency 2 9 2 2 3 4" xfId="2862" xr:uid="{00000000-0005-0000-0000-00003B110000}"/>
    <cellStyle name="Currency 2 9 2 2 4" xfId="1560" xr:uid="{00000000-0005-0000-0000-00003C110000}"/>
    <cellStyle name="Currency 2 9 2 2 4 2" xfId="4244" xr:uid="{00000000-0005-0000-0000-00003D110000}"/>
    <cellStyle name="Currency 2 9 2 2 4 3" xfId="3072" xr:uid="{00000000-0005-0000-0000-00003E110000}"/>
    <cellStyle name="Currency 2 9 2 2 5" xfId="3608" xr:uid="{00000000-0005-0000-0000-00003F110000}"/>
    <cellStyle name="Currency 2 9 2 2 6" xfId="2436" xr:uid="{00000000-0005-0000-0000-000040110000}"/>
    <cellStyle name="Currency 2 9 2 3" xfId="586" xr:uid="{00000000-0005-0000-0000-000041110000}"/>
    <cellStyle name="Currency 2 9 2 3 2" xfId="1769" xr:uid="{00000000-0005-0000-0000-000042110000}"/>
    <cellStyle name="Currency 2 9 2 3 2 2" xfId="4350" xr:uid="{00000000-0005-0000-0000-000043110000}"/>
    <cellStyle name="Currency 2 9 2 3 2 3" xfId="3178" xr:uid="{00000000-0005-0000-0000-000044110000}"/>
    <cellStyle name="Currency 2 9 2 3 3" xfId="3714" xr:uid="{00000000-0005-0000-0000-000045110000}"/>
    <cellStyle name="Currency 2 9 2 3 4" xfId="2542" xr:uid="{00000000-0005-0000-0000-000046110000}"/>
    <cellStyle name="Currency 2 9 2 4" xfId="1020" xr:uid="{00000000-0005-0000-0000-000047110000}"/>
    <cellStyle name="Currency 2 9 2 4 2" xfId="2190" xr:uid="{00000000-0005-0000-0000-000048110000}"/>
    <cellStyle name="Currency 2 9 2 4 2 2" xfId="4563" xr:uid="{00000000-0005-0000-0000-000049110000}"/>
    <cellStyle name="Currency 2 9 2 4 2 3" xfId="3391" xr:uid="{00000000-0005-0000-0000-00004A110000}"/>
    <cellStyle name="Currency 2 9 2 4 3" xfId="3927" xr:uid="{00000000-0005-0000-0000-00004B110000}"/>
    <cellStyle name="Currency 2 9 2 4 4" xfId="2755" xr:uid="{00000000-0005-0000-0000-00004C110000}"/>
    <cellStyle name="Currency 2 9 2 5" xfId="1354" xr:uid="{00000000-0005-0000-0000-00004D110000}"/>
    <cellStyle name="Currency 2 9 2 5 2" xfId="4140" xr:uid="{00000000-0005-0000-0000-00004E110000}"/>
    <cellStyle name="Currency 2 9 2 5 3" xfId="2968" xr:uid="{00000000-0005-0000-0000-00004F110000}"/>
    <cellStyle name="Currency 2 9 3" xfId="276" xr:uid="{00000000-0005-0000-0000-000050110000}"/>
    <cellStyle name="Currency 2 9 3 2" xfId="692" xr:uid="{00000000-0005-0000-0000-000051110000}"/>
    <cellStyle name="Currency 2 9 3 2 2" xfId="1875" xr:uid="{00000000-0005-0000-0000-000052110000}"/>
    <cellStyle name="Currency 2 9 3 2 2 2" xfId="4404" xr:uid="{00000000-0005-0000-0000-000053110000}"/>
    <cellStyle name="Currency 2 9 3 2 2 3" xfId="3232" xr:uid="{00000000-0005-0000-0000-000054110000}"/>
    <cellStyle name="Currency 2 9 3 2 3" xfId="3768" xr:uid="{00000000-0005-0000-0000-000055110000}"/>
    <cellStyle name="Currency 2 9 3 2 4" xfId="2596" xr:uid="{00000000-0005-0000-0000-000056110000}"/>
    <cellStyle name="Currency 2 9 3 3" xfId="1106" xr:uid="{00000000-0005-0000-0000-000057110000}"/>
    <cellStyle name="Currency 2 9 3 3 2" xfId="2273" xr:uid="{00000000-0005-0000-0000-000058110000}"/>
    <cellStyle name="Currency 2 9 3 3 2 2" xfId="4620" xr:uid="{00000000-0005-0000-0000-000059110000}"/>
    <cellStyle name="Currency 2 9 3 3 2 3" xfId="3448" xr:uid="{00000000-0005-0000-0000-00005A110000}"/>
    <cellStyle name="Currency 2 9 3 3 3" xfId="3984" xr:uid="{00000000-0005-0000-0000-00005B110000}"/>
    <cellStyle name="Currency 2 9 3 3 4" xfId="2812" xr:uid="{00000000-0005-0000-0000-00005C110000}"/>
    <cellStyle name="Currency 2 9 3 4" xfId="1460" xr:uid="{00000000-0005-0000-0000-00005D110000}"/>
    <cellStyle name="Currency 2 9 3 4 2" xfId="4194" xr:uid="{00000000-0005-0000-0000-00005E110000}"/>
    <cellStyle name="Currency 2 9 3 4 3" xfId="3022" xr:uid="{00000000-0005-0000-0000-00005F110000}"/>
    <cellStyle name="Currency 2 9 3 5" xfId="3558" xr:uid="{00000000-0005-0000-0000-000060110000}"/>
    <cellStyle name="Currency 2 9 3 6" xfId="2386" xr:uid="{00000000-0005-0000-0000-000061110000}"/>
    <cellStyle name="Currency 2 9 4" xfId="486" xr:uid="{00000000-0005-0000-0000-000062110000}"/>
    <cellStyle name="Currency 2 9 4 2" xfId="1669" xr:uid="{00000000-0005-0000-0000-000063110000}"/>
    <cellStyle name="Currency 2 9 4 2 2" xfId="4300" xr:uid="{00000000-0005-0000-0000-000064110000}"/>
    <cellStyle name="Currency 2 9 4 2 3" xfId="3128" xr:uid="{00000000-0005-0000-0000-000065110000}"/>
    <cellStyle name="Currency 2 9 4 3" xfId="3664" xr:uid="{00000000-0005-0000-0000-000066110000}"/>
    <cellStyle name="Currency 2 9 4 4" xfId="2492" xr:uid="{00000000-0005-0000-0000-000067110000}"/>
    <cellStyle name="Currency 2 9 5" xfId="920" xr:uid="{00000000-0005-0000-0000-000068110000}"/>
    <cellStyle name="Currency 2 9 5 2" xfId="2090" xr:uid="{00000000-0005-0000-0000-000069110000}"/>
    <cellStyle name="Currency 2 9 5 2 2" xfId="4513" xr:uid="{00000000-0005-0000-0000-00006A110000}"/>
    <cellStyle name="Currency 2 9 5 2 3" xfId="3341" xr:uid="{00000000-0005-0000-0000-00006B110000}"/>
    <cellStyle name="Currency 2 9 5 3" xfId="3877" xr:uid="{00000000-0005-0000-0000-00006C110000}"/>
    <cellStyle name="Currency 2 9 5 4" xfId="2705" xr:uid="{00000000-0005-0000-0000-00006D110000}"/>
    <cellStyle name="Currency 2 9 6" xfId="1254" xr:uid="{00000000-0005-0000-0000-00006E110000}"/>
    <cellStyle name="Currency 2 9 6 2" xfId="4090" xr:uid="{00000000-0005-0000-0000-00006F110000}"/>
    <cellStyle name="Currency 2 9 6 3" xfId="2918" xr:uid="{00000000-0005-0000-0000-000070110000}"/>
    <cellStyle name="Euro" xfId="22" xr:uid="{00000000-0005-0000-0000-000071110000}"/>
    <cellStyle name="Euro 2" xfId="1192" xr:uid="{00000000-0005-0000-0000-000072110000}"/>
    <cellStyle name="Euro 3" xfId="1188" xr:uid="{00000000-0005-0000-0000-000073110000}"/>
    <cellStyle name="Hyperlink" xfId="23" builtinId="8"/>
    <cellStyle name="Hyperlink 2" xfId="878" xr:uid="{00000000-0005-0000-0000-000075110000}"/>
    <cellStyle name="Hyperlink 3" xfId="1197" xr:uid="{00000000-0005-0000-0000-000076110000}"/>
    <cellStyle name="Hyperlink 4" xfId="856" xr:uid="{00000000-0005-0000-0000-000077110000}"/>
    <cellStyle name="Komma" xfId="1" builtinId="3"/>
    <cellStyle name="Komma 2" xfId="21" xr:uid="{00000000-0005-0000-0000-000079110000}"/>
    <cellStyle name="Komma 2 2" xfId="877" xr:uid="{00000000-0005-0000-0000-00007A110000}"/>
    <cellStyle name="Komma 2 3" xfId="860" xr:uid="{00000000-0005-0000-0000-00007B110000}"/>
    <cellStyle name="Komma 3" xfId="216" xr:uid="{00000000-0005-0000-0000-00007C110000}"/>
    <cellStyle name="Komma 3 2" xfId="425" xr:uid="{00000000-0005-0000-0000-00007D110000}"/>
    <cellStyle name="Komma 3 2 2" xfId="841" xr:uid="{00000000-0005-0000-0000-00007E110000}"/>
    <cellStyle name="Komma 3 2 2 2" xfId="2024" xr:uid="{00000000-0005-0000-0000-00007F110000}"/>
    <cellStyle name="Komma 3 2 2 2 2" xfId="4479" xr:uid="{00000000-0005-0000-0000-000080110000}"/>
    <cellStyle name="Komma 3 2 2 2 3" xfId="3307" xr:uid="{00000000-0005-0000-0000-000081110000}"/>
    <cellStyle name="Komma 3 2 2 3" xfId="3843" xr:uid="{00000000-0005-0000-0000-000082110000}"/>
    <cellStyle name="Komma 3 2 2 4" xfId="2671" xr:uid="{00000000-0005-0000-0000-000083110000}"/>
    <cellStyle name="Komma 3 2 3" xfId="1181" xr:uid="{00000000-0005-0000-0000-000084110000}"/>
    <cellStyle name="Komma 3 2 3 2" xfId="2348" xr:uid="{00000000-0005-0000-0000-000085110000}"/>
    <cellStyle name="Komma 3 2 3 2 2" xfId="4695" xr:uid="{00000000-0005-0000-0000-000086110000}"/>
    <cellStyle name="Komma 3 2 3 2 3" xfId="3523" xr:uid="{00000000-0005-0000-0000-000087110000}"/>
    <cellStyle name="Komma 3 2 3 3" xfId="4059" xr:uid="{00000000-0005-0000-0000-000088110000}"/>
    <cellStyle name="Komma 3 2 3 4" xfId="2887" xr:uid="{00000000-0005-0000-0000-000089110000}"/>
    <cellStyle name="Komma 3 2 4" xfId="1609" xr:uid="{00000000-0005-0000-0000-00008A110000}"/>
    <cellStyle name="Komma 3 2 4 2" xfId="4269" xr:uid="{00000000-0005-0000-0000-00008B110000}"/>
    <cellStyle name="Komma 3 2 4 3" xfId="3097" xr:uid="{00000000-0005-0000-0000-00008C110000}"/>
    <cellStyle name="Komma 3 2 5" xfId="3633" xr:uid="{00000000-0005-0000-0000-00008D110000}"/>
    <cellStyle name="Komma 3 2 6" xfId="2461" xr:uid="{00000000-0005-0000-0000-00008E110000}"/>
    <cellStyle name="Komma 3 3" xfId="635" xr:uid="{00000000-0005-0000-0000-00008F110000}"/>
    <cellStyle name="Komma 3 3 2" xfId="1818" xr:uid="{00000000-0005-0000-0000-000090110000}"/>
    <cellStyle name="Komma 3 3 2 2" xfId="4375" xr:uid="{00000000-0005-0000-0000-000091110000}"/>
    <cellStyle name="Komma 3 3 2 3" xfId="3203" xr:uid="{00000000-0005-0000-0000-000092110000}"/>
    <cellStyle name="Komma 3 3 3" xfId="3739" xr:uid="{00000000-0005-0000-0000-000093110000}"/>
    <cellStyle name="Komma 3 3 4" xfId="2567" xr:uid="{00000000-0005-0000-0000-000094110000}"/>
    <cellStyle name="Komma 3 4" xfId="1069" xr:uid="{00000000-0005-0000-0000-000095110000}"/>
    <cellStyle name="Komma 3 4 2" xfId="2239" xr:uid="{00000000-0005-0000-0000-000096110000}"/>
    <cellStyle name="Komma 3 4 2 2" xfId="4588" xr:uid="{00000000-0005-0000-0000-000097110000}"/>
    <cellStyle name="Komma 3 4 2 3" xfId="3416" xr:uid="{00000000-0005-0000-0000-000098110000}"/>
    <cellStyle name="Komma 3 4 3" xfId="3952" xr:uid="{00000000-0005-0000-0000-000099110000}"/>
    <cellStyle name="Komma 3 4 4" xfId="2780" xr:uid="{00000000-0005-0000-0000-00009A110000}"/>
    <cellStyle name="Komma 3 5" xfId="1403" xr:uid="{00000000-0005-0000-0000-00009B110000}"/>
    <cellStyle name="Komma 3 5 2" xfId="4165" xr:uid="{00000000-0005-0000-0000-00009C110000}"/>
    <cellStyle name="Komma 3 5 3" xfId="2993" xr:uid="{00000000-0005-0000-0000-00009D110000}"/>
    <cellStyle name="Komma 3 6" xfId="3529" xr:uid="{00000000-0005-0000-0000-00009E110000}"/>
    <cellStyle name="Komma 3 7" xfId="2357" xr:uid="{00000000-0005-0000-0000-00009F110000}"/>
    <cellStyle name="Komma 3 8" xfId="4701" xr:uid="{F985224C-6C91-4806-B689-CEF5A034792D}"/>
    <cellStyle name="Komma 4" xfId="218" xr:uid="{00000000-0005-0000-0000-0000A0110000}"/>
    <cellStyle name="Komma 4 2" xfId="426" xr:uid="{00000000-0005-0000-0000-0000A1110000}"/>
    <cellStyle name="Komma 4 2 2" xfId="842" xr:uid="{00000000-0005-0000-0000-0000A2110000}"/>
    <cellStyle name="Komma 4 2 2 2" xfId="2025" xr:uid="{00000000-0005-0000-0000-0000A3110000}"/>
    <cellStyle name="Komma 4 2 2 2 2" xfId="4480" xr:uid="{00000000-0005-0000-0000-0000A4110000}"/>
    <cellStyle name="Komma 4 2 2 2 3" xfId="3308" xr:uid="{00000000-0005-0000-0000-0000A5110000}"/>
    <cellStyle name="Komma 4 2 2 3" xfId="3844" xr:uid="{00000000-0005-0000-0000-0000A6110000}"/>
    <cellStyle name="Komma 4 2 2 4" xfId="2672" xr:uid="{00000000-0005-0000-0000-0000A7110000}"/>
    <cellStyle name="Komma 4 2 3" xfId="1182" xr:uid="{00000000-0005-0000-0000-0000A8110000}"/>
    <cellStyle name="Komma 4 2 3 2" xfId="2349" xr:uid="{00000000-0005-0000-0000-0000A9110000}"/>
    <cellStyle name="Komma 4 2 3 2 2" xfId="4696" xr:uid="{00000000-0005-0000-0000-0000AA110000}"/>
    <cellStyle name="Komma 4 2 3 2 3" xfId="3524" xr:uid="{00000000-0005-0000-0000-0000AB110000}"/>
    <cellStyle name="Komma 4 2 3 3" xfId="4060" xr:uid="{00000000-0005-0000-0000-0000AC110000}"/>
    <cellStyle name="Komma 4 2 3 4" xfId="2888" xr:uid="{00000000-0005-0000-0000-0000AD110000}"/>
    <cellStyle name="Komma 4 2 4" xfId="1610" xr:uid="{00000000-0005-0000-0000-0000AE110000}"/>
    <cellStyle name="Komma 4 2 4 2" xfId="4270" xr:uid="{00000000-0005-0000-0000-0000AF110000}"/>
    <cellStyle name="Komma 4 2 4 3" xfId="3098" xr:uid="{00000000-0005-0000-0000-0000B0110000}"/>
    <cellStyle name="Komma 4 2 5" xfId="3634" xr:uid="{00000000-0005-0000-0000-0000B1110000}"/>
    <cellStyle name="Komma 4 2 6" xfId="2462" xr:uid="{00000000-0005-0000-0000-0000B2110000}"/>
    <cellStyle name="Komma 4 3" xfId="636" xr:uid="{00000000-0005-0000-0000-0000B3110000}"/>
    <cellStyle name="Komma 4 3 2" xfId="1819" xr:uid="{00000000-0005-0000-0000-0000B4110000}"/>
    <cellStyle name="Komma 4 3 2 2" xfId="4376" xr:uid="{00000000-0005-0000-0000-0000B5110000}"/>
    <cellStyle name="Komma 4 3 2 3" xfId="3204" xr:uid="{00000000-0005-0000-0000-0000B6110000}"/>
    <cellStyle name="Komma 4 3 3" xfId="3740" xr:uid="{00000000-0005-0000-0000-0000B7110000}"/>
    <cellStyle name="Komma 4 3 4" xfId="2568" xr:uid="{00000000-0005-0000-0000-0000B8110000}"/>
    <cellStyle name="Komma 4 4" xfId="1070" xr:uid="{00000000-0005-0000-0000-0000B9110000}"/>
    <cellStyle name="Komma 4 4 2" xfId="2240" xr:uid="{00000000-0005-0000-0000-0000BA110000}"/>
    <cellStyle name="Komma 4 4 2 2" xfId="4589" xr:uid="{00000000-0005-0000-0000-0000BB110000}"/>
    <cellStyle name="Komma 4 4 2 3" xfId="3417" xr:uid="{00000000-0005-0000-0000-0000BC110000}"/>
    <cellStyle name="Komma 4 4 3" xfId="3953" xr:uid="{00000000-0005-0000-0000-0000BD110000}"/>
    <cellStyle name="Komma 4 4 4" xfId="2781" xr:uid="{00000000-0005-0000-0000-0000BE110000}"/>
    <cellStyle name="Komma 4 5" xfId="1404" xr:uid="{00000000-0005-0000-0000-0000BF110000}"/>
    <cellStyle name="Komma 4 5 2" xfId="4166" xr:uid="{00000000-0005-0000-0000-0000C0110000}"/>
    <cellStyle name="Komma 4 5 3" xfId="2994" xr:uid="{00000000-0005-0000-0000-0000C1110000}"/>
    <cellStyle name="Komma 4 6" xfId="3530" xr:uid="{00000000-0005-0000-0000-0000C2110000}"/>
    <cellStyle name="Komma 4 7" xfId="2358" xr:uid="{00000000-0005-0000-0000-0000C3110000}"/>
    <cellStyle name="Komma 5" xfId="430" xr:uid="{00000000-0005-0000-0000-0000C4110000}"/>
    <cellStyle name="Komma 5 2" xfId="846" xr:uid="{00000000-0005-0000-0000-0000C5110000}"/>
    <cellStyle name="Komma 5 2 2" xfId="1080" xr:uid="{00000000-0005-0000-0000-0000C6110000}"/>
    <cellStyle name="Komma 5 2 2 2" xfId="2247" xr:uid="{00000000-0005-0000-0000-0000C7110000}"/>
    <cellStyle name="Komma 5 2 2 2 2" xfId="4594" xr:uid="{00000000-0005-0000-0000-0000C8110000}"/>
    <cellStyle name="Komma 5 2 2 2 3" xfId="3422" xr:uid="{00000000-0005-0000-0000-0000C9110000}"/>
    <cellStyle name="Komma 5 2 2 3" xfId="3958" xr:uid="{00000000-0005-0000-0000-0000CA110000}"/>
    <cellStyle name="Komma 5 2 2 4" xfId="2786" xr:uid="{00000000-0005-0000-0000-0000CB110000}"/>
    <cellStyle name="Komma 5 2 3" xfId="2029" xr:uid="{00000000-0005-0000-0000-0000CC110000}"/>
    <cellStyle name="Komma 5 2 3 2" xfId="4482" xr:uid="{00000000-0005-0000-0000-0000CD110000}"/>
    <cellStyle name="Komma 5 2 3 3" xfId="3310" xr:uid="{00000000-0005-0000-0000-0000CE110000}"/>
    <cellStyle name="Komma 5 2 4" xfId="3846" xr:uid="{00000000-0005-0000-0000-0000CF110000}"/>
    <cellStyle name="Komma 5 2 5" xfId="2674" xr:uid="{00000000-0005-0000-0000-0000D0110000}"/>
    <cellStyle name="Komma 5 3" xfId="862" xr:uid="{00000000-0005-0000-0000-0000D1110000}"/>
    <cellStyle name="Komma 5 3 2" xfId="2038" xr:uid="{00000000-0005-0000-0000-0000D2110000}"/>
    <cellStyle name="Komma 5 3 2 2" xfId="4487" xr:uid="{00000000-0005-0000-0000-0000D3110000}"/>
    <cellStyle name="Komma 5 3 2 3" xfId="3315" xr:uid="{00000000-0005-0000-0000-0000D4110000}"/>
    <cellStyle name="Komma 5 3 3" xfId="3851" xr:uid="{00000000-0005-0000-0000-0000D5110000}"/>
    <cellStyle name="Komma 5 3 4" xfId="2679" xr:uid="{00000000-0005-0000-0000-0000D6110000}"/>
    <cellStyle name="Komma 5 4" xfId="1614" xr:uid="{00000000-0005-0000-0000-0000D7110000}"/>
    <cellStyle name="Komma 5 4 2" xfId="4272" xr:uid="{00000000-0005-0000-0000-0000D8110000}"/>
    <cellStyle name="Komma 5 4 3" xfId="3100" xr:uid="{00000000-0005-0000-0000-0000D9110000}"/>
    <cellStyle name="Komma 5 5" xfId="3636" xr:uid="{00000000-0005-0000-0000-0000DA110000}"/>
    <cellStyle name="Komma 5 6" xfId="2464" xr:uid="{00000000-0005-0000-0000-0000DB110000}"/>
    <cellStyle name="Komma 6" xfId="434" xr:uid="{00000000-0005-0000-0000-0000DC110000}"/>
    <cellStyle name="Komma 6 2" xfId="1075" xr:uid="{00000000-0005-0000-0000-0000DD110000}"/>
    <cellStyle name="Komma 6 2 2" xfId="2244" xr:uid="{00000000-0005-0000-0000-0000DE110000}"/>
    <cellStyle name="Komma 6 2 2 2" xfId="4591" xr:uid="{00000000-0005-0000-0000-0000DF110000}"/>
    <cellStyle name="Komma 6 2 2 3" xfId="3419" xr:uid="{00000000-0005-0000-0000-0000E0110000}"/>
    <cellStyle name="Komma 6 2 3" xfId="3955" xr:uid="{00000000-0005-0000-0000-0000E1110000}"/>
    <cellStyle name="Komma 6 2 4" xfId="2783" xr:uid="{00000000-0005-0000-0000-0000E2110000}"/>
    <cellStyle name="Komma 6 3" xfId="1617" xr:uid="{00000000-0005-0000-0000-0000E3110000}"/>
    <cellStyle name="Komma 6 3 2" xfId="4274" xr:uid="{00000000-0005-0000-0000-0000E4110000}"/>
    <cellStyle name="Komma 6 3 3" xfId="3102" xr:uid="{00000000-0005-0000-0000-0000E5110000}"/>
    <cellStyle name="Komma 6 4" xfId="3638" xr:uid="{00000000-0005-0000-0000-0000E6110000}"/>
    <cellStyle name="Komma 6 5" xfId="2466" xr:uid="{00000000-0005-0000-0000-0000E7110000}"/>
    <cellStyle name="Komma 7" xfId="850" xr:uid="{00000000-0005-0000-0000-0000E8110000}"/>
    <cellStyle name="Komma 7 2" xfId="2032" xr:uid="{00000000-0005-0000-0000-0000E9110000}"/>
    <cellStyle name="Komma 7 2 2" xfId="4484" xr:uid="{00000000-0005-0000-0000-0000EA110000}"/>
    <cellStyle name="Komma 7 2 3" xfId="3312" xr:uid="{00000000-0005-0000-0000-0000EB110000}"/>
    <cellStyle name="Komma 7 3" xfId="3848" xr:uid="{00000000-0005-0000-0000-0000EC110000}"/>
    <cellStyle name="Komma 7 4" xfId="2676" xr:uid="{00000000-0005-0000-0000-0000ED110000}"/>
    <cellStyle name="Komma 8" xfId="1201" xr:uid="{00000000-0005-0000-0000-0000EE110000}"/>
    <cellStyle name="Komma 8 2" xfId="2355" xr:uid="{00000000-0005-0000-0000-0000EF110000}"/>
    <cellStyle name="Komma 8 2 2" xfId="4700" xr:uid="{00000000-0005-0000-0000-0000F0110000}"/>
    <cellStyle name="Komma 8 2 3" xfId="3528" xr:uid="{00000000-0005-0000-0000-0000F1110000}"/>
    <cellStyle name="Komma 8 3" xfId="4064" xr:uid="{00000000-0005-0000-0000-0000F2110000}"/>
    <cellStyle name="Komma 8 4" xfId="2892" xr:uid="{00000000-0005-0000-0000-0000F3110000}"/>
    <cellStyle name="Normal 2" xfId="6" xr:uid="{00000000-0005-0000-0000-0000F4110000}"/>
    <cellStyle name="Normal 3" xfId="7" xr:uid="{00000000-0005-0000-0000-0000F5110000}"/>
    <cellStyle name="Normal 3 2" xfId="13" xr:uid="{00000000-0005-0000-0000-0000F6110000}"/>
    <cellStyle name="Normal 4" xfId="10" xr:uid="{00000000-0005-0000-0000-0000F7110000}"/>
    <cellStyle name="Normal 5" xfId="221" xr:uid="{00000000-0005-0000-0000-0000F8110000}"/>
    <cellStyle name="Normal 5 2" xfId="427" xr:uid="{00000000-0005-0000-0000-0000F9110000}"/>
    <cellStyle name="Normal 5 2 2" xfId="843" xr:uid="{00000000-0005-0000-0000-0000FA110000}"/>
    <cellStyle name="Normal 5 2 2 2" xfId="2026" xr:uid="{00000000-0005-0000-0000-0000FB110000}"/>
    <cellStyle name="Normal 5 2 3" xfId="1611" xr:uid="{00000000-0005-0000-0000-0000FC110000}"/>
    <cellStyle name="Normal 5 3" xfId="637" xr:uid="{00000000-0005-0000-0000-0000FD110000}"/>
    <cellStyle name="Normal 5 3 2" xfId="1820" xr:uid="{00000000-0005-0000-0000-0000FE110000}"/>
    <cellStyle name="Normal 5 4" xfId="1072" xr:uid="{00000000-0005-0000-0000-0000FF110000}"/>
    <cellStyle name="Normal 5 4 2" xfId="2241" xr:uid="{00000000-0005-0000-0000-000000120000}"/>
    <cellStyle name="Normal 5 5" xfId="1405" xr:uid="{00000000-0005-0000-0000-000001120000}"/>
    <cellStyle name="Normal 6" xfId="222" xr:uid="{00000000-0005-0000-0000-000002120000}"/>
    <cellStyle name="Normal 6 2" xfId="428" xr:uid="{00000000-0005-0000-0000-000003120000}"/>
    <cellStyle name="Normal 6 2 2" xfId="844" xr:uid="{00000000-0005-0000-0000-000004120000}"/>
    <cellStyle name="Normal 6 2 2 2" xfId="2027" xr:uid="{00000000-0005-0000-0000-000005120000}"/>
    <cellStyle name="Normal 6 2 3" xfId="1612" xr:uid="{00000000-0005-0000-0000-000006120000}"/>
    <cellStyle name="Normal 6 3" xfId="638" xr:uid="{00000000-0005-0000-0000-000007120000}"/>
    <cellStyle name="Normal 6 3 2" xfId="1821" xr:uid="{00000000-0005-0000-0000-000008120000}"/>
    <cellStyle name="Normal 6 4" xfId="1073" xr:uid="{00000000-0005-0000-0000-000009120000}"/>
    <cellStyle name="Normal 6 4 2" xfId="2242" xr:uid="{00000000-0005-0000-0000-00000A120000}"/>
    <cellStyle name="Normal 6 5" xfId="1406" xr:uid="{00000000-0005-0000-0000-00000B120000}"/>
    <cellStyle name="Procent" xfId="3" builtinId="5"/>
    <cellStyle name="Procent 2" xfId="219" xr:uid="{00000000-0005-0000-0000-00000D120000}"/>
    <cellStyle name="Procent 2 2" xfId="1071" xr:uid="{00000000-0005-0000-0000-00000E120000}"/>
    <cellStyle name="Procent 2 3" xfId="1079" xr:uid="{00000000-0005-0000-0000-00000F120000}"/>
    <cellStyle name="Procent 2 4" xfId="855" xr:uid="{00000000-0005-0000-0000-000010120000}"/>
    <cellStyle name="Procent 3" xfId="848" xr:uid="{00000000-0005-0000-0000-000011120000}"/>
    <cellStyle name="Procent 3 2" xfId="1193" xr:uid="{00000000-0005-0000-0000-000012120000}"/>
    <cellStyle name="Procent 3 3" xfId="864" xr:uid="{00000000-0005-0000-0000-000013120000}"/>
    <cellStyle name="Procent 4" xfId="1187" xr:uid="{00000000-0005-0000-0000-000014120000}"/>
    <cellStyle name="Procent 5" xfId="220" xr:uid="{00000000-0005-0000-0000-000015120000}"/>
    <cellStyle name="Procent 5 2" xfId="1183" xr:uid="{00000000-0005-0000-0000-000016120000}"/>
    <cellStyle name="Procent 6" xfId="851" xr:uid="{00000000-0005-0000-0000-000017120000}"/>
    <cellStyle name="Procent 6 2" xfId="2033" xr:uid="{00000000-0005-0000-0000-000018120000}"/>
    <cellStyle name="Procent 7" xfId="1202" xr:uid="{00000000-0005-0000-0000-000019120000}"/>
    <cellStyle name="Procent 8" xfId="4707" xr:uid="{5DDF0630-A9D1-4F05-98C5-27DAC5A3529D}"/>
    <cellStyle name="Standaard" xfId="0" builtinId="0"/>
    <cellStyle name="Standaard 10" xfId="1200" xr:uid="{00000000-0005-0000-0000-00001B120000}"/>
    <cellStyle name="Standaard 11" xfId="2356" xr:uid="{00000000-0005-0000-0000-00001C120000}"/>
    <cellStyle name="Standaard 12" xfId="4702" xr:uid="{B7D24729-5F0C-4D5D-9B31-17011F18B34A}"/>
    <cellStyle name="Standaard 13" xfId="4704" xr:uid="{B2704E1D-BA3D-4AEF-A172-30241FFB7438}"/>
    <cellStyle name="Standaard 2" xfId="8" xr:uid="{00000000-0005-0000-0000-00001D120000}"/>
    <cellStyle name="Standaard 2 2" xfId="867" xr:uid="{00000000-0005-0000-0000-00001E120000}"/>
    <cellStyle name="Standaard 2 3" xfId="217" xr:uid="{00000000-0005-0000-0000-00001F120000}"/>
    <cellStyle name="Standaard 2 4" xfId="1076" xr:uid="{00000000-0005-0000-0000-000020120000}"/>
    <cellStyle name="Standaard 2 5" xfId="1185" xr:uid="{00000000-0005-0000-0000-000021120000}"/>
    <cellStyle name="Standaard 2 6" xfId="852" xr:uid="{00000000-0005-0000-0000-000022120000}"/>
    <cellStyle name="Standaard 3" xfId="18" xr:uid="{00000000-0005-0000-0000-000023120000}"/>
    <cellStyle name="Standaard 3 2" xfId="874" xr:uid="{00000000-0005-0000-0000-000024120000}"/>
    <cellStyle name="Standaard 3 3" xfId="1190" xr:uid="{00000000-0005-0000-0000-000025120000}"/>
    <cellStyle name="Standaard 3 4" xfId="859" xr:uid="{00000000-0005-0000-0000-000026120000}"/>
    <cellStyle name="Standaard 4" xfId="9" xr:uid="{00000000-0005-0000-0000-000027120000}"/>
    <cellStyle name="Standaard 4 2" xfId="1191" xr:uid="{00000000-0005-0000-0000-000028120000}"/>
    <cellStyle name="Standaard 4 2 2" xfId="2351" xr:uid="{00000000-0005-0000-0000-000029120000}"/>
    <cellStyle name="Standaard 5" xfId="433" xr:uid="{00000000-0005-0000-0000-00002A120000}"/>
    <cellStyle name="Standaard 5 2" xfId="857" xr:uid="{00000000-0005-0000-0000-00002B120000}"/>
    <cellStyle name="Standaard 5 2 2" xfId="2036" xr:uid="{00000000-0005-0000-0000-00002C120000}"/>
    <cellStyle name="Standaard 6" xfId="861" xr:uid="{00000000-0005-0000-0000-00002D120000}"/>
    <cellStyle name="Standaard 6 2" xfId="1196" xr:uid="{00000000-0005-0000-0000-00002E120000}"/>
    <cellStyle name="Standaard 6 2 2" xfId="2353" xr:uid="{00000000-0005-0000-0000-00002F120000}"/>
    <cellStyle name="Standaard 7" xfId="1186" xr:uid="{00000000-0005-0000-0000-000030120000}"/>
    <cellStyle name="Standaard 7 2" xfId="858" xr:uid="{00000000-0005-0000-0000-000031120000}"/>
    <cellStyle name="Standaard 7 2 2" xfId="2037" xr:uid="{00000000-0005-0000-0000-000032120000}"/>
    <cellStyle name="Standaard 8" xfId="1198" xr:uid="{00000000-0005-0000-0000-000033120000}"/>
    <cellStyle name="Standaard 9" xfId="849" xr:uid="{00000000-0005-0000-0000-000034120000}"/>
    <cellStyle name="Standaard 9 2" xfId="2031" xr:uid="{00000000-0005-0000-0000-000035120000}"/>
    <cellStyle name="Valuta" xfId="2" builtinId="4"/>
    <cellStyle name="Valuta 2" xfId="853" xr:uid="{00000000-0005-0000-0000-000038120000}"/>
    <cellStyle name="Valuta 2 2" xfId="1077" xr:uid="{00000000-0005-0000-0000-000039120000}"/>
    <cellStyle name="Valuta 2 2 2" xfId="2245" xr:uid="{00000000-0005-0000-0000-00003A120000}"/>
    <cellStyle name="Valuta 2 2 2 2" xfId="4592" xr:uid="{00000000-0005-0000-0000-00003B120000}"/>
    <cellStyle name="Valuta 2 2 2 3" xfId="3420" xr:uid="{00000000-0005-0000-0000-00003C120000}"/>
    <cellStyle name="Valuta 2 2 3" xfId="3956" xr:uid="{00000000-0005-0000-0000-00003D120000}"/>
    <cellStyle name="Valuta 2 2 4" xfId="2784" xr:uid="{00000000-0005-0000-0000-00003E120000}"/>
    <cellStyle name="Valuta 2 2 5" xfId="4709" xr:uid="{FDF23005-4929-4578-811B-B0B33543EBBB}"/>
    <cellStyle name="Valuta 2 3" xfId="1199" xr:uid="{00000000-0005-0000-0000-00003F120000}"/>
    <cellStyle name="Valuta 2 3 2" xfId="2354" xr:uid="{00000000-0005-0000-0000-000040120000}"/>
    <cellStyle name="Valuta 2 3 2 2" xfId="4699" xr:uid="{00000000-0005-0000-0000-000041120000}"/>
    <cellStyle name="Valuta 2 3 2 3" xfId="3527" xr:uid="{00000000-0005-0000-0000-000042120000}"/>
    <cellStyle name="Valuta 2 3 3" xfId="4063" xr:uid="{00000000-0005-0000-0000-000043120000}"/>
    <cellStyle name="Valuta 2 3 4" xfId="2891" xr:uid="{00000000-0005-0000-0000-000044120000}"/>
    <cellStyle name="Valuta 2 4" xfId="2034" xr:uid="{00000000-0005-0000-0000-000045120000}"/>
    <cellStyle name="Valuta 2 4 2" xfId="4485" xr:uid="{00000000-0005-0000-0000-000046120000}"/>
    <cellStyle name="Valuta 2 4 3" xfId="3313" xr:uid="{00000000-0005-0000-0000-000047120000}"/>
    <cellStyle name="Valuta 2 5" xfId="3849" xr:uid="{00000000-0005-0000-0000-000048120000}"/>
    <cellStyle name="Valuta 2 6" xfId="2677" xr:uid="{00000000-0005-0000-0000-000049120000}"/>
    <cellStyle name="Valuta 2 7" xfId="4706" xr:uid="{6C4B5658-A97C-4B1F-9E07-BE825F311E1D}"/>
    <cellStyle name="Valuta 3" xfId="863" xr:uid="{00000000-0005-0000-0000-00004A120000}"/>
    <cellStyle name="Valuta 3 2" xfId="4708" xr:uid="{2A31C2BD-4E2E-4C3A-900F-64AED8F24B03}"/>
    <cellStyle name="Valuta 4" xfId="1078" xr:uid="{00000000-0005-0000-0000-00004B120000}"/>
    <cellStyle name="Valuta 4 2" xfId="2246" xr:uid="{00000000-0005-0000-0000-00004C120000}"/>
    <cellStyle name="Valuta 4 2 2" xfId="4593" xr:uid="{00000000-0005-0000-0000-00004D120000}"/>
    <cellStyle name="Valuta 4 2 3" xfId="3421" xr:uid="{00000000-0005-0000-0000-00004E120000}"/>
    <cellStyle name="Valuta 4 3" xfId="3957" xr:uid="{00000000-0005-0000-0000-00004F120000}"/>
    <cellStyle name="Valuta 4 4" xfId="2785" xr:uid="{00000000-0005-0000-0000-000050120000}"/>
    <cellStyle name="Valuta 5" xfId="1195" xr:uid="{00000000-0005-0000-0000-000051120000}"/>
    <cellStyle name="Valuta 5 2" xfId="2352" xr:uid="{00000000-0005-0000-0000-000052120000}"/>
    <cellStyle name="Valuta 5 2 2" xfId="4698" xr:uid="{00000000-0005-0000-0000-000053120000}"/>
    <cellStyle name="Valuta 5 2 3" xfId="3526" xr:uid="{00000000-0005-0000-0000-000054120000}"/>
    <cellStyle name="Valuta 5 3" xfId="4062" xr:uid="{00000000-0005-0000-0000-000055120000}"/>
    <cellStyle name="Valuta 5 4" xfId="2890" xr:uid="{00000000-0005-0000-0000-000056120000}"/>
    <cellStyle name="Valuta 6" xfId="854" xr:uid="{00000000-0005-0000-0000-000057120000}"/>
    <cellStyle name="Valuta 6 2" xfId="2035" xr:uid="{00000000-0005-0000-0000-000058120000}"/>
    <cellStyle name="Valuta 6 2 2" xfId="4486" xr:uid="{00000000-0005-0000-0000-000059120000}"/>
    <cellStyle name="Valuta 6 2 3" xfId="3314" xr:uid="{00000000-0005-0000-0000-00005A120000}"/>
    <cellStyle name="Valuta 6 3" xfId="3850" xr:uid="{00000000-0005-0000-0000-00005B120000}"/>
    <cellStyle name="Valuta 6 4" xfId="2678" xr:uid="{00000000-0005-0000-0000-00005C120000}"/>
    <cellStyle name="Valuta 7" xfId="4705" xr:uid="{9DB13BAB-D335-46A6-8D11-D824C18C90A5}"/>
    <cellStyle name="walter" xfId="1194" xr:uid="{00000000-0005-0000-0000-00005D120000}"/>
  </cellStyles>
  <dxfs count="354">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ont>
        <color auto="1"/>
      </font>
      <fill>
        <patternFill>
          <bgColor theme="6" tint="0.59996337778862885"/>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theme="1"/>
      </font>
      <fill>
        <patternFill patternType="none">
          <bgColor auto="1"/>
        </patternFill>
      </fill>
    </dxf>
    <dxf>
      <fill>
        <patternFill>
          <bgColor theme="6" tint="0.39994506668294322"/>
        </patternFill>
      </fill>
    </dxf>
    <dxf>
      <fill>
        <patternFill>
          <bgColor theme="0" tint="-0.14996795556505021"/>
        </patternFill>
      </fill>
    </dxf>
    <dxf>
      <fill>
        <patternFill>
          <bgColor rgb="FF92D050"/>
        </patternFill>
      </fill>
    </dxf>
    <dxf>
      <font>
        <color theme="1"/>
      </font>
      <fill>
        <patternFill patternType="none">
          <bgColor auto="1"/>
        </patternFill>
      </fill>
    </dxf>
    <dxf>
      <fill>
        <patternFill>
          <bgColor theme="0" tint="-0.14996795556505021"/>
        </patternFill>
      </fill>
    </dxf>
    <dxf>
      <fill>
        <patternFill>
          <bgColor theme="6" tint="0.39994506668294322"/>
        </patternFill>
      </fill>
    </dxf>
    <dxf>
      <fill>
        <patternFill>
          <bgColor rgb="FF92D050"/>
        </patternFill>
      </fill>
    </dxf>
    <dxf>
      <font>
        <color rgb="FF006100"/>
      </font>
      <fill>
        <patternFill>
          <bgColor rgb="FFC6EFCE"/>
        </patternFill>
      </fill>
    </dxf>
    <dxf>
      <font>
        <color rgb="FF006100"/>
      </font>
      <fill>
        <patternFill>
          <bgColor rgb="FFC6EFCE"/>
        </patternFill>
      </fill>
    </dxf>
    <dxf>
      <font>
        <color theme="1"/>
      </font>
      <fill>
        <patternFill patternType="none">
          <bgColor auto="1"/>
        </patternFill>
      </fill>
    </dxf>
    <dxf>
      <fill>
        <patternFill>
          <bgColor theme="0" tint="-0.14996795556505021"/>
        </patternFill>
      </fill>
    </dxf>
    <dxf>
      <fill>
        <patternFill>
          <bgColor theme="6" tint="0.39994506668294322"/>
        </patternFill>
      </fill>
    </dxf>
    <dxf>
      <fill>
        <patternFill>
          <bgColor rgb="FF92D050"/>
        </patternFill>
      </fill>
    </dxf>
    <dxf>
      <font>
        <color theme="1"/>
      </font>
      <fill>
        <patternFill patternType="none">
          <bgColor auto="1"/>
        </patternFill>
      </fill>
    </dxf>
    <dxf>
      <fill>
        <patternFill>
          <bgColor theme="0" tint="-0.14996795556505021"/>
        </patternFill>
      </fill>
    </dxf>
    <dxf>
      <fill>
        <patternFill>
          <bgColor theme="6" tint="0.39994506668294322"/>
        </patternFill>
      </fill>
    </dxf>
    <dxf>
      <fill>
        <patternFill>
          <bgColor rgb="FF92D050"/>
        </patternFill>
      </fill>
    </dxf>
    <dxf>
      <font>
        <color rgb="FF006100"/>
      </font>
      <fill>
        <patternFill>
          <bgColor rgb="FFC6EFCE"/>
        </patternFill>
      </fill>
    </dxf>
    <dxf>
      <fill>
        <patternFill>
          <bgColor theme="6" tint="0.39994506668294322"/>
        </patternFill>
      </fill>
    </dxf>
    <dxf>
      <fill>
        <patternFill>
          <bgColor rgb="FF92D050"/>
        </patternFill>
      </fill>
    </dxf>
    <dxf>
      <font>
        <color rgb="FF006100"/>
      </font>
      <fill>
        <patternFill>
          <bgColor rgb="FFC6EFCE"/>
        </patternFill>
      </fill>
    </dxf>
    <dxf>
      <font>
        <color theme="1"/>
      </font>
      <fill>
        <patternFill patternType="none">
          <bgColor auto="1"/>
        </patternFill>
      </fill>
    </dxf>
    <dxf>
      <fill>
        <patternFill>
          <bgColor theme="0" tint="-0.14996795556505021"/>
        </patternFill>
      </fill>
    </dxf>
    <dxf>
      <fill>
        <patternFill>
          <bgColor theme="0" tint="-0.14996795556505021"/>
        </patternFill>
      </fill>
    </dxf>
    <dxf>
      <font>
        <color theme="1"/>
      </font>
      <fill>
        <patternFill patternType="none">
          <bgColor auto="1"/>
        </patternFill>
      </fill>
    </dxf>
    <dxf>
      <fill>
        <patternFill>
          <bgColor theme="6" tint="0.39994506668294322"/>
        </patternFill>
      </fill>
    </dxf>
    <dxf>
      <font>
        <color rgb="FF006100"/>
      </font>
      <fill>
        <patternFill>
          <bgColor rgb="FFC6EFCE"/>
        </patternFill>
      </fill>
    </dxf>
    <dxf>
      <fill>
        <patternFill>
          <bgColor rgb="FF92D050"/>
        </patternFill>
      </fill>
    </dxf>
    <dxf>
      <fill>
        <patternFill>
          <bgColor theme="6" tint="0.39994506668294322"/>
        </patternFill>
      </fill>
    </dxf>
    <dxf>
      <fill>
        <patternFill>
          <bgColor rgb="FF92D050"/>
        </patternFill>
      </fill>
    </dxf>
    <dxf>
      <font>
        <color rgb="FF006100"/>
      </font>
      <fill>
        <patternFill>
          <bgColor rgb="FFC6EFCE"/>
        </patternFill>
      </fill>
    </dxf>
    <dxf>
      <font>
        <color theme="1"/>
      </font>
      <fill>
        <patternFill patternType="none">
          <bgColor auto="1"/>
        </patternFill>
      </fill>
    </dxf>
    <dxf>
      <fill>
        <patternFill>
          <bgColor theme="0" tint="-0.14996795556505021"/>
        </patternFill>
      </fill>
    </dxf>
    <dxf>
      <fill>
        <patternFill>
          <bgColor theme="0" tint="-0.14996795556505021"/>
        </patternFill>
      </fill>
    </dxf>
    <dxf>
      <font>
        <color theme="1"/>
      </font>
      <fill>
        <patternFill patternType="none">
          <bgColor auto="1"/>
        </patternFill>
      </fill>
    </dxf>
    <dxf>
      <font>
        <color rgb="FF006100"/>
      </font>
      <fill>
        <patternFill>
          <bgColor rgb="FFC6EFCE"/>
        </patternFill>
      </fill>
    </dxf>
    <dxf>
      <fill>
        <patternFill>
          <bgColor theme="6" tint="0.39994506668294322"/>
        </patternFill>
      </fill>
    </dxf>
    <dxf>
      <fill>
        <patternFill>
          <bgColor rgb="FF92D050"/>
        </patternFill>
      </fill>
    </dxf>
    <dxf>
      <fill>
        <patternFill>
          <bgColor theme="0" tint="-0.14996795556505021"/>
        </patternFill>
      </fill>
    </dxf>
    <dxf>
      <fill>
        <patternFill>
          <bgColor theme="6" tint="0.39994506668294322"/>
        </patternFill>
      </fill>
    </dxf>
    <dxf>
      <fill>
        <patternFill>
          <bgColor rgb="FF92D050"/>
        </patternFill>
      </fill>
    </dxf>
    <dxf>
      <font>
        <color rgb="FF006100"/>
      </font>
      <fill>
        <patternFill>
          <bgColor rgb="FFC6EFCE"/>
        </patternFill>
      </fill>
    </dxf>
    <dxf>
      <font>
        <color theme="1"/>
      </font>
      <fill>
        <patternFill patternType="none">
          <bgColor auto="1"/>
        </patternFill>
      </fill>
    </dxf>
    <dxf>
      <font>
        <color theme="1"/>
      </font>
      <fill>
        <patternFill patternType="none">
          <bgColor auto="1"/>
        </patternFill>
      </fill>
    </dxf>
    <dxf>
      <fill>
        <patternFill>
          <bgColor theme="0" tint="-0.14996795556505021"/>
        </patternFill>
      </fill>
    </dxf>
    <dxf>
      <fill>
        <patternFill>
          <bgColor theme="6" tint="0.39994506668294322"/>
        </patternFill>
      </fill>
    </dxf>
    <dxf>
      <fill>
        <patternFill>
          <bgColor rgb="FF92D050"/>
        </patternFill>
      </fill>
    </dxf>
    <dxf>
      <font>
        <color rgb="FF006100"/>
      </font>
      <fill>
        <patternFill>
          <bgColor rgb="FFC6EFCE"/>
        </patternFill>
      </fill>
    </dxf>
    <dxf>
      <font>
        <color theme="1"/>
      </font>
      <fill>
        <patternFill patternType="none">
          <bgColor auto="1"/>
        </patternFill>
      </fill>
    </dxf>
    <dxf>
      <font>
        <color rgb="FF006100"/>
      </font>
      <fill>
        <patternFill>
          <bgColor rgb="FFC6EFCE"/>
        </patternFill>
      </fill>
    </dxf>
    <dxf>
      <fill>
        <patternFill>
          <bgColor theme="0" tint="-0.14996795556505021"/>
        </patternFill>
      </fill>
    </dxf>
    <dxf>
      <fill>
        <patternFill>
          <bgColor rgb="FF92D050"/>
        </patternFill>
      </fill>
    </dxf>
    <dxf>
      <fill>
        <patternFill>
          <bgColor theme="6" tint="0.39994506668294322"/>
        </patternFill>
      </fill>
    </dxf>
    <dxf>
      <font>
        <color rgb="FF006100"/>
      </font>
      <fill>
        <patternFill>
          <bgColor rgb="FFC6EFCE"/>
        </patternFill>
      </fill>
    </dxf>
    <dxf>
      <fill>
        <patternFill>
          <bgColor rgb="FF92D050"/>
        </patternFill>
      </fill>
    </dxf>
    <dxf>
      <fill>
        <patternFill>
          <bgColor theme="6" tint="0.39994506668294322"/>
        </patternFill>
      </fill>
    </dxf>
    <dxf>
      <fill>
        <patternFill>
          <bgColor theme="0" tint="-0.14996795556505021"/>
        </patternFill>
      </fill>
    </dxf>
    <dxf>
      <font>
        <color theme="1"/>
      </font>
      <fill>
        <patternFill patternType="none">
          <bgColor auto="1"/>
        </patternFill>
      </fill>
    </dxf>
    <dxf>
      <fill>
        <patternFill>
          <bgColor rgb="FF92D050"/>
        </patternFill>
      </fill>
    </dxf>
    <dxf>
      <font>
        <color rgb="FF006100"/>
      </font>
      <fill>
        <patternFill>
          <bgColor rgb="FFC6EFCE"/>
        </patternFill>
      </fill>
    </dxf>
    <dxf>
      <fill>
        <patternFill>
          <bgColor theme="0" tint="-0.14996795556505021"/>
        </patternFill>
      </fill>
    </dxf>
    <dxf>
      <font>
        <color theme="1"/>
      </font>
      <fill>
        <patternFill patternType="none">
          <bgColor auto="1"/>
        </patternFill>
      </fill>
    </dxf>
    <dxf>
      <fill>
        <patternFill>
          <bgColor theme="6" tint="0.39994506668294322"/>
        </patternFill>
      </fill>
    </dxf>
    <dxf>
      <fill>
        <patternFill>
          <bgColor theme="0" tint="-0.14996795556505021"/>
        </patternFill>
      </fill>
    </dxf>
    <dxf>
      <fill>
        <patternFill>
          <bgColor theme="6" tint="0.39994506668294322"/>
        </patternFill>
      </fill>
    </dxf>
    <dxf>
      <fill>
        <patternFill>
          <bgColor rgb="FF92D050"/>
        </patternFill>
      </fill>
    </dxf>
    <dxf>
      <font>
        <color theme="1"/>
      </font>
      <fill>
        <patternFill patternType="none">
          <bgColor auto="1"/>
        </patternFill>
      </fill>
    </dxf>
    <dxf>
      <font>
        <color rgb="FF006100"/>
      </font>
      <fill>
        <patternFill>
          <bgColor rgb="FFC6EFCE"/>
        </patternFill>
      </fill>
    </dxf>
    <dxf>
      <font>
        <color theme="1"/>
      </font>
      <fill>
        <patternFill patternType="none">
          <bgColor auto="1"/>
        </patternFill>
      </fill>
    </dxf>
    <dxf>
      <fill>
        <patternFill>
          <bgColor theme="6" tint="0.39994506668294322"/>
        </patternFill>
      </fill>
    </dxf>
    <dxf>
      <fill>
        <patternFill>
          <bgColor rgb="FF92D050"/>
        </patternFill>
      </fill>
    </dxf>
    <dxf>
      <font>
        <color rgb="FF006100"/>
      </font>
      <fill>
        <patternFill>
          <bgColor rgb="FFC6EFCE"/>
        </patternFill>
      </fill>
    </dxf>
    <dxf>
      <fill>
        <patternFill>
          <bgColor theme="0" tint="-0.14996795556505021"/>
        </patternFill>
      </fill>
    </dxf>
    <dxf>
      <fill>
        <patternFill>
          <bgColor theme="6" tint="0.39994506668294322"/>
        </patternFill>
      </fill>
    </dxf>
    <dxf>
      <fill>
        <patternFill>
          <bgColor theme="0" tint="-0.14996795556505021"/>
        </patternFill>
      </fill>
    </dxf>
    <dxf>
      <font>
        <color theme="1"/>
      </font>
      <fill>
        <patternFill patternType="none">
          <bgColor auto="1"/>
        </patternFill>
      </fill>
    </dxf>
    <dxf>
      <font>
        <color rgb="FF006100"/>
      </font>
      <fill>
        <patternFill>
          <bgColor rgb="FFC6EFCE"/>
        </patternFill>
      </fill>
    </dxf>
    <dxf>
      <fill>
        <patternFill>
          <bgColor rgb="FF92D050"/>
        </patternFill>
      </fill>
    </dxf>
    <dxf>
      <fill>
        <patternFill>
          <bgColor theme="0" tint="-0.14996795556505021"/>
        </patternFill>
      </fill>
    </dxf>
    <dxf>
      <fill>
        <patternFill>
          <bgColor theme="6" tint="0.39994506668294322"/>
        </patternFill>
      </fill>
    </dxf>
    <dxf>
      <fill>
        <patternFill>
          <bgColor rgb="FF92D050"/>
        </patternFill>
      </fill>
    </dxf>
    <dxf>
      <font>
        <color rgb="FF006100"/>
      </font>
      <fill>
        <patternFill>
          <bgColor rgb="FFC6EFCE"/>
        </patternFill>
      </fill>
    </dxf>
    <dxf>
      <font>
        <color theme="1"/>
      </font>
      <fill>
        <patternFill patternType="none">
          <bgColor auto="1"/>
        </patternFill>
      </fill>
    </dxf>
    <dxf>
      <fill>
        <patternFill>
          <bgColor theme="0" tint="-0.14996795556505021"/>
        </patternFill>
      </fill>
    </dxf>
    <dxf>
      <fill>
        <patternFill>
          <bgColor theme="6" tint="0.39994506668294322"/>
        </patternFill>
      </fill>
    </dxf>
    <dxf>
      <font>
        <color theme="1"/>
      </font>
      <fill>
        <patternFill patternType="none">
          <bgColor auto="1"/>
        </patternFill>
      </fill>
    </dxf>
    <dxf>
      <font>
        <color rgb="FF006100"/>
      </font>
      <fill>
        <patternFill>
          <bgColor rgb="FFC6EFCE"/>
        </patternFill>
      </fill>
    </dxf>
    <dxf>
      <fill>
        <patternFill>
          <bgColor rgb="FF92D050"/>
        </patternFill>
      </fill>
    </dxf>
    <dxf>
      <fill>
        <patternFill>
          <bgColor theme="6" tint="0.39994506668294322"/>
        </patternFill>
      </fill>
    </dxf>
    <dxf>
      <fill>
        <patternFill>
          <bgColor rgb="FF92D050"/>
        </patternFill>
      </fill>
    </dxf>
    <dxf>
      <fill>
        <patternFill>
          <bgColor theme="0" tint="-0.14996795556505021"/>
        </patternFill>
      </fill>
    </dxf>
    <dxf>
      <font>
        <color theme="1"/>
      </font>
      <fill>
        <patternFill patternType="none">
          <bgColor auto="1"/>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theme="6" tint="0.39994506668294322"/>
        </patternFill>
      </fill>
    </dxf>
    <dxf>
      <font>
        <color theme="1"/>
      </font>
      <fill>
        <patternFill patternType="none">
          <bgColor auto="1"/>
        </patternFill>
      </fill>
    </dxf>
    <dxf>
      <fill>
        <patternFill>
          <bgColor theme="0" tint="-0.14996795556505021"/>
        </patternFill>
      </fill>
    </dxf>
    <dxf>
      <fill>
        <patternFill>
          <bgColor theme="0" tint="-0.14996795556505021"/>
        </patternFill>
      </fill>
    </dxf>
    <dxf>
      <fill>
        <patternFill>
          <bgColor rgb="FF92D050"/>
        </patternFill>
      </fill>
    </dxf>
    <dxf>
      <fill>
        <patternFill>
          <bgColor theme="6" tint="0.39994506668294322"/>
        </patternFill>
      </fill>
    </dxf>
    <dxf>
      <font>
        <color theme="1"/>
      </font>
      <fill>
        <patternFill patternType="none">
          <bgColor auto="1"/>
        </patternFill>
      </fill>
    </dxf>
    <dxf>
      <font>
        <color rgb="FF006100"/>
      </font>
      <fill>
        <patternFill>
          <bgColor rgb="FFC6EFCE"/>
        </patternFill>
      </fill>
    </dxf>
    <dxf>
      <fill>
        <patternFill>
          <bgColor rgb="FF92D050"/>
        </patternFill>
      </fill>
    </dxf>
    <dxf>
      <fill>
        <patternFill>
          <bgColor theme="6" tint="0.39994506668294322"/>
        </patternFill>
      </fill>
    </dxf>
    <dxf>
      <fill>
        <patternFill>
          <bgColor theme="0" tint="-0.14996795556505021"/>
        </patternFill>
      </fill>
    </dxf>
    <dxf>
      <font>
        <color theme="1"/>
      </font>
      <fill>
        <patternFill patternType="none">
          <bgColor auto="1"/>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theme="6" tint="0.39994506668294322"/>
        </patternFill>
      </fill>
    </dxf>
    <dxf>
      <font>
        <color theme="1"/>
      </font>
      <fill>
        <patternFill patternType="none">
          <bgColor auto="1"/>
        </patternFill>
      </fill>
    </dxf>
    <dxf>
      <fill>
        <patternFill>
          <bgColor theme="0" tint="-0.14996795556505021"/>
        </patternFill>
      </fill>
    </dxf>
    <dxf>
      <font>
        <color theme="1"/>
      </font>
      <fill>
        <patternFill patternType="none">
          <bgColor auto="1"/>
        </patternFill>
      </fill>
    </dxf>
    <dxf>
      <fill>
        <patternFill>
          <bgColor theme="0" tint="-0.14996795556505021"/>
        </patternFill>
      </fill>
    </dxf>
    <dxf>
      <font>
        <color rgb="FF006100"/>
      </font>
      <fill>
        <patternFill>
          <bgColor rgb="FFC6EFCE"/>
        </patternFill>
      </fill>
    </dxf>
    <dxf>
      <fill>
        <patternFill>
          <bgColor rgb="FF92D050"/>
        </patternFill>
      </fill>
    </dxf>
    <dxf>
      <fill>
        <patternFill>
          <bgColor theme="6" tint="0.39994506668294322"/>
        </patternFill>
      </fill>
    </dxf>
    <dxf>
      <font>
        <color rgb="FF006100"/>
      </font>
      <fill>
        <patternFill>
          <bgColor rgb="FFC6EFCE"/>
        </patternFill>
      </fill>
    </dxf>
    <dxf>
      <font>
        <color theme="1"/>
      </font>
      <fill>
        <patternFill patternType="none">
          <bgColor auto="1"/>
        </patternFill>
      </fill>
    </dxf>
    <dxf>
      <fill>
        <patternFill>
          <bgColor rgb="FF92D050"/>
        </patternFill>
      </fill>
    </dxf>
    <dxf>
      <fill>
        <patternFill>
          <bgColor theme="6" tint="0.39994506668294322"/>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6" tint="0.39994506668294322"/>
        </patternFill>
      </fill>
    </dxf>
    <dxf>
      <font>
        <color theme="1"/>
      </font>
      <fill>
        <patternFill patternType="none">
          <bgColor auto="1"/>
        </patternFill>
      </fill>
    </dxf>
    <dxf>
      <fill>
        <patternFill>
          <bgColor rgb="FF92D050"/>
        </patternFill>
      </fill>
    </dxf>
    <dxf>
      <fill>
        <patternFill>
          <bgColor theme="0" tint="-0.14996795556505021"/>
        </patternFill>
      </fill>
    </dxf>
    <dxf>
      <fill>
        <patternFill>
          <bgColor theme="6" tint="0.39994506668294322"/>
        </patternFill>
      </fill>
    </dxf>
    <dxf>
      <fill>
        <patternFill>
          <bgColor rgb="FF92D050"/>
        </patternFill>
      </fill>
    </dxf>
    <dxf>
      <font>
        <color rgb="FF006100"/>
      </font>
      <fill>
        <patternFill>
          <bgColor rgb="FFC6EFCE"/>
        </patternFill>
      </fill>
    </dxf>
    <dxf>
      <font>
        <color theme="1"/>
      </font>
      <fill>
        <patternFill patternType="none">
          <bgColor auto="1"/>
        </patternFill>
      </fill>
    </dxf>
    <dxf>
      <font>
        <color rgb="FF006100"/>
      </font>
      <fill>
        <patternFill>
          <bgColor rgb="FFC6EFCE"/>
        </patternFill>
      </fill>
    </dxf>
    <dxf>
      <fill>
        <patternFill>
          <bgColor rgb="FF92D050"/>
        </patternFill>
      </fill>
    </dxf>
    <dxf>
      <fill>
        <patternFill>
          <bgColor theme="0" tint="-0.14996795556505021"/>
        </patternFill>
      </fill>
    </dxf>
    <dxf>
      <font>
        <color theme="1"/>
      </font>
      <fill>
        <patternFill patternType="none">
          <bgColor auto="1"/>
        </patternFill>
      </fill>
    </dxf>
    <dxf>
      <fill>
        <patternFill>
          <bgColor theme="6" tint="0.39994506668294322"/>
        </patternFill>
      </fill>
    </dxf>
    <dxf>
      <fill>
        <patternFill>
          <bgColor rgb="FF92D050"/>
        </patternFill>
      </fill>
    </dxf>
    <dxf>
      <fill>
        <patternFill>
          <bgColor theme="6" tint="0.39994506668294322"/>
        </patternFill>
      </fill>
    </dxf>
    <dxf>
      <fill>
        <patternFill>
          <bgColor theme="0" tint="-0.14996795556505021"/>
        </patternFill>
      </fill>
    </dxf>
    <dxf>
      <font>
        <color theme="1"/>
      </font>
      <fill>
        <patternFill patternType="none">
          <bgColor auto="1"/>
        </patternFill>
      </fill>
    </dxf>
    <dxf>
      <font>
        <color rgb="FF006100"/>
      </font>
      <fill>
        <patternFill>
          <bgColor rgb="FFC6EFCE"/>
        </patternFill>
      </fill>
    </dxf>
    <dxf>
      <fill>
        <patternFill>
          <bgColor rgb="FF92D050"/>
        </patternFill>
      </fill>
    </dxf>
    <dxf>
      <fill>
        <patternFill>
          <bgColor theme="6" tint="0.39994506668294322"/>
        </patternFill>
      </fill>
    </dxf>
    <dxf>
      <fill>
        <patternFill>
          <bgColor theme="0" tint="-0.14996795556505021"/>
        </patternFill>
      </fill>
    </dxf>
    <dxf>
      <font>
        <color theme="1"/>
      </font>
      <fill>
        <patternFill patternType="none">
          <bgColor auto="1"/>
        </patternFill>
      </fill>
    </dxf>
    <dxf>
      <font>
        <color rgb="FF006100"/>
      </font>
      <fill>
        <patternFill>
          <bgColor rgb="FFC6EFCE"/>
        </patternFill>
      </fill>
    </dxf>
    <dxf>
      <font>
        <color rgb="FF006100"/>
      </font>
      <fill>
        <patternFill>
          <bgColor rgb="FFC6EFCE"/>
        </patternFill>
      </fill>
    </dxf>
    <dxf>
      <font>
        <color theme="1"/>
      </font>
      <fill>
        <patternFill patternType="none">
          <bgColor auto="1"/>
        </patternFill>
      </fill>
    </dxf>
    <dxf>
      <fill>
        <patternFill>
          <bgColor theme="0" tint="-0.14996795556505021"/>
        </patternFill>
      </fill>
    </dxf>
    <dxf>
      <fill>
        <patternFill>
          <bgColor theme="6" tint="0.39994506668294322"/>
        </patternFill>
      </fill>
    </dxf>
    <dxf>
      <fill>
        <patternFill>
          <bgColor rgb="FF92D050"/>
        </patternFill>
      </fill>
    </dxf>
    <dxf>
      <font>
        <color rgb="FF006100"/>
      </font>
      <fill>
        <patternFill>
          <bgColor rgb="FFC6EFCE"/>
        </patternFill>
      </fill>
    </dxf>
    <dxf>
      <fill>
        <patternFill>
          <bgColor theme="6" tint="0.39994506668294322"/>
        </patternFill>
      </fill>
    </dxf>
    <dxf>
      <fill>
        <patternFill>
          <bgColor theme="0" tint="-0.14996795556505021"/>
        </patternFill>
      </fill>
    </dxf>
    <dxf>
      <font>
        <color theme="1"/>
      </font>
      <fill>
        <patternFill patternType="none">
          <bgColor auto="1"/>
        </patternFill>
      </fill>
    </dxf>
    <dxf>
      <fill>
        <patternFill>
          <bgColor rgb="FF92D050"/>
        </patternFill>
      </fill>
    </dxf>
    <dxf>
      <fill>
        <patternFill>
          <bgColor theme="6" tint="0.39994506668294322"/>
        </patternFill>
      </fill>
    </dxf>
    <dxf>
      <fill>
        <patternFill>
          <bgColor theme="0" tint="-0.14996795556505021"/>
        </patternFill>
      </fill>
    </dxf>
    <dxf>
      <font>
        <color theme="1"/>
      </font>
      <fill>
        <patternFill patternType="none">
          <bgColor auto="1"/>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theme="1"/>
      </font>
      <fill>
        <patternFill patternType="none">
          <bgColor auto="1"/>
        </patternFill>
      </fill>
    </dxf>
    <dxf>
      <fill>
        <patternFill>
          <bgColor theme="0" tint="-0.14996795556505021"/>
        </patternFill>
      </fill>
    </dxf>
    <dxf>
      <fill>
        <patternFill>
          <bgColor theme="6" tint="0.39994506668294322"/>
        </patternFill>
      </fill>
    </dxf>
    <dxf>
      <fill>
        <patternFill>
          <bgColor rgb="FF92D050"/>
        </patternFill>
      </fill>
    </dxf>
    <dxf>
      <font>
        <color theme="1"/>
      </font>
      <fill>
        <patternFill patternType="none">
          <bgColor auto="1"/>
        </patternFill>
      </fill>
    </dxf>
    <dxf>
      <fill>
        <patternFill>
          <bgColor theme="0" tint="-0.14996795556505021"/>
        </patternFill>
      </fill>
    </dxf>
    <dxf>
      <fill>
        <patternFill>
          <bgColor theme="6" tint="0.39994506668294322"/>
        </patternFill>
      </fill>
    </dxf>
    <dxf>
      <font>
        <color rgb="FF006100"/>
      </font>
      <fill>
        <patternFill>
          <bgColor rgb="FFC6EFCE"/>
        </patternFill>
      </fill>
    </dxf>
    <dxf>
      <font>
        <color rgb="FF006100"/>
      </font>
      <fill>
        <patternFill>
          <bgColor rgb="FFC6EFCE"/>
        </patternFill>
      </fill>
    </dxf>
    <dxf>
      <font>
        <color theme="1"/>
      </font>
      <fill>
        <patternFill patternType="none">
          <bgColor auto="1"/>
        </patternFill>
      </fill>
    </dxf>
    <dxf>
      <fill>
        <patternFill>
          <bgColor theme="0" tint="-0.14996795556505021"/>
        </patternFill>
      </fill>
    </dxf>
    <dxf>
      <fill>
        <patternFill>
          <bgColor theme="6" tint="0.39994506668294322"/>
        </patternFill>
      </fill>
    </dxf>
    <dxf>
      <fill>
        <patternFill>
          <bgColor rgb="FF92D050"/>
        </patternFill>
      </fill>
    </dxf>
    <dxf>
      <font>
        <color theme="1"/>
      </font>
      <fill>
        <patternFill patternType="none">
          <bgColor auto="1"/>
        </patternFill>
      </fill>
    </dxf>
    <dxf>
      <fill>
        <patternFill>
          <bgColor theme="0" tint="-0.14996795556505021"/>
        </patternFill>
      </fill>
    </dxf>
    <dxf>
      <fill>
        <patternFill>
          <bgColor theme="6" tint="0.39994506668294322"/>
        </patternFill>
      </fill>
    </dxf>
    <dxf>
      <fill>
        <patternFill>
          <bgColor rgb="FF92D050"/>
        </patternFill>
      </fill>
    </dxf>
    <dxf>
      <font>
        <color rgb="FF006100"/>
      </font>
      <fill>
        <patternFill>
          <bgColor rgb="FFC6EFCE"/>
        </patternFill>
      </fill>
    </dxf>
    <dxf>
      <fill>
        <patternFill>
          <bgColor theme="6" tint="0.39994506668294322"/>
        </patternFill>
      </fill>
    </dxf>
    <dxf>
      <fill>
        <patternFill>
          <bgColor theme="0" tint="-0.14996795556505021"/>
        </patternFill>
      </fill>
    </dxf>
    <dxf>
      <font>
        <color rgb="FF006100"/>
      </font>
      <fill>
        <patternFill>
          <bgColor rgb="FFC6EFCE"/>
        </patternFill>
      </fill>
    </dxf>
    <dxf>
      <fill>
        <patternFill>
          <bgColor rgb="FF92D050"/>
        </patternFill>
      </fill>
    </dxf>
    <dxf>
      <font>
        <color theme="1"/>
      </font>
      <fill>
        <patternFill patternType="none">
          <bgColor auto="1"/>
        </patternFill>
      </fill>
    </dxf>
    <dxf>
      <font>
        <color rgb="FF006100"/>
      </font>
      <fill>
        <patternFill>
          <bgColor rgb="FFC6EFCE"/>
        </patternFill>
      </fill>
    </dxf>
    <dxf>
      <fill>
        <patternFill>
          <bgColor theme="6" tint="0.39994506668294322"/>
        </patternFill>
      </fill>
    </dxf>
    <dxf>
      <font>
        <color theme="1"/>
      </font>
      <fill>
        <patternFill patternType="none">
          <bgColor auto="1"/>
        </patternFill>
      </fill>
    </dxf>
    <dxf>
      <fill>
        <patternFill>
          <bgColor rgb="FF92D050"/>
        </patternFill>
      </fill>
    </dxf>
    <dxf>
      <fill>
        <patternFill>
          <bgColor theme="0" tint="-0.14996795556505021"/>
        </patternFill>
      </fill>
    </dxf>
    <dxf>
      <fill>
        <patternFill>
          <bgColor rgb="FF92D050"/>
        </patternFill>
      </fill>
    </dxf>
    <dxf>
      <fill>
        <patternFill>
          <bgColor theme="6" tint="0.39994506668294322"/>
        </patternFill>
      </fill>
    </dxf>
    <dxf>
      <fill>
        <patternFill>
          <bgColor theme="0" tint="-0.14996795556505021"/>
        </patternFill>
      </fill>
    </dxf>
    <dxf>
      <font>
        <color theme="1"/>
      </font>
      <fill>
        <patternFill patternType="none">
          <bgColor auto="1"/>
        </patternFill>
      </fill>
    </dxf>
    <dxf>
      <font>
        <color rgb="FF006100"/>
      </font>
      <fill>
        <patternFill>
          <bgColor rgb="FFC6EFCE"/>
        </patternFill>
      </fill>
    </dxf>
    <dxf>
      <fill>
        <patternFill>
          <bgColor rgb="FF92D050"/>
        </patternFill>
      </fill>
    </dxf>
    <dxf>
      <fill>
        <patternFill>
          <bgColor theme="6" tint="0.39994506668294322"/>
        </patternFill>
      </fill>
    </dxf>
    <dxf>
      <fill>
        <patternFill>
          <bgColor theme="0" tint="-0.14996795556505021"/>
        </patternFill>
      </fill>
    </dxf>
    <dxf>
      <font>
        <color theme="1"/>
      </font>
      <fill>
        <patternFill patternType="none">
          <bgColor auto="1"/>
        </patternFill>
      </fill>
    </dxf>
    <dxf>
      <font>
        <color rgb="FF006100"/>
      </font>
      <fill>
        <patternFill>
          <bgColor rgb="FFC6EFCE"/>
        </patternFill>
      </fill>
    </dxf>
    <dxf>
      <font>
        <color theme="1"/>
      </font>
      <fill>
        <patternFill patternType="none">
          <bgColor auto="1"/>
        </patternFill>
      </fill>
    </dxf>
    <dxf>
      <fill>
        <patternFill>
          <bgColor theme="0" tint="-0.14996795556505021"/>
        </patternFill>
      </fill>
    </dxf>
    <dxf>
      <fill>
        <patternFill>
          <bgColor theme="6" tint="0.39994506668294322"/>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theme="6" tint="0.39994506668294322"/>
        </patternFill>
      </fill>
    </dxf>
    <dxf>
      <font>
        <color theme="1"/>
      </font>
      <fill>
        <patternFill patternType="none">
          <bgColor auto="1"/>
        </patternFill>
      </fill>
    </dxf>
    <dxf>
      <fill>
        <patternFill>
          <bgColor theme="0" tint="-0.14996795556505021"/>
        </patternFill>
      </fill>
    </dxf>
    <dxf>
      <fill>
        <patternFill>
          <bgColor rgb="FF92D050"/>
        </patternFill>
      </fill>
    </dxf>
    <dxf>
      <fill>
        <patternFill>
          <bgColor theme="6" tint="0.39994506668294322"/>
        </patternFill>
      </fill>
    </dxf>
    <dxf>
      <font>
        <color theme="1"/>
      </font>
      <fill>
        <patternFill patternType="none">
          <bgColor auto="1"/>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theme="1"/>
      </font>
      <fill>
        <patternFill patternType="none">
          <bgColor auto="1"/>
        </patternFill>
      </fill>
    </dxf>
    <dxf>
      <fill>
        <patternFill>
          <bgColor theme="0" tint="-0.14996795556505021"/>
        </patternFill>
      </fill>
    </dxf>
    <dxf>
      <fill>
        <patternFill>
          <bgColor theme="6" tint="0.39994506668294322"/>
        </patternFill>
      </fill>
    </dxf>
    <dxf>
      <fill>
        <patternFill>
          <bgColor rgb="FF92D050"/>
        </patternFill>
      </fill>
    </dxf>
    <dxf>
      <fill>
        <patternFill>
          <bgColor theme="6" tint="0.39994506668294322"/>
        </patternFill>
      </fill>
    </dxf>
    <dxf>
      <fill>
        <patternFill>
          <bgColor rgb="FF92D050"/>
        </patternFill>
      </fill>
    </dxf>
    <dxf>
      <font>
        <color rgb="FF006100"/>
      </font>
      <fill>
        <patternFill>
          <bgColor rgb="FFC6EFCE"/>
        </patternFill>
      </fill>
    </dxf>
    <dxf>
      <font>
        <color theme="1"/>
      </font>
      <fill>
        <patternFill patternType="none">
          <bgColor auto="1"/>
        </patternFill>
      </fill>
    </dxf>
    <dxf>
      <fill>
        <patternFill>
          <bgColor theme="0" tint="-0.14996795556505021"/>
        </patternFill>
      </fill>
    </dxf>
    <dxf>
      <fill>
        <patternFill>
          <bgColor theme="6" tint="0.39994506668294322"/>
        </patternFill>
      </fill>
    </dxf>
    <dxf>
      <font>
        <color theme="1"/>
      </font>
      <fill>
        <patternFill patternType="none">
          <bgColor auto="1"/>
        </patternFill>
      </fill>
    </dxf>
    <dxf>
      <fill>
        <patternFill>
          <bgColor theme="0" tint="-0.14996795556505021"/>
        </patternFill>
      </fill>
    </dxf>
    <dxf>
      <font>
        <color rgb="FF006100"/>
      </font>
      <fill>
        <patternFill>
          <bgColor rgb="FFC6EFCE"/>
        </patternFill>
      </fill>
    </dxf>
    <dxf>
      <fill>
        <patternFill>
          <bgColor rgb="FF92D050"/>
        </patternFill>
      </fill>
    </dxf>
    <dxf>
      <font>
        <color theme="1"/>
      </font>
    </dxf>
    <dxf>
      <font>
        <color rgb="FF00B050"/>
      </font>
      <fill>
        <patternFill>
          <bgColor theme="0" tint="-4.9989318521683403E-2"/>
        </patternFill>
      </fill>
    </dxf>
    <dxf>
      <font>
        <color theme="1"/>
      </font>
    </dxf>
    <dxf>
      <font>
        <color rgb="FF00B050"/>
      </font>
      <fill>
        <patternFill>
          <bgColor theme="0" tint="-4.9989318521683403E-2"/>
        </patternFill>
      </fill>
    </dxf>
    <dxf>
      <font>
        <color theme="1"/>
      </font>
    </dxf>
    <dxf>
      <font>
        <color rgb="FF00B050"/>
      </font>
      <fill>
        <patternFill>
          <bgColor theme="0" tint="-4.9989318521683403E-2"/>
        </patternFill>
      </fill>
    </dxf>
    <dxf>
      <font>
        <color theme="1"/>
      </font>
    </dxf>
    <dxf>
      <font>
        <color rgb="FF00B050"/>
      </font>
      <fill>
        <patternFill>
          <bgColor theme="0" tint="-4.9989318521683403E-2"/>
        </patternFill>
      </fill>
    </dxf>
    <dxf>
      <font>
        <color theme="1"/>
      </font>
    </dxf>
    <dxf>
      <font>
        <color rgb="FF00B050"/>
      </font>
      <fill>
        <patternFill>
          <bgColor theme="0" tint="-4.9989318521683403E-2"/>
        </patternFill>
      </fill>
    </dxf>
    <dxf>
      <font>
        <color rgb="FF00B050"/>
      </font>
      <fill>
        <patternFill>
          <bgColor theme="0" tint="-4.9989318521683403E-2"/>
        </patternFill>
      </fill>
    </dxf>
    <dxf>
      <font>
        <color theme="1"/>
      </font>
    </dxf>
    <dxf>
      <fill>
        <patternFill>
          <bgColor theme="6" tint="0.39994506668294322"/>
        </patternFill>
      </fill>
    </dxf>
    <dxf>
      <fill>
        <patternFill>
          <bgColor theme="3" tint="0.79998168889431442"/>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ill>
        <patternFill>
          <bgColor theme="0" tint="-0.14996795556505021"/>
        </patternFill>
      </fill>
    </dxf>
    <dxf>
      <fill>
        <patternFill>
          <bgColor theme="6" tint="0.39994506668294322"/>
        </patternFill>
      </fill>
    </dxf>
    <dxf>
      <fill>
        <patternFill>
          <bgColor rgb="FF92D050"/>
        </patternFill>
      </fill>
    </dxf>
    <dxf>
      <font>
        <color rgb="FF006100"/>
      </font>
      <fill>
        <patternFill>
          <bgColor rgb="FFC6EFCE"/>
        </patternFill>
      </fill>
    </dxf>
    <dxf>
      <font>
        <color theme="1"/>
      </font>
      <fill>
        <patternFill patternType="none">
          <bgColor auto="1"/>
        </patternFill>
      </fill>
    </dxf>
    <dxf>
      <fill>
        <patternFill>
          <bgColor theme="6" tint="0.39994506668294322"/>
        </patternFill>
      </fill>
    </dxf>
    <dxf>
      <font>
        <color theme="1"/>
      </font>
      <fill>
        <patternFill patternType="none">
          <bgColor auto="1"/>
        </patternFill>
      </fill>
    </dxf>
    <dxf>
      <fill>
        <patternFill>
          <bgColor theme="0" tint="-0.14996795556505021"/>
        </patternFill>
      </fill>
    </dxf>
    <dxf>
      <fill>
        <patternFill>
          <bgColor rgb="FF92D050"/>
        </patternFill>
      </fill>
    </dxf>
    <dxf>
      <font>
        <color rgb="FF006100"/>
      </font>
      <fill>
        <patternFill>
          <bgColor rgb="FFC6EFCE"/>
        </patternFill>
      </fill>
    </dxf>
    <dxf>
      <fill>
        <patternFill>
          <bgColor theme="6" tint="0.39994506668294322"/>
        </patternFill>
      </fill>
    </dxf>
    <dxf>
      <font>
        <color theme="1"/>
      </font>
      <fill>
        <patternFill patternType="none">
          <bgColor auto="1"/>
        </patternFill>
      </fill>
    </dxf>
    <dxf>
      <fill>
        <patternFill>
          <bgColor theme="0" tint="-0.14996795556505021"/>
        </patternFill>
      </fill>
    </dxf>
    <dxf>
      <fill>
        <patternFill>
          <bgColor theme="6" tint="0.39994506668294322"/>
        </patternFill>
      </fill>
    </dxf>
    <dxf>
      <fill>
        <patternFill>
          <bgColor rgb="FF92D050"/>
        </patternFill>
      </fill>
    </dxf>
    <dxf>
      <font>
        <color rgb="FF006100"/>
      </font>
      <fill>
        <patternFill>
          <bgColor rgb="FFC6EFCE"/>
        </patternFill>
      </fill>
    </dxf>
    <dxf>
      <fill>
        <patternFill>
          <bgColor theme="6" tint="0.39994506668294322"/>
        </patternFill>
      </fill>
    </dxf>
    <dxf>
      <protection locked="0"/>
    </dxf>
    <dxf>
      <numFmt numFmtId="30" formatCode="@"/>
    </dxf>
    <dxf>
      <border>
        <bottom style="thin">
          <color auto="1"/>
        </bottom>
        <horizontal style="thin">
          <color auto="1"/>
        </horizontal>
      </border>
    </dxf>
    <dxf>
      <font>
        <sz val="8"/>
      </font>
    </dxf>
    <dxf>
      <font>
        <sz val="8"/>
      </font>
    </dxf>
    <dxf>
      <font>
        <sz val="8"/>
        <name val="Verdana"/>
      </font>
      <numFmt numFmtId="185" formatCode="#,##0_ ;\-#,##0\ "/>
      <fill>
        <patternFill patternType="solid">
          <fgColor indexed="64"/>
          <bgColor theme="0"/>
        </patternFill>
      </fill>
      <alignment horizontal="left" vertical="center"/>
    </dxf>
    <dxf>
      <alignment vertical="center"/>
    </dxf>
    <dxf>
      <font>
        <sz val="8"/>
        <name val="Verdana"/>
      </font>
    </dxf>
    <dxf>
      <numFmt numFmtId="30" formatCode="@"/>
      <fill>
        <patternFill patternType="solid">
          <fgColor indexed="64"/>
          <bgColor theme="0"/>
        </patternFill>
      </fill>
      <alignment horizontal="left"/>
    </dxf>
  </dxfs>
  <tableStyles count="0" defaultTableStyle="TableStyleMedium2" defaultPivotStyle="PivotStyleLight16"/>
  <colors>
    <mruColors>
      <color rgb="FF37972D"/>
      <color rgb="FF0000FF"/>
      <color rgb="FF00B0F0"/>
      <color rgb="FF88EA9F"/>
      <color rgb="FFC4D79B"/>
      <color rgb="FF0000CC"/>
      <color rgb="FFEEECE1"/>
      <color rgb="FF3AC655"/>
      <color rgb="FF92D050"/>
      <color rgb="FF51C8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312420</xdr:colOff>
      <xdr:row>29</xdr:row>
      <xdr:rowOff>0</xdr:rowOff>
    </xdr:from>
    <xdr:ext cx="2529840" cy="195685"/>
    <xdr:sp macro="" textlink="">
      <xdr:nvSpPr>
        <xdr:cNvPr id="39" name="Drop Down 4" hidden="1">
          <a:extLst>
            <a:ext uri="{63B3BB69-23CF-44E3-9099-C40C66FF867C}">
              <a14:compatExt xmlns:a14="http://schemas.microsoft.com/office/drawing/2010/main" spid="_x0000_s2052"/>
            </a:ext>
            <a:ext uri="{FF2B5EF4-FFF2-40B4-BE49-F238E27FC236}">
              <a16:creationId xmlns:a16="http://schemas.microsoft.com/office/drawing/2014/main" id="{D6C625BD-8790-43ED-B893-411C86BE5B9D}"/>
            </a:ext>
          </a:extLst>
        </xdr:cNvPr>
        <xdr:cNvSpPr/>
      </xdr:nvSpPr>
      <xdr:spPr bwMode="auto">
        <a:xfrm>
          <a:off x="6703695" y="77571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29</xdr:row>
      <xdr:rowOff>0</xdr:rowOff>
    </xdr:from>
    <xdr:ext cx="1921468" cy="195685"/>
    <xdr:sp macro="" textlink="">
      <xdr:nvSpPr>
        <xdr:cNvPr id="40" name="Drop Down 20" hidden="1">
          <a:extLst>
            <a:ext uri="{63B3BB69-23CF-44E3-9099-C40C66FF867C}">
              <a14:compatExt xmlns:a14="http://schemas.microsoft.com/office/drawing/2010/main" spid="_x0000_s2068"/>
            </a:ext>
            <a:ext uri="{FF2B5EF4-FFF2-40B4-BE49-F238E27FC236}">
              <a16:creationId xmlns:a16="http://schemas.microsoft.com/office/drawing/2014/main" id="{BF7CEAE8-5E0B-4E86-B541-88136756A561}"/>
            </a:ext>
          </a:extLst>
        </xdr:cNvPr>
        <xdr:cNvSpPr/>
      </xdr:nvSpPr>
      <xdr:spPr bwMode="auto">
        <a:xfrm>
          <a:off x="8410575" y="77571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xdr:row>
      <xdr:rowOff>0</xdr:rowOff>
    </xdr:from>
    <xdr:ext cx="2476500" cy="199970"/>
    <xdr:sp macro="" textlink="">
      <xdr:nvSpPr>
        <xdr:cNvPr id="41" name="Drop Down 24" hidden="1">
          <a:extLst>
            <a:ext uri="{63B3BB69-23CF-44E3-9099-C40C66FF867C}">
              <a14:compatExt xmlns:a14="http://schemas.microsoft.com/office/drawing/2010/main" spid="_x0000_s2072"/>
            </a:ext>
            <a:ext uri="{FF2B5EF4-FFF2-40B4-BE49-F238E27FC236}">
              <a16:creationId xmlns:a16="http://schemas.microsoft.com/office/drawing/2014/main" id="{9D4CDA7F-91E8-4BAC-9740-B9C3F24503CB}"/>
            </a:ext>
          </a:extLst>
        </xdr:cNvPr>
        <xdr:cNvSpPr/>
      </xdr:nvSpPr>
      <xdr:spPr bwMode="auto">
        <a:xfrm>
          <a:off x="5067300" y="74752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0</xdr:colOff>
      <xdr:row>26</xdr:row>
      <xdr:rowOff>22860</xdr:rowOff>
    </xdr:from>
    <xdr:ext cx="1768735" cy="188155"/>
    <xdr:sp macro="" textlink="">
      <xdr:nvSpPr>
        <xdr:cNvPr id="42" name="Drop Down 20" hidden="1">
          <a:extLst>
            <a:ext uri="{63B3BB69-23CF-44E3-9099-C40C66FF867C}">
              <a14:compatExt xmlns:a14="http://schemas.microsoft.com/office/drawing/2010/main" spid="_x0000_s2068"/>
            </a:ext>
            <a:ext uri="{FF2B5EF4-FFF2-40B4-BE49-F238E27FC236}">
              <a16:creationId xmlns:a16="http://schemas.microsoft.com/office/drawing/2014/main" id="{098CB3DF-7A78-456C-9916-27C19346CA70}"/>
            </a:ext>
          </a:extLst>
        </xdr:cNvPr>
        <xdr:cNvSpPr/>
      </xdr:nvSpPr>
      <xdr:spPr bwMode="auto">
        <a:xfrm>
          <a:off x="2105025" y="6290310"/>
          <a:ext cx="1768735" cy="18815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xdr:row>
      <xdr:rowOff>0</xdr:rowOff>
    </xdr:from>
    <xdr:ext cx="2529840" cy="195685"/>
    <xdr:sp macro="" textlink="">
      <xdr:nvSpPr>
        <xdr:cNvPr id="43" name="Drop Down 4" hidden="1">
          <a:extLst>
            <a:ext uri="{63B3BB69-23CF-44E3-9099-C40C66FF867C}">
              <a14:compatExt xmlns:a14="http://schemas.microsoft.com/office/drawing/2010/main" spid="_x0000_s2052"/>
            </a:ext>
            <a:ext uri="{FF2B5EF4-FFF2-40B4-BE49-F238E27FC236}">
              <a16:creationId xmlns:a16="http://schemas.microsoft.com/office/drawing/2014/main" id="{12A7B097-43A8-49F8-887A-621D1D17F616}"/>
            </a:ext>
          </a:extLst>
        </xdr:cNvPr>
        <xdr:cNvSpPr/>
      </xdr:nvSpPr>
      <xdr:spPr bwMode="auto">
        <a:xfrm>
          <a:off x="6703695" y="80238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xdr:row>
      <xdr:rowOff>22860</xdr:rowOff>
    </xdr:from>
    <xdr:ext cx="2529840" cy="195685"/>
    <xdr:sp macro="" textlink="">
      <xdr:nvSpPr>
        <xdr:cNvPr id="44" name="Drop Down 4" hidden="1">
          <a:extLst>
            <a:ext uri="{63B3BB69-23CF-44E3-9099-C40C66FF867C}">
              <a14:compatExt xmlns:a14="http://schemas.microsoft.com/office/drawing/2010/main" spid="_x0000_s2052"/>
            </a:ext>
            <a:ext uri="{FF2B5EF4-FFF2-40B4-BE49-F238E27FC236}">
              <a16:creationId xmlns:a16="http://schemas.microsoft.com/office/drawing/2014/main" id="{EDF5582A-8740-463D-ACF8-FBE1F5D17569}"/>
            </a:ext>
          </a:extLst>
        </xdr:cNvPr>
        <xdr:cNvSpPr/>
      </xdr:nvSpPr>
      <xdr:spPr bwMode="auto">
        <a:xfrm>
          <a:off x="6703695" y="682371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xdr:row>
      <xdr:rowOff>0</xdr:rowOff>
    </xdr:from>
    <xdr:ext cx="2529840" cy="195685"/>
    <xdr:sp macro="" textlink="">
      <xdr:nvSpPr>
        <xdr:cNvPr id="45" name="Drop Down 4" hidden="1">
          <a:extLst>
            <a:ext uri="{63B3BB69-23CF-44E3-9099-C40C66FF867C}">
              <a14:compatExt xmlns:a14="http://schemas.microsoft.com/office/drawing/2010/main" spid="_x0000_s2052"/>
            </a:ext>
            <a:ext uri="{FF2B5EF4-FFF2-40B4-BE49-F238E27FC236}">
              <a16:creationId xmlns:a16="http://schemas.microsoft.com/office/drawing/2014/main" id="{7B366751-4E60-4187-8B20-17332550530C}"/>
            </a:ext>
          </a:extLst>
        </xdr:cNvPr>
        <xdr:cNvSpPr/>
      </xdr:nvSpPr>
      <xdr:spPr bwMode="auto">
        <a:xfrm>
          <a:off x="6703695" y="709041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24</xdr:row>
      <xdr:rowOff>0</xdr:rowOff>
    </xdr:from>
    <xdr:ext cx="2529840" cy="195685"/>
    <xdr:sp macro="" textlink="">
      <xdr:nvSpPr>
        <xdr:cNvPr id="46" name="Drop Down 4" hidden="1">
          <a:extLst>
            <a:ext uri="{63B3BB69-23CF-44E3-9099-C40C66FF867C}">
              <a14:compatExt xmlns:a14="http://schemas.microsoft.com/office/drawing/2010/main" spid="_x0000_s2052"/>
            </a:ext>
            <a:ext uri="{FF2B5EF4-FFF2-40B4-BE49-F238E27FC236}">
              <a16:creationId xmlns:a16="http://schemas.microsoft.com/office/drawing/2014/main" id="{643BC10A-6EAB-4DA3-B6C8-C655DF76CE64}"/>
            </a:ext>
          </a:extLst>
        </xdr:cNvPr>
        <xdr:cNvSpPr/>
      </xdr:nvSpPr>
      <xdr:spPr bwMode="auto">
        <a:xfrm>
          <a:off x="6703695" y="549021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29</xdr:row>
      <xdr:rowOff>0</xdr:rowOff>
    </xdr:from>
    <xdr:ext cx="2529840" cy="195685"/>
    <xdr:sp macro="" textlink="">
      <xdr:nvSpPr>
        <xdr:cNvPr id="47" name="Drop Down 4" hidden="1">
          <a:extLst>
            <a:ext uri="{63B3BB69-23CF-44E3-9099-C40C66FF867C}">
              <a14:compatExt xmlns:a14="http://schemas.microsoft.com/office/drawing/2010/main" spid="_x0000_s2052"/>
            </a:ext>
            <a:ext uri="{FF2B5EF4-FFF2-40B4-BE49-F238E27FC236}">
              <a16:creationId xmlns:a16="http://schemas.microsoft.com/office/drawing/2014/main" id="{1257CAA9-CA24-43DA-B646-B05F43050F99}"/>
            </a:ext>
          </a:extLst>
        </xdr:cNvPr>
        <xdr:cNvSpPr/>
      </xdr:nvSpPr>
      <xdr:spPr bwMode="auto">
        <a:xfrm>
          <a:off x="6389370" y="80238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24</xdr:row>
      <xdr:rowOff>0</xdr:rowOff>
    </xdr:from>
    <xdr:ext cx="2529840" cy="195685"/>
    <xdr:sp macro="" textlink="">
      <xdr:nvSpPr>
        <xdr:cNvPr id="48" name="Drop Down 4" hidden="1">
          <a:extLst>
            <a:ext uri="{63B3BB69-23CF-44E3-9099-C40C66FF867C}">
              <a14:compatExt xmlns:a14="http://schemas.microsoft.com/office/drawing/2010/main" spid="_x0000_s2052"/>
            </a:ext>
            <a:ext uri="{FF2B5EF4-FFF2-40B4-BE49-F238E27FC236}">
              <a16:creationId xmlns:a16="http://schemas.microsoft.com/office/drawing/2014/main" id="{51AACD63-4A52-4630-973F-0CEAB9B1DD68}"/>
            </a:ext>
          </a:extLst>
        </xdr:cNvPr>
        <xdr:cNvSpPr/>
      </xdr:nvSpPr>
      <xdr:spPr bwMode="auto">
        <a:xfrm>
          <a:off x="6703695" y="469011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xdr:row>
      <xdr:rowOff>22860</xdr:rowOff>
    </xdr:from>
    <xdr:ext cx="2529840" cy="195685"/>
    <xdr:sp macro="" textlink="">
      <xdr:nvSpPr>
        <xdr:cNvPr id="15" name="Drop Down 4" hidden="1">
          <a:extLst>
            <a:ext uri="{63B3BB69-23CF-44E3-9099-C40C66FF867C}">
              <a14:compatExt xmlns:a14="http://schemas.microsoft.com/office/drawing/2010/main" spid="_x0000_s2052"/>
            </a:ext>
            <a:ext uri="{FF2B5EF4-FFF2-40B4-BE49-F238E27FC236}">
              <a16:creationId xmlns:a16="http://schemas.microsoft.com/office/drawing/2014/main" id="{9C231789-2431-46B9-88C6-6F644482F8A5}"/>
            </a:ext>
          </a:extLst>
        </xdr:cNvPr>
        <xdr:cNvSpPr/>
      </xdr:nvSpPr>
      <xdr:spPr bwMode="auto">
        <a:xfrm>
          <a:off x="5464203" y="536514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xdr:row>
      <xdr:rowOff>22860</xdr:rowOff>
    </xdr:from>
    <xdr:ext cx="1921468" cy="195685"/>
    <xdr:sp macro="" textlink="">
      <xdr:nvSpPr>
        <xdr:cNvPr id="16" name="Drop Down 20" hidden="1">
          <a:extLst>
            <a:ext uri="{63B3BB69-23CF-44E3-9099-C40C66FF867C}">
              <a14:compatExt xmlns:a14="http://schemas.microsoft.com/office/drawing/2010/main" spid="_x0000_s2068"/>
            </a:ext>
            <a:ext uri="{FF2B5EF4-FFF2-40B4-BE49-F238E27FC236}">
              <a16:creationId xmlns:a16="http://schemas.microsoft.com/office/drawing/2014/main" id="{ECFF5B88-4AC9-485E-98A4-51FBFEE52970}"/>
            </a:ext>
          </a:extLst>
        </xdr:cNvPr>
        <xdr:cNvSpPr/>
      </xdr:nvSpPr>
      <xdr:spPr bwMode="auto">
        <a:xfrm>
          <a:off x="6096000" y="5365143"/>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8</xdr:row>
      <xdr:rowOff>22860</xdr:rowOff>
    </xdr:from>
    <xdr:ext cx="2529840" cy="195685"/>
    <xdr:sp macro="" textlink="">
      <xdr:nvSpPr>
        <xdr:cNvPr id="17" name="Drop Down 4" hidden="1">
          <a:extLst>
            <a:ext uri="{63B3BB69-23CF-44E3-9099-C40C66FF867C}">
              <a14:compatExt xmlns:a14="http://schemas.microsoft.com/office/drawing/2010/main" spid="_x0000_s2052"/>
            </a:ext>
            <a:ext uri="{FF2B5EF4-FFF2-40B4-BE49-F238E27FC236}">
              <a16:creationId xmlns:a16="http://schemas.microsoft.com/office/drawing/2014/main" id="{5429850A-5FC7-4626-B90F-2444027644F8}"/>
            </a:ext>
          </a:extLst>
        </xdr:cNvPr>
        <xdr:cNvSpPr/>
      </xdr:nvSpPr>
      <xdr:spPr bwMode="auto">
        <a:xfrm>
          <a:off x="5464203" y="549766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8</xdr:row>
      <xdr:rowOff>22860</xdr:rowOff>
    </xdr:from>
    <xdr:ext cx="2529840" cy="195685"/>
    <xdr:sp macro="" textlink="">
      <xdr:nvSpPr>
        <xdr:cNvPr id="18" name="Drop Down 4" hidden="1">
          <a:extLst>
            <a:ext uri="{63B3BB69-23CF-44E3-9099-C40C66FF867C}">
              <a14:compatExt xmlns:a14="http://schemas.microsoft.com/office/drawing/2010/main" spid="_x0000_s2052"/>
            </a:ext>
            <a:ext uri="{FF2B5EF4-FFF2-40B4-BE49-F238E27FC236}">
              <a16:creationId xmlns:a16="http://schemas.microsoft.com/office/drawing/2014/main" id="{DEF3CAD6-948B-42BF-AD47-238F824A66C3}"/>
            </a:ext>
          </a:extLst>
        </xdr:cNvPr>
        <xdr:cNvSpPr/>
      </xdr:nvSpPr>
      <xdr:spPr bwMode="auto">
        <a:xfrm>
          <a:off x="5153605" y="549766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xdr:row>
      <xdr:rowOff>22860</xdr:rowOff>
    </xdr:from>
    <xdr:ext cx="2529840" cy="195685"/>
    <xdr:sp macro="" textlink="">
      <xdr:nvSpPr>
        <xdr:cNvPr id="19" name="Drop Down 4" hidden="1">
          <a:extLst>
            <a:ext uri="{63B3BB69-23CF-44E3-9099-C40C66FF867C}">
              <a14:compatExt xmlns:a14="http://schemas.microsoft.com/office/drawing/2010/main" spid="_x0000_s2052"/>
            </a:ext>
            <a:ext uri="{FF2B5EF4-FFF2-40B4-BE49-F238E27FC236}">
              <a16:creationId xmlns:a16="http://schemas.microsoft.com/office/drawing/2014/main" id="{8A1FDDDA-D1CB-47D4-AB89-E37D774E3BDF}"/>
            </a:ext>
          </a:extLst>
        </xdr:cNvPr>
        <xdr:cNvSpPr/>
      </xdr:nvSpPr>
      <xdr:spPr bwMode="auto">
        <a:xfrm>
          <a:off x="5464203" y="118242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xdr:row>
      <xdr:rowOff>22860</xdr:rowOff>
    </xdr:from>
    <xdr:ext cx="2529840" cy="195685"/>
    <xdr:sp macro="" textlink="">
      <xdr:nvSpPr>
        <xdr:cNvPr id="20" name="Drop Down 4" hidden="1">
          <a:extLst>
            <a:ext uri="{63B3BB69-23CF-44E3-9099-C40C66FF867C}">
              <a14:compatExt xmlns:a14="http://schemas.microsoft.com/office/drawing/2010/main" spid="_x0000_s2052"/>
            </a:ext>
            <a:ext uri="{FF2B5EF4-FFF2-40B4-BE49-F238E27FC236}">
              <a16:creationId xmlns:a16="http://schemas.microsoft.com/office/drawing/2014/main" id="{AEAB7CD1-B622-4D0C-A114-1056C28373F7}"/>
            </a:ext>
          </a:extLst>
        </xdr:cNvPr>
        <xdr:cNvSpPr/>
      </xdr:nvSpPr>
      <xdr:spPr bwMode="auto">
        <a:xfrm>
          <a:off x="5153605" y="118242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xdr:row>
      <xdr:rowOff>0</xdr:rowOff>
    </xdr:from>
    <xdr:ext cx="2529840" cy="195685"/>
    <xdr:sp macro="" textlink="">
      <xdr:nvSpPr>
        <xdr:cNvPr id="4" name="Drop Down 4" hidden="1">
          <a:extLst>
            <a:ext uri="{63B3BB69-23CF-44E3-9099-C40C66FF867C}">
              <a14:compatExt xmlns:a14="http://schemas.microsoft.com/office/drawing/2010/main" spid="_x0000_s2052"/>
            </a:ext>
            <a:ext uri="{FF2B5EF4-FFF2-40B4-BE49-F238E27FC236}">
              <a16:creationId xmlns:a16="http://schemas.microsoft.com/office/drawing/2014/main" id="{9063AE29-490B-48A4-A3B0-0673B7B564CB}"/>
            </a:ext>
          </a:extLst>
        </xdr:cNvPr>
        <xdr:cNvSpPr/>
      </xdr:nvSpPr>
      <xdr:spPr bwMode="auto">
        <a:xfrm>
          <a:off x="5507208" y="881516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29</xdr:row>
      <xdr:rowOff>0</xdr:rowOff>
    </xdr:from>
    <xdr:ext cx="2529840" cy="195685"/>
    <xdr:sp macro="" textlink="">
      <xdr:nvSpPr>
        <xdr:cNvPr id="5" name="Drop Down 4" hidden="1">
          <a:extLst>
            <a:ext uri="{63B3BB69-23CF-44E3-9099-C40C66FF867C}">
              <a14:compatExt xmlns:a14="http://schemas.microsoft.com/office/drawing/2010/main" spid="_x0000_s2052"/>
            </a:ext>
            <a:ext uri="{FF2B5EF4-FFF2-40B4-BE49-F238E27FC236}">
              <a16:creationId xmlns:a16="http://schemas.microsoft.com/office/drawing/2014/main" id="{A673DD71-0121-4EFE-921D-1BF3144C85AB}"/>
            </a:ext>
          </a:extLst>
        </xdr:cNvPr>
        <xdr:cNvSpPr/>
      </xdr:nvSpPr>
      <xdr:spPr bwMode="auto">
        <a:xfrm>
          <a:off x="5194349" y="881516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xdr:row>
      <xdr:rowOff>0</xdr:rowOff>
    </xdr:from>
    <xdr:ext cx="2529840" cy="195685"/>
    <xdr:sp macro="" textlink="">
      <xdr:nvSpPr>
        <xdr:cNvPr id="7" name="Drop Down 4" hidden="1">
          <a:extLst>
            <a:ext uri="{63B3BB69-23CF-44E3-9099-C40C66FF867C}">
              <a14:compatExt xmlns:a14="http://schemas.microsoft.com/office/drawing/2010/main" spid="_x0000_s2052"/>
            </a:ext>
            <a:ext uri="{FF2B5EF4-FFF2-40B4-BE49-F238E27FC236}">
              <a16:creationId xmlns:a16="http://schemas.microsoft.com/office/drawing/2014/main" id="{56A89827-CC94-4B3F-AAED-85D18A324A7E}"/>
            </a:ext>
          </a:extLst>
        </xdr:cNvPr>
        <xdr:cNvSpPr/>
      </xdr:nvSpPr>
      <xdr:spPr bwMode="auto">
        <a:xfrm>
          <a:off x="5777389" y="670321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xdr:row>
      <xdr:rowOff>0</xdr:rowOff>
    </xdr:from>
    <xdr:ext cx="1921468" cy="195685"/>
    <xdr:sp macro="" textlink="">
      <xdr:nvSpPr>
        <xdr:cNvPr id="8" name="Drop Down 20" hidden="1">
          <a:extLst>
            <a:ext uri="{63B3BB69-23CF-44E3-9099-C40C66FF867C}">
              <a14:compatExt xmlns:a14="http://schemas.microsoft.com/office/drawing/2010/main" spid="_x0000_s2068"/>
            </a:ext>
            <a:ext uri="{FF2B5EF4-FFF2-40B4-BE49-F238E27FC236}">
              <a16:creationId xmlns:a16="http://schemas.microsoft.com/office/drawing/2014/main" id="{68868389-54A3-48FD-90EB-2CEC93C7FFAD}"/>
            </a:ext>
          </a:extLst>
        </xdr:cNvPr>
        <xdr:cNvSpPr/>
      </xdr:nvSpPr>
      <xdr:spPr bwMode="auto">
        <a:xfrm>
          <a:off x="6381750" y="6703219"/>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xdr:row>
      <xdr:rowOff>0</xdr:rowOff>
    </xdr:from>
    <xdr:ext cx="2476500" cy="199970"/>
    <xdr:sp macro="" textlink="">
      <xdr:nvSpPr>
        <xdr:cNvPr id="9" name="Drop Down 24" hidden="1">
          <a:extLst>
            <a:ext uri="{63B3BB69-23CF-44E3-9099-C40C66FF867C}">
              <a14:compatExt xmlns:a14="http://schemas.microsoft.com/office/drawing/2010/main" spid="_x0000_s2072"/>
            </a:ext>
            <a:ext uri="{FF2B5EF4-FFF2-40B4-BE49-F238E27FC236}">
              <a16:creationId xmlns:a16="http://schemas.microsoft.com/office/drawing/2014/main" id="{EBBEDD26-42FC-4EE2-ACE6-111FAED5C1B6}"/>
            </a:ext>
          </a:extLst>
        </xdr:cNvPr>
        <xdr:cNvSpPr/>
      </xdr:nvSpPr>
      <xdr:spPr bwMode="auto">
        <a:xfrm>
          <a:off x="4131469" y="670321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xdr:row>
      <xdr:rowOff>0</xdr:rowOff>
    </xdr:from>
    <xdr:ext cx="2529840" cy="195685"/>
    <xdr:sp macro="" textlink="">
      <xdr:nvSpPr>
        <xdr:cNvPr id="10" name="Drop Down 4" hidden="1">
          <a:extLst>
            <a:ext uri="{63B3BB69-23CF-44E3-9099-C40C66FF867C}">
              <a14:compatExt xmlns:a14="http://schemas.microsoft.com/office/drawing/2010/main" spid="_x0000_s2052"/>
            </a:ext>
            <a:ext uri="{FF2B5EF4-FFF2-40B4-BE49-F238E27FC236}">
              <a16:creationId xmlns:a16="http://schemas.microsoft.com/office/drawing/2014/main" id="{3807A75F-59B5-4B7F-ACC2-3C6245BDABA0}"/>
            </a:ext>
          </a:extLst>
        </xdr:cNvPr>
        <xdr:cNvSpPr/>
      </xdr:nvSpPr>
      <xdr:spPr bwMode="auto">
        <a:xfrm>
          <a:off x="5777389" y="670321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xdr:row>
      <xdr:rowOff>0</xdr:rowOff>
    </xdr:from>
    <xdr:ext cx="2529840" cy="195685"/>
    <xdr:sp macro="" textlink="">
      <xdr:nvSpPr>
        <xdr:cNvPr id="11" name="Drop Down 4" hidden="1">
          <a:extLst>
            <a:ext uri="{63B3BB69-23CF-44E3-9099-C40C66FF867C}">
              <a14:compatExt xmlns:a14="http://schemas.microsoft.com/office/drawing/2010/main" spid="_x0000_s2052"/>
            </a:ext>
            <a:ext uri="{FF2B5EF4-FFF2-40B4-BE49-F238E27FC236}">
              <a16:creationId xmlns:a16="http://schemas.microsoft.com/office/drawing/2014/main" id="{3621ACAE-525C-4901-93AD-9AE38C2612DB}"/>
            </a:ext>
          </a:extLst>
        </xdr:cNvPr>
        <xdr:cNvSpPr/>
      </xdr:nvSpPr>
      <xdr:spPr bwMode="auto">
        <a:xfrm>
          <a:off x="5460683" y="670321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xdr:row>
      <xdr:rowOff>0</xdr:rowOff>
    </xdr:from>
    <xdr:ext cx="2529840" cy="195685"/>
    <xdr:sp macro="" textlink="">
      <xdr:nvSpPr>
        <xdr:cNvPr id="12" name="Drop Down 4" hidden="1">
          <a:extLst>
            <a:ext uri="{63B3BB69-23CF-44E3-9099-C40C66FF867C}">
              <a14:compatExt xmlns:a14="http://schemas.microsoft.com/office/drawing/2010/main" spid="_x0000_s2052"/>
            </a:ext>
            <a:ext uri="{FF2B5EF4-FFF2-40B4-BE49-F238E27FC236}">
              <a16:creationId xmlns:a16="http://schemas.microsoft.com/office/drawing/2014/main" id="{FD62EAF6-AC48-4484-AF9D-0004BE58622A}"/>
            </a:ext>
          </a:extLst>
        </xdr:cNvPr>
        <xdr:cNvSpPr/>
      </xdr:nvSpPr>
      <xdr:spPr bwMode="auto">
        <a:xfrm>
          <a:off x="5777389" y="670321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xdr:row>
      <xdr:rowOff>0</xdr:rowOff>
    </xdr:from>
    <xdr:ext cx="2529840" cy="195685"/>
    <xdr:sp macro="" textlink="">
      <xdr:nvSpPr>
        <xdr:cNvPr id="13" name="Drop Down 4" hidden="1">
          <a:extLst>
            <a:ext uri="{63B3BB69-23CF-44E3-9099-C40C66FF867C}">
              <a14:compatExt xmlns:a14="http://schemas.microsoft.com/office/drawing/2010/main" spid="_x0000_s2052"/>
            </a:ext>
            <a:ext uri="{FF2B5EF4-FFF2-40B4-BE49-F238E27FC236}">
              <a16:creationId xmlns:a16="http://schemas.microsoft.com/office/drawing/2014/main" id="{42A71977-650F-4DEA-A345-F34B3AFCCE4C}"/>
            </a:ext>
          </a:extLst>
        </xdr:cNvPr>
        <xdr:cNvSpPr/>
      </xdr:nvSpPr>
      <xdr:spPr bwMode="auto">
        <a:xfrm>
          <a:off x="5460683" y="670321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53</xdr:row>
      <xdr:rowOff>0</xdr:rowOff>
    </xdr:from>
    <xdr:ext cx="2529840" cy="195685"/>
    <xdr:sp macro="" textlink="">
      <xdr:nvSpPr>
        <xdr:cNvPr id="2" name="Drop Down 4" hidden="1">
          <a:extLst>
            <a:ext uri="{63B3BB69-23CF-44E3-9099-C40C66FF867C}">
              <a14:compatExt xmlns:a14="http://schemas.microsoft.com/office/drawing/2010/main" spid="_x0000_s2052"/>
            </a:ext>
            <a:ext uri="{FF2B5EF4-FFF2-40B4-BE49-F238E27FC236}">
              <a16:creationId xmlns:a16="http://schemas.microsoft.com/office/drawing/2014/main" id="{BFB816A2-8346-4247-9617-CAC71F70A043}"/>
            </a:ext>
          </a:extLst>
        </xdr:cNvPr>
        <xdr:cNvSpPr/>
      </xdr:nvSpPr>
      <xdr:spPr bwMode="auto">
        <a:xfrm>
          <a:off x="5779770" y="93154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53</xdr:row>
      <xdr:rowOff>0</xdr:rowOff>
    </xdr:from>
    <xdr:ext cx="1921468" cy="195685"/>
    <xdr:sp macro="" textlink="">
      <xdr:nvSpPr>
        <xdr:cNvPr id="6" name="Drop Down 20" hidden="1">
          <a:extLst>
            <a:ext uri="{63B3BB69-23CF-44E3-9099-C40C66FF867C}">
              <a14:compatExt xmlns:a14="http://schemas.microsoft.com/office/drawing/2010/main" spid="_x0000_s2068"/>
            </a:ext>
            <a:ext uri="{FF2B5EF4-FFF2-40B4-BE49-F238E27FC236}">
              <a16:creationId xmlns:a16="http://schemas.microsoft.com/office/drawing/2014/main" id="{6372AFAA-BA44-44EB-AEE7-8A6DF0CD21E0}"/>
            </a:ext>
          </a:extLst>
        </xdr:cNvPr>
        <xdr:cNvSpPr/>
      </xdr:nvSpPr>
      <xdr:spPr bwMode="auto">
        <a:xfrm>
          <a:off x="6381750" y="931545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53</xdr:row>
      <xdr:rowOff>0</xdr:rowOff>
    </xdr:from>
    <xdr:ext cx="2476500" cy="199970"/>
    <xdr:sp macro="" textlink="">
      <xdr:nvSpPr>
        <xdr:cNvPr id="21" name="Drop Down 24" hidden="1">
          <a:extLst>
            <a:ext uri="{63B3BB69-23CF-44E3-9099-C40C66FF867C}">
              <a14:compatExt xmlns:a14="http://schemas.microsoft.com/office/drawing/2010/main" spid="_x0000_s2072"/>
            </a:ext>
            <a:ext uri="{FF2B5EF4-FFF2-40B4-BE49-F238E27FC236}">
              <a16:creationId xmlns:a16="http://schemas.microsoft.com/office/drawing/2014/main" id="{15505E10-B2D3-44FA-9EC9-4B41DF8AAF71}"/>
            </a:ext>
          </a:extLst>
        </xdr:cNvPr>
        <xdr:cNvSpPr/>
      </xdr:nvSpPr>
      <xdr:spPr bwMode="auto">
        <a:xfrm>
          <a:off x="4133850" y="93154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53</xdr:row>
      <xdr:rowOff>0</xdr:rowOff>
    </xdr:from>
    <xdr:ext cx="2529840" cy="195685"/>
    <xdr:sp macro="" textlink="">
      <xdr:nvSpPr>
        <xdr:cNvPr id="22" name="Drop Down 4" hidden="1">
          <a:extLst>
            <a:ext uri="{63B3BB69-23CF-44E3-9099-C40C66FF867C}">
              <a14:compatExt xmlns:a14="http://schemas.microsoft.com/office/drawing/2010/main" spid="_x0000_s2052"/>
            </a:ext>
            <a:ext uri="{FF2B5EF4-FFF2-40B4-BE49-F238E27FC236}">
              <a16:creationId xmlns:a16="http://schemas.microsoft.com/office/drawing/2014/main" id="{404643A4-3958-4EDE-857D-3B54A134B336}"/>
            </a:ext>
          </a:extLst>
        </xdr:cNvPr>
        <xdr:cNvSpPr/>
      </xdr:nvSpPr>
      <xdr:spPr bwMode="auto">
        <a:xfrm>
          <a:off x="5779770" y="93154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53</xdr:row>
      <xdr:rowOff>0</xdr:rowOff>
    </xdr:from>
    <xdr:ext cx="2529840" cy="195685"/>
    <xdr:sp macro="" textlink="">
      <xdr:nvSpPr>
        <xdr:cNvPr id="23" name="Drop Down 4" hidden="1">
          <a:extLst>
            <a:ext uri="{63B3BB69-23CF-44E3-9099-C40C66FF867C}">
              <a14:compatExt xmlns:a14="http://schemas.microsoft.com/office/drawing/2010/main" spid="_x0000_s2052"/>
            </a:ext>
            <a:ext uri="{FF2B5EF4-FFF2-40B4-BE49-F238E27FC236}">
              <a16:creationId xmlns:a16="http://schemas.microsoft.com/office/drawing/2014/main" id="{2183624F-4783-4201-B229-8CEFC2D0CDD5}"/>
            </a:ext>
          </a:extLst>
        </xdr:cNvPr>
        <xdr:cNvSpPr/>
      </xdr:nvSpPr>
      <xdr:spPr bwMode="auto">
        <a:xfrm>
          <a:off x="5465445" y="93154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53</xdr:row>
      <xdr:rowOff>0</xdr:rowOff>
    </xdr:from>
    <xdr:ext cx="2529840" cy="195685"/>
    <xdr:sp macro="" textlink="">
      <xdr:nvSpPr>
        <xdr:cNvPr id="24" name="Drop Down 4" hidden="1">
          <a:extLst>
            <a:ext uri="{63B3BB69-23CF-44E3-9099-C40C66FF867C}">
              <a14:compatExt xmlns:a14="http://schemas.microsoft.com/office/drawing/2010/main" spid="_x0000_s2052"/>
            </a:ext>
            <a:ext uri="{FF2B5EF4-FFF2-40B4-BE49-F238E27FC236}">
              <a16:creationId xmlns:a16="http://schemas.microsoft.com/office/drawing/2014/main" id="{1829C787-761E-47EA-BD13-8FAA7A17BDAB}"/>
            </a:ext>
          </a:extLst>
        </xdr:cNvPr>
        <xdr:cNvSpPr/>
      </xdr:nvSpPr>
      <xdr:spPr bwMode="auto">
        <a:xfrm>
          <a:off x="5779770" y="93154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53</xdr:row>
      <xdr:rowOff>0</xdr:rowOff>
    </xdr:from>
    <xdr:ext cx="2529840" cy="195685"/>
    <xdr:sp macro="" textlink="">
      <xdr:nvSpPr>
        <xdr:cNvPr id="25" name="Drop Down 4" hidden="1">
          <a:extLst>
            <a:ext uri="{63B3BB69-23CF-44E3-9099-C40C66FF867C}">
              <a14:compatExt xmlns:a14="http://schemas.microsoft.com/office/drawing/2010/main" spid="_x0000_s2052"/>
            </a:ext>
            <a:ext uri="{FF2B5EF4-FFF2-40B4-BE49-F238E27FC236}">
              <a16:creationId xmlns:a16="http://schemas.microsoft.com/office/drawing/2014/main" id="{EC0B946F-5D78-4288-B2C7-DFC457CEA3DA}"/>
            </a:ext>
          </a:extLst>
        </xdr:cNvPr>
        <xdr:cNvSpPr/>
      </xdr:nvSpPr>
      <xdr:spPr bwMode="auto">
        <a:xfrm>
          <a:off x="5465445" y="93154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53</xdr:row>
      <xdr:rowOff>0</xdr:rowOff>
    </xdr:from>
    <xdr:ext cx="2529840" cy="195685"/>
    <xdr:sp macro="" textlink="">
      <xdr:nvSpPr>
        <xdr:cNvPr id="14" name="Drop Down 4" hidden="1">
          <a:extLst>
            <a:ext uri="{63B3BB69-23CF-44E3-9099-C40C66FF867C}">
              <a14:compatExt xmlns:a14="http://schemas.microsoft.com/office/drawing/2010/main" spid="_x0000_s2052"/>
            </a:ext>
            <a:ext uri="{FF2B5EF4-FFF2-40B4-BE49-F238E27FC236}">
              <a16:creationId xmlns:a16="http://schemas.microsoft.com/office/drawing/2014/main" id="{0ED2545B-5CCF-41E2-984B-4C2F91721E6B}"/>
            </a:ext>
          </a:extLst>
        </xdr:cNvPr>
        <xdr:cNvSpPr/>
      </xdr:nvSpPr>
      <xdr:spPr bwMode="auto">
        <a:xfrm>
          <a:off x="5779770" y="1498282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53</xdr:row>
      <xdr:rowOff>0</xdr:rowOff>
    </xdr:from>
    <xdr:ext cx="1921468" cy="195685"/>
    <xdr:sp macro="" textlink="">
      <xdr:nvSpPr>
        <xdr:cNvPr id="28" name="Drop Down 20" hidden="1">
          <a:extLst>
            <a:ext uri="{63B3BB69-23CF-44E3-9099-C40C66FF867C}">
              <a14:compatExt xmlns:a14="http://schemas.microsoft.com/office/drawing/2010/main" spid="_x0000_s2068"/>
            </a:ext>
            <a:ext uri="{FF2B5EF4-FFF2-40B4-BE49-F238E27FC236}">
              <a16:creationId xmlns:a16="http://schemas.microsoft.com/office/drawing/2014/main" id="{A7CF494C-2798-4E2A-A1F1-11BCCE371FD2}"/>
            </a:ext>
          </a:extLst>
        </xdr:cNvPr>
        <xdr:cNvSpPr/>
      </xdr:nvSpPr>
      <xdr:spPr bwMode="auto">
        <a:xfrm>
          <a:off x="6381750" y="14982825"/>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53</xdr:row>
      <xdr:rowOff>0</xdr:rowOff>
    </xdr:from>
    <xdr:ext cx="2476500" cy="199970"/>
    <xdr:sp macro="" textlink="">
      <xdr:nvSpPr>
        <xdr:cNvPr id="29" name="Drop Down 24" hidden="1">
          <a:extLst>
            <a:ext uri="{63B3BB69-23CF-44E3-9099-C40C66FF867C}">
              <a14:compatExt xmlns:a14="http://schemas.microsoft.com/office/drawing/2010/main" spid="_x0000_s2072"/>
            </a:ext>
            <a:ext uri="{FF2B5EF4-FFF2-40B4-BE49-F238E27FC236}">
              <a16:creationId xmlns:a16="http://schemas.microsoft.com/office/drawing/2014/main" id="{A3E9B8BE-12A6-4B34-B007-6B3CC20481DE}"/>
            </a:ext>
          </a:extLst>
        </xdr:cNvPr>
        <xdr:cNvSpPr/>
      </xdr:nvSpPr>
      <xdr:spPr bwMode="auto">
        <a:xfrm>
          <a:off x="4133850" y="1498282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53</xdr:row>
      <xdr:rowOff>0</xdr:rowOff>
    </xdr:from>
    <xdr:ext cx="2529840" cy="195685"/>
    <xdr:sp macro="" textlink="">
      <xdr:nvSpPr>
        <xdr:cNvPr id="30" name="Drop Down 4" hidden="1">
          <a:extLst>
            <a:ext uri="{63B3BB69-23CF-44E3-9099-C40C66FF867C}">
              <a14:compatExt xmlns:a14="http://schemas.microsoft.com/office/drawing/2010/main" spid="_x0000_s2052"/>
            </a:ext>
            <a:ext uri="{FF2B5EF4-FFF2-40B4-BE49-F238E27FC236}">
              <a16:creationId xmlns:a16="http://schemas.microsoft.com/office/drawing/2014/main" id="{A7F590AE-B637-4730-BF92-5157C83DDAD2}"/>
            </a:ext>
          </a:extLst>
        </xdr:cNvPr>
        <xdr:cNvSpPr/>
      </xdr:nvSpPr>
      <xdr:spPr bwMode="auto">
        <a:xfrm>
          <a:off x="5779770" y="1498282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53</xdr:row>
      <xdr:rowOff>0</xdr:rowOff>
    </xdr:from>
    <xdr:ext cx="2529840" cy="195685"/>
    <xdr:sp macro="" textlink="">
      <xdr:nvSpPr>
        <xdr:cNvPr id="31" name="Drop Down 4" hidden="1">
          <a:extLst>
            <a:ext uri="{63B3BB69-23CF-44E3-9099-C40C66FF867C}">
              <a14:compatExt xmlns:a14="http://schemas.microsoft.com/office/drawing/2010/main" spid="_x0000_s2052"/>
            </a:ext>
            <a:ext uri="{FF2B5EF4-FFF2-40B4-BE49-F238E27FC236}">
              <a16:creationId xmlns:a16="http://schemas.microsoft.com/office/drawing/2014/main" id="{1C6DFC60-C907-445D-BDAE-21F989C1F9F9}"/>
            </a:ext>
          </a:extLst>
        </xdr:cNvPr>
        <xdr:cNvSpPr/>
      </xdr:nvSpPr>
      <xdr:spPr bwMode="auto">
        <a:xfrm>
          <a:off x="5465445" y="1498282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53</xdr:row>
      <xdr:rowOff>0</xdr:rowOff>
    </xdr:from>
    <xdr:ext cx="2529840" cy="195685"/>
    <xdr:sp macro="" textlink="">
      <xdr:nvSpPr>
        <xdr:cNvPr id="32" name="Drop Down 4" hidden="1">
          <a:extLst>
            <a:ext uri="{63B3BB69-23CF-44E3-9099-C40C66FF867C}">
              <a14:compatExt xmlns:a14="http://schemas.microsoft.com/office/drawing/2010/main" spid="_x0000_s2052"/>
            </a:ext>
            <a:ext uri="{FF2B5EF4-FFF2-40B4-BE49-F238E27FC236}">
              <a16:creationId xmlns:a16="http://schemas.microsoft.com/office/drawing/2014/main" id="{664FBF32-F834-4581-B580-A68559EBD529}"/>
            </a:ext>
          </a:extLst>
        </xdr:cNvPr>
        <xdr:cNvSpPr/>
      </xdr:nvSpPr>
      <xdr:spPr bwMode="auto">
        <a:xfrm>
          <a:off x="5779770" y="1498282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53</xdr:row>
      <xdr:rowOff>0</xdr:rowOff>
    </xdr:from>
    <xdr:ext cx="2529840" cy="195685"/>
    <xdr:sp macro="" textlink="">
      <xdr:nvSpPr>
        <xdr:cNvPr id="33" name="Drop Down 4" hidden="1">
          <a:extLst>
            <a:ext uri="{63B3BB69-23CF-44E3-9099-C40C66FF867C}">
              <a14:compatExt xmlns:a14="http://schemas.microsoft.com/office/drawing/2010/main" spid="_x0000_s2052"/>
            </a:ext>
            <a:ext uri="{FF2B5EF4-FFF2-40B4-BE49-F238E27FC236}">
              <a16:creationId xmlns:a16="http://schemas.microsoft.com/office/drawing/2014/main" id="{8DAA1684-6BE9-43BB-83BC-4C713A488B10}"/>
            </a:ext>
          </a:extLst>
        </xdr:cNvPr>
        <xdr:cNvSpPr/>
      </xdr:nvSpPr>
      <xdr:spPr bwMode="auto">
        <a:xfrm>
          <a:off x="5465445" y="1498282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124</xdr:row>
      <xdr:rowOff>0</xdr:rowOff>
    </xdr:from>
    <xdr:ext cx="2476500" cy="199970"/>
    <xdr:sp macro="" textlink="">
      <xdr:nvSpPr>
        <xdr:cNvPr id="34" name="Drop Down 24" hidden="1">
          <a:extLst>
            <a:ext uri="{63B3BB69-23CF-44E3-9099-C40C66FF867C}">
              <a14:compatExt xmlns:a14="http://schemas.microsoft.com/office/drawing/2010/main" spid="_x0000_s2072"/>
            </a:ext>
            <a:ext uri="{FF2B5EF4-FFF2-40B4-BE49-F238E27FC236}">
              <a16:creationId xmlns:a16="http://schemas.microsoft.com/office/drawing/2014/main" id="{0C5E2F0C-76BB-4565-8BF3-D418AA275D54}"/>
            </a:ext>
          </a:extLst>
        </xdr:cNvPr>
        <xdr:cNvSpPr/>
      </xdr:nvSpPr>
      <xdr:spPr bwMode="auto">
        <a:xfrm>
          <a:off x="4147038" y="1888148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245</xdr:row>
      <xdr:rowOff>0</xdr:rowOff>
    </xdr:from>
    <xdr:ext cx="2476500" cy="199970"/>
    <xdr:sp macro="" textlink="">
      <xdr:nvSpPr>
        <xdr:cNvPr id="35" name="Drop Down 24" hidden="1">
          <a:extLst>
            <a:ext uri="{63B3BB69-23CF-44E3-9099-C40C66FF867C}">
              <a14:compatExt xmlns:a14="http://schemas.microsoft.com/office/drawing/2010/main" spid="_x0000_s2072"/>
            </a:ext>
            <a:ext uri="{FF2B5EF4-FFF2-40B4-BE49-F238E27FC236}">
              <a16:creationId xmlns:a16="http://schemas.microsoft.com/office/drawing/2014/main" id="{927A39D1-4721-47B1-926B-1723A0CF017C}"/>
            </a:ext>
          </a:extLst>
        </xdr:cNvPr>
        <xdr:cNvSpPr/>
      </xdr:nvSpPr>
      <xdr:spPr bwMode="auto">
        <a:xfrm>
          <a:off x="4133022" y="2281858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245</xdr:row>
      <xdr:rowOff>0</xdr:rowOff>
    </xdr:from>
    <xdr:ext cx="2476500" cy="199970"/>
    <xdr:sp macro="" textlink="">
      <xdr:nvSpPr>
        <xdr:cNvPr id="36" name="Drop Down 24" hidden="1">
          <a:extLst>
            <a:ext uri="{63B3BB69-23CF-44E3-9099-C40C66FF867C}">
              <a14:compatExt xmlns:a14="http://schemas.microsoft.com/office/drawing/2010/main" spid="_x0000_s2072"/>
            </a:ext>
            <a:ext uri="{FF2B5EF4-FFF2-40B4-BE49-F238E27FC236}">
              <a16:creationId xmlns:a16="http://schemas.microsoft.com/office/drawing/2014/main" id="{75AFDA2C-83A3-4E95-B991-E3896241ED24}"/>
            </a:ext>
          </a:extLst>
        </xdr:cNvPr>
        <xdr:cNvSpPr/>
      </xdr:nvSpPr>
      <xdr:spPr bwMode="auto">
        <a:xfrm>
          <a:off x="4133022" y="2520397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245</xdr:row>
      <xdr:rowOff>0</xdr:rowOff>
    </xdr:from>
    <xdr:ext cx="2476500" cy="199970"/>
    <xdr:sp macro="" textlink="">
      <xdr:nvSpPr>
        <xdr:cNvPr id="37" name="Drop Down 24" hidden="1">
          <a:extLst>
            <a:ext uri="{63B3BB69-23CF-44E3-9099-C40C66FF867C}">
              <a14:compatExt xmlns:a14="http://schemas.microsoft.com/office/drawing/2010/main" spid="_x0000_s2072"/>
            </a:ext>
            <a:ext uri="{FF2B5EF4-FFF2-40B4-BE49-F238E27FC236}">
              <a16:creationId xmlns:a16="http://schemas.microsoft.com/office/drawing/2014/main" id="{8A32678E-2AD4-4488-8388-081D66204372}"/>
            </a:ext>
          </a:extLst>
        </xdr:cNvPr>
        <xdr:cNvSpPr/>
      </xdr:nvSpPr>
      <xdr:spPr bwMode="auto">
        <a:xfrm>
          <a:off x="4133022" y="2520397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246</xdr:row>
      <xdr:rowOff>0</xdr:rowOff>
    </xdr:from>
    <xdr:ext cx="2476500" cy="199970"/>
    <xdr:sp macro="" textlink="">
      <xdr:nvSpPr>
        <xdr:cNvPr id="38" name="Drop Down 24" hidden="1">
          <a:extLst>
            <a:ext uri="{63B3BB69-23CF-44E3-9099-C40C66FF867C}">
              <a14:compatExt xmlns:a14="http://schemas.microsoft.com/office/drawing/2010/main" spid="_x0000_s2072"/>
            </a:ext>
            <a:ext uri="{FF2B5EF4-FFF2-40B4-BE49-F238E27FC236}">
              <a16:creationId xmlns:a16="http://schemas.microsoft.com/office/drawing/2014/main" id="{82359B8B-F4E4-47FB-A430-F749D4184616}"/>
            </a:ext>
          </a:extLst>
        </xdr:cNvPr>
        <xdr:cNvSpPr/>
      </xdr:nvSpPr>
      <xdr:spPr bwMode="auto">
        <a:xfrm>
          <a:off x="4133022" y="2540276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66</xdr:row>
      <xdr:rowOff>0</xdr:rowOff>
    </xdr:from>
    <xdr:ext cx="2529840" cy="195685"/>
    <xdr:sp macro="" textlink="">
      <xdr:nvSpPr>
        <xdr:cNvPr id="3" name="Drop Down 4" hidden="1">
          <a:extLst>
            <a:ext uri="{63B3BB69-23CF-44E3-9099-C40C66FF867C}">
              <a14:compatExt xmlns:a14="http://schemas.microsoft.com/office/drawing/2010/main" spid="_x0000_s2052"/>
            </a:ext>
            <a:ext uri="{FF2B5EF4-FFF2-40B4-BE49-F238E27FC236}">
              <a16:creationId xmlns:a16="http://schemas.microsoft.com/office/drawing/2014/main" id="{E48DF764-F09E-4598-AA7E-BCFA8B17C464}"/>
            </a:ext>
          </a:extLst>
        </xdr:cNvPr>
        <xdr:cNvSpPr/>
      </xdr:nvSpPr>
      <xdr:spPr bwMode="auto">
        <a:xfrm>
          <a:off x="5513070" y="153066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66</xdr:row>
      <xdr:rowOff>0</xdr:rowOff>
    </xdr:from>
    <xdr:ext cx="1921468" cy="195685"/>
    <xdr:sp macro="" textlink="">
      <xdr:nvSpPr>
        <xdr:cNvPr id="26" name="Drop Down 20" hidden="1">
          <a:extLst>
            <a:ext uri="{63B3BB69-23CF-44E3-9099-C40C66FF867C}">
              <a14:compatExt xmlns:a14="http://schemas.microsoft.com/office/drawing/2010/main" spid="_x0000_s2068"/>
            </a:ext>
            <a:ext uri="{FF2B5EF4-FFF2-40B4-BE49-F238E27FC236}">
              <a16:creationId xmlns:a16="http://schemas.microsoft.com/office/drawing/2014/main" id="{28E8CC12-B17B-451D-B873-56E37C7AC1DD}"/>
            </a:ext>
          </a:extLst>
        </xdr:cNvPr>
        <xdr:cNvSpPr/>
      </xdr:nvSpPr>
      <xdr:spPr bwMode="auto">
        <a:xfrm>
          <a:off x="6115050" y="15306675"/>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66</xdr:row>
      <xdr:rowOff>0</xdr:rowOff>
    </xdr:from>
    <xdr:ext cx="2476500" cy="199970"/>
    <xdr:sp macro="" textlink="">
      <xdr:nvSpPr>
        <xdr:cNvPr id="27" name="Drop Down 24" hidden="1">
          <a:extLst>
            <a:ext uri="{63B3BB69-23CF-44E3-9099-C40C66FF867C}">
              <a14:compatExt xmlns:a14="http://schemas.microsoft.com/office/drawing/2010/main" spid="_x0000_s2072"/>
            </a:ext>
            <a:ext uri="{FF2B5EF4-FFF2-40B4-BE49-F238E27FC236}">
              <a16:creationId xmlns:a16="http://schemas.microsoft.com/office/drawing/2014/main" id="{08F01F3D-51CA-45B4-A893-E4E1E3064C6C}"/>
            </a:ext>
          </a:extLst>
        </xdr:cNvPr>
        <xdr:cNvSpPr/>
      </xdr:nvSpPr>
      <xdr:spPr bwMode="auto">
        <a:xfrm>
          <a:off x="3867150" y="1530667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66</xdr:row>
      <xdr:rowOff>0</xdr:rowOff>
    </xdr:from>
    <xdr:ext cx="2529840" cy="195685"/>
    <xdr:sp macro="" textlink="">
      <xdr:nvSpPr>
        <xdr:cNvPr id="49" name="Drop Down 4" hidden="1">
          <a:extLst>
            <a:ext uri="{63B3BB69-23CF-44E3-9099-C40C66FF867C}">
              <a14:compatExt xmlns:a14="http://schemas.microsoft.com/office/drawing/2010/main" spid="_x0000_s2052"/>
            </a:ext>
            <a:ext uri="{FF2B5EF4-FFF2-40B4-BE49-F238E27FC236}">
              <a16:creationId xmlns:a16="http://schemas.microsoft.com/office/drawing/2014/main" id="{49B8AE75-82C3-4FC0-BDDC-49067E3FAAF3}"/>
            </a:ext>
          </a:extLst>
        </xdr:cNvPr>
        <xdr:cNvSpPr/>
      </xdr:nvSpPr>
      <xdr:spPr bwMode="auto">
        <a:xfrm>
          <a:off x="5513070" y="153066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66</xdr:row>
      <xdr:rowOff>0</xdr:rowOff>
    </xdr:from>
    <xdr:ext cx="2529840" cy="195685"/>
    <xdr:sp macro="" textlink="">
      <xdr:nvSpPr>
        <xdr:cNvPr id="51" name="Drop Down 4" hidden="1">
          <a:extLst>
            <a:ext uri="{63B3BB69-23CF-44E3-9099-C40C66FF867C}">
              <a14:compatExt xmlns:a14="http://schemas.microsoft.com/office/drawing/2010/main" spid="_x0000_s2052"/>
            </a:ext>
            <a:ext uri="{FF2B5EF4-FFF2-40B4-BE49-F238E27FC236}">
              <a16:creationId xmlns:a16="http://schemas.microsoft.com/office/drawing/2014/main" id="{DF791044-ACF9-4987-BCA7-0117F43C234B}"/>
            </a:ext>
          </a:extLst>
        </xdr:cNvPr>
        <xdr:cNvSpPr/>
      </xdr:nvSpPr>
      <xdr:spPr bwMode="auto">
        <a:xfrm>
          <a:off x="5198745" y="153066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66</xdr:row>
      <xdr:rowOff>0</xdr:rowOff>
    </xdr:from>
    <xdr:ext cx="2529840" cy="195685"/>
    <xdr:sp macro="" textlink="">
      <xdr:nvSpPr>
        <xdr:cNvPr id="52" name="Drop Down 4" hidden="1">
          <a:extLst>
            <a:ext uri="{63B3BB69-23CF-44E3-9099-C40C66FF867C}">
              <a14:compatExt xmlns:a14="http://schemas.microsoft.com/office/drawing/2010/main" spid="_x0000_s2052"/>
            </a:ext>
            <a:ext uri="{FF2B5EF4-FFF2-40B4-BE49-F238E27FC236}">
              <a16:creationId xmlns:a16="http://schemas.microsoft.com/office/drawing/2014/main" id="{EF881F9A-D035-4434-8473-362508BD4461}"/>
            </a:ext>
          </a:extLst>
        </xdr:cNvPr>
        <xdr:cNvSpPr/>
      </xdr:nvSpPr>
      <xdr:spPr bwMode="auto">
        <a:xfrm>
          <a:off x="5513070" y="153066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66</xdr:row>
      <xdr:rowOff>0</xdr:rowOff>
    </xdr:from>
    <xdr:ext cx="2529840" cy="195685"/>
    <xdr:sp macro="" textlink="">
      <xdr:nvSpPr>
        <xdr:cNvPr id="53" name="Drop Down 4" hidden="1">
          <a:extLst>
            <a:ext uri="{63B3BB69-23CF-44E3-9099-C40C66FF867C}">
              <a14:compatExt xmlns:a14="http://schemas.microsoft.com/office/drawing/2010/main" spid="_x0000_s2052"/>
            </a:ext>
            <a:ext uri="{FF2B5EF4-FFF2-40B4-BE49-F238E27FC236}">
              <a16:creationId xmlns:a16="http://schemas.microsoft.com/office/drawing/2014/main" id="{26FC8BD5-7453-4211-B983-1B2E399A296F}"/>
            </a:ext>
          </a:extLst>
        </xdr:cNvPr>
        <xdr:cNvSpPr/>
      </xdr:nvSpPr>
      <xdr:spPr bwMode="auto">
        <a:xfrm>
          <a:off x="5198745" y="153066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247</xdr:row>
      <xdr:rowOff>0</xdr:rowOff>
    </xdr:from>
    <xdr:ext cx="2476500" cy="199970"/>
    <xdr:sp macro="" textlink="">
      <xdr:nvSpPr>
        <xdr:cNvPr id="54" name="Drop Down 24" hidden="1">
          <a:extLst>
            <a:ext uri="{63B3BB69-23CF-44E3-9099-C40C66FF867C}">
              <a14:compatExt xmlns:a14="http://schemas.microsoft.com/office/drawing/2010/main" spid="_x0000_s2072"/>
            </a:ext>
            <a:ext uri="{FF2B5EF4-FFF2-40B4-BE49-F238E27FC236}">
              <a16:creationId xmlns:a16="http://schemas.microsoft.com/office/drawing/2014/main" id="{7D06A9D5-A7D1-430C-954F-1FBA085E32D1}"/>
            </a:ext>
          </a:extLst>
        </xdr:cNvPr>
        <xdr:cNvSpPr/>
      </xdr:nvSpPr>
      <xdr:spPr bwMode="auto">
        <a:xfrm>
          <a:off x="3879273" y="2178627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247</xdr:row>
      <xdr:rowOff>0</xdr:rowOff>
    </xdr:from>
    <xdr:ext cx="2476500" cy="199970"/>
    <xdr:sp macro="" textlink="">
      <xdr:nvSpPr>
        <xdr:cNvPr id="55" name="Drop Down 24" hidden="1">
          <a:extLst>
            <a:ext uri="{63B3BB69-23CF-44E3-9099-C40C66FF867C}">
              <a14:compatExt xmlns:a14="http://schemas.microsoft.com/office/drawing/2010/main" spid="_x0000_s2072"/>
            </a:ext>
            <a:ext uri="{FF2B5EF4-FFF2-40B4-BE49-F238E27FC236}">
              <a16:creationId xmlns:a16="http://schemas.microsoft.com/office/drawing/2014/main" id="{4E32DA2F-0ED4-47D4-8297-A0D60449D7AE}"/>
            </a:ext>
          </a:extLst>
        </xdr:cNvPr>
        <xdr:cNvSpPr/>
      </xdr:nvSpPr>
      <xdr:spPr bwMode="auto">
        <a:xfrm>
          <a:off x="3879273" y="2178627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247</xdr:row>
      <xdr:rowOff>0</xdr:rowOff>
    </xdr:from>
    <xdr:ext cx="2476500" cy="199970"/>
    <xdr:sp macro="" textlink="">
      <xdr:nvSpPr>
        <xdr:cNvPr id="56" name="Drop Down 24" hidden="1">
          <a:extLst>
            <a:ext uri="{63B3BB69-23CF-44E3-9099-C40C66FF867C}">
              <a14:compatExt xmlns:a14="http://schemas.microsoft.com/office/drawing/2010/main" spid="_x0000_s2072"/>
            </a:ext>
            <a:ext uri="{FF2B5EF4-FFF2-40B4-BE49-F238E27FC236}">
              <a16:creationId xmlns:a16="http://schemas.microsoft.com/office/drawing/2014/main" id="{B86AA457-CCCD-45B5-87C2-E2B568D36D94}"/>
            </a:ext>
          </a:extLst>
        </xdr:cNvPr>
        <xdr:cNvSpPr/>
      </xdr:nvSpPr>
      <xdr:spPr bwMode="auto">
        <a:xfrm>
          <a:off x="3879273" y="2178627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248</xdr:row>
      <xdr:rowOff>0</xdr:rowOff>
    </xdr:from>
    <xdr:ext cx="2476500" cy="199970"/>
    <xdr:sp macro="" textlink="">
      <xdr:nvSpPr>
        <xdr:cNvPr id="57" name="Drop Down 24" hidden="1">
          <a:extLst>
            <a:ext uri="{63B3BB69-23CF-44E3-9099-C40C66FF867C}">
              <a14:compatExt xmlns:a14="http://schemas.microsoft.com/office/drawing/2010/main" spid="_x0000_s2072"/>
            </a:ext>
            <a:ext uri="{FF2B5EF4-FFF2-40B4-BE49-F238E27FC236}">
              <a16:creationId xmlns:a16="http://schemas.microsoft.com/office/drawing/2014/main" id="{080EF3B8-E158-455E-8A75-1009431C9067}"/>
            </a:ext>
          </a:extLst>
        </xdr:cNvPr>
        <xdr:cNvSpPr/>
      </xdr:nvSpPr>
      <xdr:spPr bwMode="auto">
        <a:xfrm>
          <a:off x="3879273" y="2189884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377</xdr:row>
      <xdr:rowOff>0</xdr:rowOff>
    </xdr:from>
    <xdr:ext cx="2476500" cy="199970"/>
    <xdr:sp macro="" textlink="">
      <xdr:nvSpPr>
        <xdr:cNvPr id="58" name="Drop Down 24" hidden="1">
          <a:extLst>
            <a:ext uri="{63B3BB69-23CF-44E3-9099-C40C66FF867C}">
              <a14:compatExt xmlns:a14="http://schemas.microsoft.com/office/drawing/2010/main" spid="_x0000_s2072"/>
            </a:ext>
            <a:ext uri="{FF2B5EF4-FFF2-40B4-BE49-F238E27FC236}">
              <a16:creationId xmlns:a16="http://schemas.microsoft.com/office/drawing/2014/main" id="{608D38DE-D2BE-4F3D-913E-AC274C05B906}"/>
            </a:ext>
          </a:extLst>
        </xdr:cNvPr>
        <xdr:cNvSpPr/>
      </xdr:nvSpPr>
      <xdr:spPr bwMode="auto">
        <a:xfrm>
          <a:off x="3879273" y="2189884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378</xdr:row>
      <xdr:rowOff>0</xdr:rowOff>
    </xdr:from>
    <xdr:ext cx="2476500" cy="199970"/>
    <xdr:sp macro="" textlink="">
      <xdr:nvSpPr>
        <xdr:cNvPr id="59" name="Drop Down 24" hidden="1">
          <a:extLst>
            <a:ext uri="{63B3BB69-23CF-44E3-9099-C40C66FF867C}">
              <a14:compatExt xmlns:a14="http://schemas.microsoft.com/office/drawing/2010/main" spid="_x0000_s2072"/>
            </a:ext>
            <a:ext uri="{FF2B5EF4-FFF2-40B4-BE49-F238E27FC236}">
              <a16:creationId xmlns:a16="http://schemas.microsoft.com/office/drawing/2014/main" id="{F3829E28-6E24-40D7-85A9-0B70715D1C56}"/>
            </a:ext>
          </a:extLst>
        </xdr:cNvPr>
        <xdr:cNvSpPr/>
      </xdr:nvSpPr>
      <xdr:spPr bwMode="auto">
        <a:xfrm>
          <a:off x="3879273" y="22098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378</xdr:row>
      <xdr:rowOff>0</xdr:rowOff>
    </xdr:from>
    <xdr:ext cx="2476500" cy="199970"/>
    <xdr:sp macro="" textlink="">
      <xdr:nvSpPr>
        <xdr:cNvPr id="60" name="Drop Down 24" hidden="1">
          <a:extLst>
            <a:ext uri="{63B3BB69-23CF-44E3-9099-C40C66FF867C}">
              <a14:compatExt xmlns:a14="http://schemas.microsoft.com/office/drawing/2010/main" spid="_x0000_s2072"/>
            </a:ext>
            <a:ext uri="{FF2B5EF4-FFF2-40B4-BE49-F238E27FC236}">
              <a16:creationId xmlns:a16="http://schemas.microsoft.com/office/drawing/2014/main" id="{11B34A41-3C19-4B25-8101-C5E4BF616E71}"/>
            </a:ext>
          </a:extLst>
        </xdr:cNvPr>
        <xdr:cNvSpPr/>
      </xdr:nvSpPr>
      <xdr:spPr bwMode="auto">
        <a:xfrm>
          <a:off x="3879273" y="22098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378</xdr:row>
      <xdr:rowOff>0</xdr:rowOff>
    </xdr:from>
    <xdr:ext cx="2476500" cy="199970"/>
    <xdr:sp macro="" textlink="">
      <xdr:nvSpPr>
        <xdr:cNvPr id="61" name="Drop Down 24" hidden="1">
          <a:extLst>
            <a:ext uri="{63B3BB69-23CF-44E3-9099-C40C66FF867C}">
              <a14:compatExt xmlns:a14="http://schemas.microsoft.com/office/drawing/2010/main" spid="_x0000_s2072"/>
            </a:ext>
            <a:ext uri="{FF2B5EF4-FFF2-40B4-BE49-F238E27FC236}">
              <a16:creationId xmlns:a16="http://schemas.microsoft.com/office/drawing/2014/main" id="{7A971957-337C-4495-B2A0-D8B7159B9E45}"/>
            </a:ext>
          </a:extLst>
        </xdr:cNvPr>
        <xdr:cNvSpPr/>
      </xdr:nvSpPr>
      <xdr:spPr bwMode="auto">
        <a:xfrm>
          <a:off x="3879273" y="22098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379</xdr:row>
      <xdr:rowOff>0</xdr:rowOff>
    </xdr:from>
    <xdr:ext cx="2476500" cy="199970"/>
    <xdr:sp macro="" textlink="">
      <xdr:nvSpPr>
        <xdr:cNvPr id="62" name="Drop Down 24" hidden="1">
          <a:extLst>
            <a:ext uri="{63B3BB69-23CF-44E3-9099-C40C66FF867C}">
              <a14:compatExt xmlns:a14="http://schemas.microsoft.com/office/drawing/2010/main" spid="_x0000_s2072"/>
            </a:ext>
            <a:ext uri="{FF2B5EF4-FFF2-40B4-BE49-F238E27FC236}">
              <a16:creationId xmlns:a16="http://schemas.microsoft.com/office/drawing/2014/main" id="{03FE10E8-DDF4-4903-BCBA-3FAE64C29276}"/>
            </a:ext>
          </a:extLst>
        </xdr:cNvPr>
        <xdr:cNvSpPr/>
      </xdr:nvSpPr>
      <xdr:spPr bwMode="auto">
        <a:xfrm>
          <a:off x="3879273" y="2221056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51</xdr:row>
      <xdr:rowOff>0</xdr:rowOff>
    </xdr:from>
    <xdr:ext cx="1921468" cy="195685"/>
    <xdr:sp macro="" textlink="">
      <xdr:nvSpPr>
        <xdr:cNvPr id="63" name="Drop Down 20" hidden="1">
          <a:extLst>
            <a:ext uri="{63B3BB69-23CF-44E3-9099-C40C66FF867C}">
              <a14:compatExt xmlns:a14="http://schemas.microsoft.com/office/drawing/2010/main" spid="_x0000_s2068"/>
            </a:ext>
            <a:ext uri="{FF2B5EF4-FFF2-40B4-BE49-F238E27FC236}">
              <a16:creationId xmlns:a16="http://schemas.microsoft.com/office/drawing/2014/main" id="{C98D8E41-0A6F-4BFB-8D2F-351DBA751178}"/>
            </a:ext>
          </a:extLst>
        </xdr:cNvPr>
        <xdr:cNvSpPr/>
      </xdr:nvSpPr>
      <xdr:spPr bwMode="auto">
        <a:xfrm>
          <a:off x="6130636" y="121920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51</xdr:row>
      <xdr:rowOff>0</xdr:rowOff>
    </xdr:from>
    <xdr:ext cx="1921468" cy="195685"/>
    <xdr:sp macro="" textlink="">
      <xdr:nvSpPr>
        <xdr:cNvPr id="64" name="Drop Down 20" hidden="1">
          <a:extLst>
            <a:ext uri="{63B3BB69-23CF-44E3-9099-C40C66FF867C}">
              <a14:compatExt xmlns:a14="http://schemas.microsoft.com/office/drawing/2010/main" spid="_x0000_s2068"/>
            </a:ext>
            <a:ext uri="{FF2B5EF4-FFF2-40B4-BE49-F238E27FC236}">
              <a16:creationId xmlns:a16="http://schemas.microsoft.com/office/drawing/2014/main" id="{749D90A1-A58E-43FE-9D3E-CC46C1FDC50F}"/>
            </a:ext>
          </a:extLst>
        </xdr:cNvPr>
        <xdr:cNvSpPr/>
      </xdr:nvSpPr>
      <xdr:spPr bwMode="auto">
        <a:xfrm>
          <a:off x="6130636" y="121920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422</xdr:row>
      <xdr:rowOff>0</xdr:rowOff>
    </xdr:from>
    <xdr:ext cx="2476500" cy="199970"/>
    <xdr:sp macro="" textlink="">
      <xdr:nvSpPr>
        <xdr:cNvPr id="66" name="Drop Down 24" hidden="1">
          <a:extLst>
            <a:ext uri="{63B3BB69-23CF-44E3-9099-C40C66FF867C}">
              <a14:compatExt xmlns:a14="http://schemas.microsoft.com/office/drawing/2010/main" spid="_x0000_s2072"/>
            </a:ext>
            <a:ext uri="{FF2B5EF4-FFF2-40B4-BE49-F238E27FC236}">
              <a16:creationId xmlns:a16="http://schemas.microsoft.com/office/drawing/2014/main" id="{F6DB3FBA-B611-48DA-89E8-91FD6CB56D48}"/>
            </a:ext>
          </a:extLst>
        </xdr:cNvPr>
        <xdr:cNvSpPr/>
      </xdr:nvSpPr>
      <xdr:spPr bwMode="auto">
        <a:xfrm>
          <a:off x="3879273" y="3591790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423</xdr:row>
      <xdr:rowOff>0</xdr:rowOff>
    </xdr:from>
    <xdr:ext cx="2476500" cy="199970"/>
    <xdr:sp macro="" textlink="">
      <xdr:nvSpPr>
        <xdr:cNvPr id="67" name="Drop Down 24" hidden="1">
          <a:extLst>
            <a:ext uri="{63B3BB69-23CF-44E3-9099-C40C66FF867C}">
              <a14:compatExt xmlns:a14="http://schemas.microsoft.com/office/drawing/2010/main" spid="_x0000_s2072"/>
            </a:ext>
            <a:ext uri="{FF2B5EF4-FFF2-40B4-BE49-F238E27FC236}">
              <a16:creationId xmlns:a16="http://schemas.microsoft.com/office/drawing/2014/main" id="{205493CF-9612-4682-AC5C-F57AA2A398CC}"/>
            </a:ext>
          </a:extLst>
        </xdr:cNvPr>
        <xdr:cNvSpPr/>
      </xdr:nvSpPr>
      <xdr:spPr bwMode="auto">
        <a:xfrm>
          <a:off x="3879273" y="3611706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423</xdr:row>
      <xdr:rowOff>0</xdr:rowOff>
    </xdr:from>
    <xdr:ext cx="2476500" cy="199970"/>
    <xdr:sp macro="" textlink="">
      <xdr:nvSpPr>
        <xdr:cNvPr id="68" name="Drop Down 24" hidden="1">
          <a:extLst>
            <a:ext uri="{63B3BB69-23CF-44E3-9099-C40C66FF867C}">
              <a14:compatExt xmlns:a14="http://schemas.microsoft.com/office/drawing/2010/main" spid="_x0000_s2072"/>
            </a:ext>
            <a:ext uri="{FF2B5EF4-FFF2-40B4-BE49-F238E27FC236}">
              <a16:creationId xmlns:a16="http://schemas.microsoft.com/office/drawing/2014/main" id="{FDD7ADA8-C8EA-4879-ABC5-42A4E04A3541}"/>
            </a:ext>
          </a:extLst>
        </xdr:cNvPr>
        <xdr:cNvSpPr/>
      </xdr:nvSpPr>
      <xdr:spPr bwMode="auto">
        <a:xfrm>
          <a:off x="3879273" y="3611706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423</xdr:row>
      <xdr:rowOff>0</xdr:rowOff>
    </xdr:from>
    <xdr:ext cx="2476500" cy="199970"/>
    <xdr:sp macro="" textlink="">
      <xdr:nvSpPr>
        <xdr:cNvPr id="69" name="Drop Down 24" hidden="1">
          <a:extLst>
            <a:ext uri="{63B3BB69-23CF-44E3-9099-C40C66FF867C}">
              <a14:compatExt xmlns:a14="http://schemas.microsoft.com/office/drawing/2010/main" spid="_x0000_s2072"/>
            </a:ext>
            <a:ext uri="{FF2B5EF4-FFF2-40B4-BE49-F238E27FC236}">
              <a16:creationId xmlns:a16="http://schemas.microsoft.com/office/drawing/2014/main" id="{CE183A28-B25C-4F2E-A52D-F0F43073ACAE}"/>
            </a:ext>
          </a:extLst>
        </xdr:cNvPr>
        <xdr:cNvSpPr/>
      </xdr:nvSpPr>
      <xdr:spPr bwMode="auto">
        <a:xfrm>
          <a:off x="3879273" y="3611706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471</xdr:row>
      <xdr:rowOff>0</xdr:rowOff>
    </xdr:from>
    <xdr:ext cx="2476500" cy="199970"/>
    <xdr:sp macro="" textlink="">
      <xdr:nvSpPr>
        <xdr:cNvPr id="75" name="Drop Down 24" hidden="1">
          <a:extLst>
            <a:ext uri="{63B3BB69-23CF-44E3-9099-C40C66FF867C}">
              <a14:compatExt xmlns:a14="http://schemas.microsoft.com/office/drawing/2010/main" spid="_x0000_s2072"/>
            </a:ext>
            <a:ext uri="{FF2B5EF4-FFF2-40B4-BE49-F238E27FC236}">
              <a16:creationId xmlns:a16="http://schemas.microsoft.com/office/drawing/2014/main" id="{44CB0C7C-C631-4AD5-A9C6-349F67462EA8}"/>
            </a:ext>
          </a:extLst>
        </xdr:cNvPr>
        <xdr:cNvSpPr/>
      </xdr:nvSpPr>
      <xdr:spPr bwMode="auto">
        <a:xfrm>
          <a:off x="3879273" y="3591790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472</xdr:row>
      <xdr:rowOff>0</xdr:rowOff>
    </xdr:from>
    <xdr:ext cx="2476500" cy="199970"/>
    <xdr:sp macro="" textlink="">
      <xdr:nvSpPr>
        <xdr:cNvPr id="76" name="Drop Down 24" hidden="1">
          <a:extLst>
            <a:ext uri="{63B3BB69-23CF-44E3-9099-C40C66FF867C}">
              <a14:compatExt xmlns:a14="http://schemas.microsoft.com/office/drawing/2010/main" spid="_x0000_s2072"/>
            </a:ext>
            <a:ext uri="{FF2B5EF4-FFF2-40B4-BE49-F238E27FC236}">
              <a16:creationId xmlns:a16="http://schemas.microsoft.com/office/drawing/2014/main" id="{8BCE68E1-9655-405F-83E4-A1A12260FF95}"/>
            </a:ext>
          </a:extLst>
        </xdr:cNvPr>
        <xdr:cNvSpPr/>
      </xdr:nvSpPr>
      <xdr:spPr bwMode="auto">
        <a:xfrm>
          <a:off x="3879273" y="3611706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472</xdr:row>
      <xdr:rowOff>0</xdr:rowOff>
    </xdr:from>
    <xdr:ext cx="2476500" cy="199970"/>
    <xdr:sp macro="" textlink="">
      <xdr:nvSpPr>
        <xdr:cNvPr id="77" name="Drop Down 24" hidden="1">
          <a:extLst>
            <a:ext uri="{63B3BB69-23CF-44E3-9099-C40C66FF867C}">
              <a14:compatExt xmlns:a14="http://schemas.microsoft.com/office/drawing/2010/main" spid="_x0000_s2072"/>
            </a:ext>
            <a:ext uri="{FF2B5EF4-FFF2-40B4-BE49-F238E27FC236}">
              <a16:creationId xmlns:a16="http://schemas.microsoft.com/office/drawing/2014/main" id="{D399C685-3DEF-49C8-8DCD-D3A1C7B3386D}"/>
            </a:ext>
          </a:extLst>
        </xdr:cNvPr>
        <xdr:cNvSpPr/>
      </xdr:nvSpPr>
      <xdr:spPr bwMode="auto">
        <a:xfrm>
          <a:off x="3879273" y="3611706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472</xdr:row>
      <xdr:rowOff>0</xdr:rowOff>
    </xdr:from>
    <xdr:ext cx="2476500" cy="199970"/>
    <xdr:sp macro="" textlink="">
      <xdr:nvSpPr>
        <xdr:cNvPr id="78" name="Drop Down 24" hidden="1">
          <a:extLst>
            <a:ext uri="{63B3BB69-23CF-44E3-9099-C40C66FF867C}">
              <a14:compatExt xmlns:a14="http://schemas.microsoft.com/office/drawing/2010/main" spid="_x0000_s2072"/>
            </a:ext>
            <a:ext uri="{FF2B5EF4-FFF2-40B4-BE49-F238E27FC236}">
              <a16:creationId xmlns:a16="http://schemas.microsoft.com/office/drawing/2014/main" id="{5BE1ABBC-A4EC-4F77-A98B-21EC4A60BB4A}"/>
            </a:ext>
          </a:extLst>
        </xdr:cNvPr>
        <xdr:cNvSpPr/>
      </xdr:nvSpPr>
      <xdr:spPr bwMode="auto">
        <a:xfrm>
          <a:off x="3879273" y="3611706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473</xdr:row>
      <xdr:rowOff>0</xdr:rowOff>
    </xdr:from>
    <xdr:ext cx="2476500" cy="199970"/>
    <xdr:sp macro="" textlink="">
      <xdr:nvSpPr>
        <xdr:cNvPr id="79" name="Drop Down 24" hidden="1">
          <a:extLst>
            <a:ext uri="{63B3BB69-23CF-44E3-9099-C40C66FF867C}">
              <a14:compatExt xmlns:a14="http://schemas.microsoft.com/office/drawing/2010/main" spid="_x0000_s2072"/>
            </a:ext>
            <a:ext uri="{FF2B5EF4-FFF2-40B4-BE49-F238E27FC236}">
              <a16:creationId xmlns:a16="http://schemas.microsoft.com/office/drawing/2014/main" id="{F07B0F91-E487-4DAD-AA83-CD54D6E3EAC8}"/>
            </a:ext>
          </a:extLst>
        </xdr:cNvPr>
        <xdr:cNvSpPr/>
      </xdr:nvSpPr>
      <xdr:spPr bwMode="auto">
        <a:xfrm>
          <a:off x="3879273" y="3622963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473</xdr:row>
      <xdr:rowOff>0</xdr:rowOff>
    </xdr:from>
    <xdr:ext cx="2476500" cy="199970"/>
    <xdr:sp macro="" textlink="">
      <xdr:nvSpPr>
        <xdr:cNvPr id="80" name="Drop Down 24" hidden="1">
          <a:extLst>
            <a:ext uri="{63B3BB69-23CF-44E3-9099-C40C66FF867C}">
              <a14:compatExt xmlns:a14="http://schemas.microsoft.com/office/drawing/2010/main" spid="_x0000_s2072"/>
            </a:ext>
            <a:ext uri="{FF2B5EF4-FFF2-40B4-BE49-F238E27FC236}">
              <a16:creationId xmlns:a16="http://schemas.microsoft.com/office/drawing/2014/main" id="{D75AC650-2477-43F3-A1A9-8212688D8D32}"/>
            </a:ext>
          </a:extLst>
        </xdr:cNvPr>
        <xdr:cNvSpPr/>
      </xdr:nvSpPr>
      <xdr:spPr bwMode="auto">
        <a:xfrm>
          <a:off x="3879273" y="40844932"/>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476</xdr:row>
      <xdr:rowOff>0</xdr:rowOff>
    </xdr:from>
    <xdr:ext cx="2476500" cy="199970"/>
    <xdr:sp macro="" textlink="">
      <xdr:nvSpPr>
        <xdr:cNvPr id="81" name="Drop Down 24" hidden="1">
          <a:extLst>
            <a:ext uri="{63B3BB69-23CF-44E3-9099-C40C66FF867C}">
              <a14:compatExt xmlns:a14="http://schemas.microsoft.com/office/drawing/2010/main" spid="_x0000_s2072"/>
            </a:ext>
            <a:ext uri="{FF2B5EF4-FFF2-40B4-BE49-F238E27FC236}">
              <a16:creationId xmlns:a16="http://schemas.microsoft.com/office/drawing/2014/main" id="{F9B1B500-4207-4322-9FF3-6A3B1D1A2F92}"/>
            </a:ext>
          </a:extLst>
        </xdr:cNvPr>
        <xdr:cNvSpPr/>
      </xdr:nvSpPr>
      <xdr:spPr bwMode="auto">
        <a:xfrm>
          <a:off x="3879273" y="4104409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476</xdr:row>
      <xdr:rowOff>0</xdr:rowOff>
    </xdr:from>
    <xdr:ext cx="2476500" cy="199970"/>
    <xdr:sp macro="" textlink="">
      <xdr:nvSpPr>
        <xdr:cNvPr id="82" name="Drop Down 24" hidden="1">
          <a:extLst>
            <a:ext uri="{63B3BB69-23CF-44E3-9099-C40C66FF867C}">
              <a14:compatExt xmlns:a14="http://schemas.microsoft.com/office/drawing/2010/main" spid="_x0000_s2072"/>
            </a:ext>
            <a:ext uri="{FF2B5EF4-FFF2-40B4-BE49-F238E27FC236}">
              <a16:creationId xmlns:a16="http://schemas.microsoft.com/office/drawing/2014/main" id="{98CF3E38-3DD5-4B53-9CD5-6DCC1898063A}"/>
            </a:ext>
          </a:extLst>
        </xdr:cNvPr>
        <xdr:cNvSpPr/>
      </xdr:nvSpPr>
      <xdr:spPr bwMode="auto">
        <a:xfrm>
          <a:off x="3879273" y="4104409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476</xdr:row>
      <xdr:rowOff>0</xdr:rowOff>
    </xdr:from>
    <xdr:ext cx="2476500" cy="199970"/>
    <xdr:sp macro="" textlink="">
      <xdr:nvSpPr>
        <xdr:cNvPr id="83" name="Drop Down 24" hidden="1">
          <a:extLst>
            <a:ext uri="{63B3BB69-23CF-44E3-9099-C40C66FF867C}">
              <a14:compatExt xmlns:a14="http://schemas.microsoft.com/office/drawing/2010/main" spid="_x0000_s2072"/>
            </a:ext>
            <a:ext uri="{FF2B5EF4-FFF2-40B4-BE49-F238E27FC236}">
              <a16:creationId xmlns:a16="http://schemas.microsoft.com/office/drawing/2014/main" id="{74714D6E-AC9A-41C9-9D77-AC4BAFDCD039}"/>
            </a:ext>
          </a:extLst>
        </xdr:cNvPr>
        <xdr:cNvSpPr/>
      </xdr:nvSpPr>
      <xdr:spPr bwMode="auto">
        <a:xfrm>
          <a:off x="3879273" y="4104409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635</xdr:row>
      <xdr:rowOff>0</xdr:rowOff>
    </xdr:from>
    <xdr:ext cx="2476500" cy="199970"/>
    <xdr:sp macro="" textlink="">
      <xdr:nvSpPr>
        <xdr:cNvPr id="84" name="Drop Down 24" hidden="1">
          <a:extLst>
            <a:ext uri="{63B3BB69-23CF-44E3-9099-C40C66FF867C}">
              <a14:compatExt xmlns:a14="http://schemas.microsoft.com/office/drawing/2010/main" spid="_x0000_s2072"/>
            </a:ext>
            <a:ext uri="{FF2B5EF4-FFF2-40B4-BE49-F238E27FC236}">
              <a16:creationId xmlns:a16="http://schemas.microsoft.com/office/drawing/2014/main" id="{64BDF5B1-E2D4-44FF-9470-98400780FEE6}"/>
            </a:ext>
          </a:extLst>
        </xdr:cNvPr>
        <xdr:cNvSpPr/>
      </xdr:nvSpPr>
      <xdr:spPr bwMode="auto">
        <a:xfrm>
          <a:off x="3879273" y="42542114"/>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636</xdr:row>
      <xdr:rowOff>0</xdr:rowOff>
    </xdr:from>
    <xdr:ext cx="2476500" cy="199970"/>
    <xdr:sp macro="" textlink="">
      <xdr:nvSpPr>
        <xdr:cNvPr id="85" name="Drop Down 24" hidden="1">
          <a:extLst>
            <a:ext uri="{63B3BB69-23CF-44E3-9099-C40C66FF867C}">
              <a14:compatExt xmlns:a14="http://schemas.microsoft.com/office/drawing/2010/main" spid="_x0000_s2072"/>
            </a:ext>
            <a:ext uri="{FF2B5EF4-FFF2-40B4-BE49-F238E27FC236}">
              <a16:creationId xmlns:a16="http://schemas.microsoft.com/office/drawing/2014/main" id="{D8B58E83-221D-44F8-9FB4-6205F3893691}"/>
            </a:ext>
          </a:extLst>
        </xdr:cNvPr>
        <xdr:cNvSpPr/>
      </xdr:nvSpPr>
      <xdr:spPr bwMode="auto">
        <a:xfrm>
          <a:off x="3879273" y="4274127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636</xdr:row>
      <xdr:rowOff>0</xdr:rowOff>
    </xdr:from>
    <xdr:ext cx="2476500" cy="199970"/>
    <xdr:sp macro="" textlink="">
      <xdr:nvSpPr>
        <xdr:cNvPr id="86" name="Drop Down 24" hidden="1">
          <a:extLst>
            <a:ext uri="{63B3BB69-23CF-44E3-9099-C40C66FF867C}">
              <a14:compatExt xmlns:a14="http://schemas.microsoft.com/office/drawing/2010/main" spid="_x0000_s2072"/>
            </a:ext>
            <a:ext uri="{FF2B5EF4-FFF2-40B4-BE49-F238E27FC236}">
              <a16:creationId xmlns:a16="http://schemas.microsoft.com/office/drawing/2014/main" id="{C11A0330-C7D1-4392-89CA-3B60F6494E77}"/>
            </a:ext>
          </a:extLst>
        </xdr:cNvPr>
        <xdr:cNvSpPr/>
      </xdr:nvSpPr>
      <xdr:spPr bwMode="auto">
        <a:xfrm>
          <a:off x="3879273" y="4274127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636</xdr:row>
      <xdr:rowOff>0</xdr:rowOff>
    </xdr:from>
    <xdr:ext cx="2476500" cy="199970"/>
    <xdr:sp macro="" textlink="">
      <xdr:nvSpPr>
        <xdr:cNvPr id="87" name="Drop Down 24" hidden="1">
          <a:extLst>
            <a:ext uri="{63B3BB69-23CF-44E3-9099-C40C66FF867C}">
              <a14:compatExt xmlns:a14="http://schemas.microsoft.com/office/drawing/2010/main" spid="_x0000_s2072"/>
            </a:ext>
            <a:ext uri="{FF2B5EF4-FFF2-40B4-BE49-F238E27FC236}">
              <a16:creationId xmlns:a16="http://schemas.microsoft.com/office/drawing/2014/main" id="{3A49BBC6-C4FE-48A9-9EDC-D0BB1AC1A9B7}"/>
            </a:ext>
          </a:extLst>
        </xdr:cNvPr>
        <xdr:cNvSpPr/>
      </xdr:nvSpPr>
      <xdr:spPr bwMode="auto">
        <a:xfrm>
          <a:off x="3879273" y="4274127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637</xdr:row>
      <xdr:rowOff>0</xdr:rowOff>
    </xdr:from>
    <xdr:ext cx="2476500" cy="199970"/>
    <xdr:sp macro="" textlink="">
      <xdr:nvSpPr>
        <xdr:cNvPr id="88" name="Drop Down 24" hidden="1">
          <a:extLst>
            <a:ext uri="{63B3BB69-23CF-44E3-9099-C40C66FF867C}">
              <a14:compatExt xmlns:a14="http://schemas.microsoft.com/office/drawing/2010/main" spid="_x0000_s2072"/>
            </a:ext>
            <a:ext uri="{FF2B5EF4-FFF2-40B4-BE49-F238E27FC236}">
              <a16:creationId xmlns:a16="http://schemas.microsoft.com/office/drawing/2014/main" id="{3A0AFF7D-7982-48AD-9FE8-C952F6CBBC82}"/>
            </a:ext>
          </a:extLst>
        </xdr:cNvPr>
        <xdr:cNvSpPr/>
      </xdr:nvSpPr>
      <xdr:spPr bwMode="auto">
        <a:xfrm>
          <a:off x="3879273" y="4285384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637</xdr:row>
      <xdr:rowOff>0</xdr:rowOff>
    </xdr:from>
    <xdr:ext cx="2476500" cy="199970"/>
    <xdr:sp macro="" textlink="">
      <xdr:nvSpPr>
        <xdr:cNvPr id="89" name="Drop Down 24" hidden="1">
          <a:extLst>
            <a:ext uri="{63B3BB69-23CF-44E3-9099-C40C66FF867C}">
              <a14:compatExt xmlns:a14="http://schemas.microsoft.com/office/drawing/2010/main" spid="_x0000_s2072"/>
            </a:ext>
            <a:ext uri="{FF2B5EF4-FFF2-40B4-BE49-F238E27FC236}">
              <a16:creationId xmlns:a16="http://schemas.microsoft.com/office/drawing/2014/main" id="{6F6BC810-49B2-4776-827E-44B8FA116EBA}"/>
            </a:ext>
          </a:extLst>
        </xdr:cNvPr>
        <xdr:cNvSpPr/>
      </xdr:nvSpPr>
      <xdr:spPr bwMode="auto">
        <a:xfrm>
          <a:off x="3879273" y="4285384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638</xdr:row>
      <xdr:rowOff>0</xdr:rowOff>
    </xdr:from>
    <xdr:ext cx="2476500" cy="199970"/>
    <xdr:sp macro="" textlink="">
      <xdr:nvSpPr>
        <xdr:cNvPr id="90" name="Drop Down 24" hidden="1">
          <a:extLst>
            <a:ext uri="{63B3BB69-23CF-44E3-9099-C40C66FF867C}">
              <a14:compatExt xmlns:a14="http://schemas.microsoft.com/office/drawing/2010/main" spid="_x0000_s2072"/>
            </a:ext>
            <a:ext uri="{FF2B5EF4-FFF2-40B4-BE49-F238E27FC236}">
              <a16:creationId xmlns:a16="http://schemas.microsoft.com/office/drawing/2014/main" id="{F3AC2758-2BA1-4E78-865D-6CA0C1472CB3}"/>
            </a:ext>
          </a:extLst>
        </xdr:cNvPr>
        <xdr:cNvSpPr/>
      </xdr:nvSpPr>
      <xdr:spPr bwMode="auto">
        <a:xfrm>
          <a:off x="3879273" y="43053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638</xdr:row>
      <xdr:rowOff>0</xdr:rowOff>
    </xdr:from>
    <xdr:ext cx="2476500" cy="199970"/>
    <xdr:sp macro="" textlink="">
      <xdr:nvSpPr>
        <xdr:cNvPr id="91" name="Drop Down 24" hidden="1">
          <a:extLst>
            <a:ext uri="{63B3BB69-23CF-44E3-9099-C40C66FF867C}">
              <a14:compatExt xmlns:a14="http://schemas.microsoft.com/office/drawing/2010/main" spid="_x0000_s2072"/>
            </a:ext>
            <a:ext uri="{FF2B5EF4-FFF2-40B4-BE49-F238E27FC236}">
              <a16:creationId xmlns:a16="http://schemas.microsoft.com/office/drawing/2014/main" id="{5EFFA3FA-5755-405B-89EF-7A12E8A225D5}"/>
            </a:ext>
          </a:extLst>
        </xdr:cNvPr>
        <xdr:cNvSpPr/>
      </xdr:nvSpPr>
      <xdr:spPr bwMode="auto">
        <a:xfrm>
          <a:off x="3879273" y="43053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638</xdr:row>
      <xdr:rowOff>0</xdr:rowOff>
    </xdr:from>
    <xdr:ext cx="2476500" cy="199970"/>
    <xdr:sp macro="" textlink="">
      <xdr:nvSpPr>
        <xdr:cNvPr id="92" name="Drop Down 24" hidden="1">
          <a:extLst>
            <a:ext uri="{63B3BB69-23CF-44E3-9099-C40C66FF867C}">
              <a14:compatExt xmlns:a14="http://schemas.microsoft.com/office/drawing/2010/main" spid="_x0000_s2072"/>
            </a:ext>
            <a:ext uri="{FF2B5EF4-FFF2-40B4-BE49-F238E27FC236}">
              <a16:creationId xmlns:a16="http://schemas.microsoft.com/office/drawing/2014/main" id="{B110D08D-CEF2-480F-A6D0-FB6BFDF8CE9B}"/>
            </a:ext>
          </a:extLst>
        </xdr:cNvPr>
        <xdr:cNvSpPr/>
      </xdr:nvSpPr>
      <xdr:spPr bwMode="auto">
        <a:xfrm>
          <a:off x="3879273" y="43053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541</xdr:row>
      <xdr:rowOff>0</xdr:rowOff>
    </xdr:from>
    <xdr:ext cx="2476500" cy="199970"/>
    <xdr:sp macro="" textlink="">
      <xdr:nvSpPr>
        <xdr:cNvPr id="93" name="Drop Down 24" hidden="1">
          <a:extLst>
            <a:ext uri="{63B3BB69-23CF-44E3-9099-C40C66FF867C}">
              <a14:compatExt xmlns:a14="http://schemas.microsoft.com/office/drawing/2010/main" spid="_x0000_s2072"/>
            </a:ext>
            <a:ext uri="{FF2B5EF4-FFF2-40B4-BE49-F238E27FC236}">
              <a16:creationId xmlns:a16="http://schemas.microsoft.com/office/drawing/2014/main" id="{7B9E8A4A-839F-47BF-9E49-F4572D1D6285}"/>
            </a:ext>
          </a:extLst>
        </xdr:cNvPr>
        <xdr:cNvSpPr/>
      </xdr:nvSpPr>
      <xdr:spPr bwMode="auto">
        <a:xfrm>
          <a:off x="3879273" y="42542114"/>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542</xdr:row>
      <xdr:rowOff>0</xdr:rowOff>
    </xdr:from>
    <xdr:ext cx="2476500" cy="199970"/>
    <xdr:sp macro="" textlink="">
      <xdr:nvSpPr>
        <xdr:cNvPr id="94" name="Drop Down 24" hidden="1">
          <a:extLst>
            <a:ext uri="{63B3BB69-23CF-44E3-9099-C40C66FF867C}">
              <a14:compatExt xmlns:a14="http://schemas.microsoft.com/office/drawing/2010/main" spid="_x0000_s2072"/>
            </a:ext>
            <a:ext uri="{FF2B5EF4-FFF2-40B4-BE49-F238E27FC236}">
              <a16:creationId xmlns:a16="http://schemas.microsoft.com/office/drawing/2014/main" id="{C5FF509F-22E6-4769-96D6-C4B720E6C6ED}"/>
            </a:ext>
          </a:extLst>
        </xdr:cNvPr>
        <xdr:cNvSpPr/>
      </xdr:nvSpPr>
      <xdr:spPr bwMode="auto">
        <a:xfrm>
          <a:off x="3879273" y="4274127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542</xdr:row>
      <xdr:rowOff>0</xdr:rowOff>
    </xdr:from>
    <xdr:ext cx="2476500" cy="199970"/>
    <xdr:sp macro="" textlink="">
      <xdr:nvSpPr>
        <xdr:cNvPr id="95" name="Drop Down 24" hidden="1">
          <a:extLst>
            <a:ext uri="{63B3BB69-23CF-44E3-9099-C40C66FF867C}">
              <a14:compatExt xmlns:a14="http://schemas.microsoft.com/office/drawing/2010/main" spid="_x0000_s2072"/>
            </a:ext>
            <a:ext uri="{FF2B5EF4-FFF2-40B4-BE49-F238E27FC236}">
              <a16:creationId xmlns:a16="http://schemas.microsoft.com/office/drawing/2014/main" id="{218D61AD-6C00-4C84-AB9C-6AB4E1604B7B}"/>
            </a:ext>
          </a:extLst>
        </xdr:cNvPr>
        <xdr:cNvSpPr/>
      </xdr:nvSpPr>
      <xdr:spPr bwMode="auto">
        <a:xfrm>
          <a:off x="3879273" y="4274127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542</xdr:row>
      <xdr:rowOff>0</xdr:rowOff>
    </xdr:from>
    <xdr:ext cx="2476500" cy="199970"/>
    <xdr:sp macro="" textlink="">
      <xdr:nvSpPr>
        <xdr:cNvPr id="96" name="Drop Down 24" hidden="1">
          <a:extLst>
            <a:ext uri="{63B3BB69-23CF-44E3-9099-C40C66FF867C}">
              <a14:compatExt xmlns:a14="http://schemas.microsoft.com/office/drawing/2010/main" spid="_x0000_s2072"/>
            </a:ext>
            <a:ext uri="{FF2B5EF4-FFF2-40B4-BE49-F238E27FC236}">
              <a16:creationId xmlns:a16="http://schemas.microsoft.com/office/drawing/2014/main" id="{3C67CC76-6DFC-43E0-9AC0-9C18E7BAE084}"/>
            </a:ext>
          </a:extLst>
        </xdr:cNvPr>
        <xdr:cNvSpPr/>
      </xdr:nvSpPr>
      <xdr:spPr bwMode="auto">
        <a:xfrm>
          <a:off x="3879273" y="4274127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562</xdr:row>
      <xdr:rowOff>0</xdr:rowOff>
    </xdr:from>
    <xdr:ext cx="2476500" cy="199970"/>
    <xdr:sp macro="" textlink="">
      <xdr:nvSpPr>
        <xdr:cNvPr id="97" name="Drop Down 24" hidden="1">
          <a:extLst>
            <a:ext uri="{63B3BB69-23CF-44E3-9099-C40C66FF867C}">
              <a14:compatExt xmlns:a14="http://schemas.microsoft.com/office/drawing/2010/main" spid="_x0000_s2072"/>
            </a:ext>
            <a:ext uri="{FF2B5EF4-FFF2-40B4-BE49-F238E27FC236}">
              <a16:creationId xmlns:a16="http://schemas.microsoft.com/office/drawing/2014/main" id="{1F036212-E5BD-4D20-A985-3B7D5282EEF4}"/>
            </a:ext>
          </a:extLst>
        </xdr:cNvPr>
        <xdr:cNvSpPr/>
      </xdr:nvSpPr>
      <xdr:spPr bwMode="auto">
        <a:xfrm>
          <a:off x="3879273" y="4494934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563</xdr:row>
      <xdr:rowOff>0</xdr:rowOff>
    </xdr:from>
    <xdr:ext cx="2476500" cy="199970"/>
    <xdr:sp macro="" textlink="">
      <xdr:nvSpPr>
        <xdr:cNvPr id="98" name="Drop Down 24" hidden="1">
          <a:extLst>
            <a:ext uri="{63B3BB69-23CF-44E3-9099-C40C66FF867C}">
              <a14:compatExt xmlns:a14="http://schemas.microsoft.com/office/drawing/2010/main" spid="_x0000_s2072"/>
            </a:ext>
            <a:ext uri="{FF2B5EF4-FFF2-40B4-BE49-F238E27FC236}">
              <a16:creationId xmlns:a16="http://schemas.microsoft.com/office/drawing/2014/main" id="{9A2A2234-D3F4-41D9-BBBD-58BB50EA17D9}"/>
            </a:ext>
          </a:extLst>
        </xdr:cNvPr>
        <xdr:cNvSpPr/>
      </xdr:nvSpPr>
      <xdr:spPr bwMode="auto">
        <a:xfrm>
          <a:off x="3879273" y="451485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563</xdr:row>
      <xdr:rowOff>0</xdr:rowOff>
    </xdr:from>
    <xdr:ext cx="2476500" cy="199970"/>
    <xdr:sp macro="" textlink="">
      <xdr:nvSpPr>
        <xdr:cNvPr id="99" name="Drop Down 24" hidden="1">
          <a:extLst>
            <a:ext uri="{63B3BB69-23CF-44E3-9099-C40C66FF867C}">
              <a14:compatExt xmlns:a14="http://schemas.microsoft.com/office/drawing/2010/main" spid="_x0000_s2072"/>
            </a:ext>
            <a:ext uri="{FF2B5EF4-FFF2-40B4-BE49-F238E27FC236}">
              <a16:creationId xmlns:a16="http://schemas.microsoft.com/office/drawing/2014/main" id="{528D014A-1FE8-4609-B11D-94141E5AC440}"/>
            </a:ext>
          </a:extLst>
        </xdr:cNvPr>
        <xdr:cNvSpPr/>
      </xdr:nvSpPr>
      <xdr:spPr bwMode="auto">
        <a:xfrm>
          <a:off x="3879273" y="451485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563</xdr:row>
      <xdr:rowOff>0</xdr:rowOff>
    </xdr:from>
    <xdr:ext cx="2476500" cy="199970"/>
    <xdr:sp macro="" textlink="">
      <xdr:nvSpPr>
        <xdr:cNvPr id="100" name="Drop Down 24" hidden="1">
          <a:extLst>
            <a:ext uri="{63B3BB69-23CF-44E3-9099-C40C66FF867C}">
              <a14:compatExt xmlns:a14="http://schemas.microsoft.com/office/drawing/2010/main" spid="_x0000_s2072"/>
            </a:ext>
            <a:ext uri="{FF2B5EF4-FFF2-40B4-BE49-F238E27FC236}">
              <a16:creationId xmlns:a16="http://schemas.microsoft.com/office/drawing/2014/main" id="{BFEFCCB9-1271-4827-8EEF-8A431DF4432D}"/>
            </a:ext>
          </a:extLst>
        </xdr:cNvPr>
        <xdr:cNvSpPr/>
      </xdr:nvSpPr>
      <xdr:spPr bwMode="auto">
        <a:xfrm>
          <a:off x="3879273" y="451485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578</xdr:row>
      <xdr:rowOff>0</xdr:rowOff>
    </xdr:from>
    <xdr:ext cx="2476500" cy="199970"/>
    <xdr:sp macro="" textlink="">
      <xdr:nvSpPr>
        <xdr:cNvPr id="101" name="Drop Down 24" hidden="1">
          <a:extLst>
            <a:ext uri="{63B3BB69-23CF-44E3-9099-C40C66FF867C}">
              <a14:compatExt xmlns:a14="http://schemas.microsoft.com/office/drawing/2010/main" spid="_x0000_s2072"/>
            </a:ext>
            <a:ext uri="{FF2B5EF4-FFF2-40B4-BE49-F238E27FC236}">
              <a16:creationId xmlns:a16="http://schemas.microsoft.com/office/drawing/2014/main" id="{AEBF065F-F1AA-48CC-AEBB-9B1A7D199C3E}"/>
            </a:ext>
          </a:extLst>
        </xdr:cNvPr>
        <xdr:cNvSpPr/>
      </xdr:nvSpPr>
      <xdr:spPr bwMode="auto">
        <a:xfrm>
          <a:off x="3879273" y="4494934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579</xdr:row>
      <xdr:rowOff>0</xdr:rowOff>
    </xdr:from>
    <xdr:ext cx="2476500" cy="199970"/>
    <xdr:sp macro="" textlink="">
      <xdr:nvSpPr>
        <xdr:cNvPr id="102" name="Drop Down 24" hidden="1">
          <a:extLst>
            <a:ext uri="{63B3BB69-23CF-44E3-9099-C40C66FF867C}">
              <a14:compatExt xmlns:a14="http://schemas.microsoft.com/office/drawing/2010/main" spid="_x0000_s2072"/>
            </a:ext>
            <a:ext uri="{FF2B5EF4-FFF2-40B4-BE49-F238E27FC236}">
              <a16:creationId xmlns:a16="http://schemas.microsoft.com/office/drawing/2014/main" id="{DAD33AE0-A0EF-4678-9383-2F5A3145E456}"/>
            </a:ext>
          </a:extLst>
        </xdr:cNvPr>
        <xdr:cNvSpPr/>
      </xdr:nvSpPr>
      <xdr:spPr bwMode="auto">
        <a:xfrm>
          <a:off x="3879273" y="451485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579</xdr:row>
      <xdr:rowOff>0</xdr:rowOff>
    </xdr:from>
    <xdr:ext cx="2476500" cy="199970"/>
    <xdr:sp macro="" textlink="">
      <xdr:nvSpPr>
        <xdr:cNvPr id="103" name="Drop Down 24" hidden="1">
          <a:extLst>
            <a:ext uri="{63B3BB69-23CF-44E3-9099-C40C66FF867C}">
              <a14:compatExt xmlns:a14="http://schemas.microsoft.com/office/drawing/2010/main" spid="_x0000_s2072"/>
            </a:ext>
            <a:ext uri="{FF2B5EF4-FFF2-40B4-BE49-F238E27FC236}">
              <a16:creationId xmlns:a16="http://schemas.microsoft.com/office/drawing/2014/main" id="{C13C7C8A-F5A3-4232-ACE9-072973548C48}"/>
            </a:ext>
          </a:extLst>
        </xdr:cNvPr>
        <xdr:cNvSpPr/>
      </xdr:nvSpPr>
      <xdr:spPr bwMode="auto">
        <a:xfrm>
          <a:off x="3879273" y="451485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579</xdr:row>
      <xdr:rowOff>0</xdr:rowOff>
    </xdr:from>
    <xdr:ext cx="2476500" cy="199970"/>
    <xdr:sp macro="" textlink="">
      <xdr:nvSpPr>
        <xdr:cNvPr id="104" name="Drop Down 24" hidden="1">
          <a:extLst>
            <a:ext uri="{63B3BB69-23CF-44E3-9099-C40C66FF867C}">
              <a14:compatExt xmlns:a14="http://schemas.microsoft.com/office/drawing/2010/main" spid="_x0000_s2072"/>
            </a:ext>
            <a:ext uri="{FF2B5EF4-FFF2-40B4-BE49-F238E27FC236}">
              <a16:creationId xmlns:a16="http://schemas.microsoft.com/office/drawing/2014/main" id="{2C4DC8AE-9905-413B-BEF0-8EA0B8132CF9}"/>
            </a:ext>
          </a:extLst>
        </xdr:cNvPr>
        <xdr:cNvSpPr/>
      </xdr:nvSpPr>
      <xdr:spPr bwMode="auto">
        <a:xfrm>
          <a:off x="3879273" y="451485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647</xdr:row>
      <xdr:rowOff>0</xdr:rowOff>
    </xdr:from>
    <xdr:ext cx="2476500" cy="199970"/>
    <xdr:sp macro="" textlink="">
      <xdr:nvSpPr>
        <xdr:cNvPr id="105" name="Drop Down 24" hidden="1">
          <a:extLst>
            <a:ext uri="{63B3BB69-23CF-44E3-9099-C40C66FF867C}">
              <a14:compatExt xmlns:a14="http://schemas.microsoft.com/office/drawing/2010/main" spid="_x0000_s2072"/>
            </a:ext>
            <a:ext uri="{FF2B5EF4-FFF2-40B4-BE49-F238E27FC236}">
              <a16:creationId xmlns:a16="http://schemas.microsoft.com/office/drawing/2014/main" id="{52F7EE3E-A39E-47AB-A2D4-7676FD28C121}"/>
            </a:ext>
          </a:extLst>
        </xdr:cNvPr>
        <xdr:cNvSpPr/>
      </xdr:nvSpPr>
      <xdr:spPr bwMode="auto">
        <a:xfrm>
          <a:off x="3879273" y="50638364"/>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647</xdr:row>
      <xdr:rowOff>0</xdr:rowOff>
    </xdr:from>
    <xdr:ext cx="2476500" cy="199970"/>
    <xdr:sp macro="" textlink="">
      <xdr:nvSpPr>
        <xdr:cNvPr id="106" name="Drop Down 24" hidden="1">
          <a:extLst>
            <a:ext uri="{63B3BB69-23CF-44E3-9099-C40C66FF867C}">
              <a14:compatExt xmlns:a14="http://schemas.microsoft.com/office/drawing/2010/main" spid="_x0000_s2072"/>
            </a:ext>
            <a:ext uri="{FF2B5EF4-FFF2-40B4-BE49-F238E27FC236}">
              <a16:creationId xmlns:a16="http://schemas.microsoft.com/office/drawing/2014/main" id="{039CC381-8943-4F16-A204-9230097DFB57}"/>
            </a:ext>
          </a:extLst>
        </xdr:cNvPr>
        <xdr:cNvSpPr/>
      </xdr:nvSpPr>
      <xdr:spPr bwMode="auto">
        <a:xfrm>
          <a:off x="3879273" y="5083752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647</xdr:row>
      <xdr:rowOff>0</xdr:rowOff>
    </xdr:from>
    <xdr:ext cx="2476500" cy="199970"/>
    <xdr:sp macro="" textlink="">
      <xdr:nvSpPr>
        <xdr:cNvPr id="107" name="Drop Down 24" hidden="1">
          <a:extLst>
            <a:ext uri="{63B3BB69-23CF-44E3-9099-C40C66FF867C}">
              <a14:compatExt xmlns:a14="http://schemas.microsoft.com/office/drawing/2010/main" spid="_x0000_s2072"/>
            </a:ext>
            <a:ext uri="{FF2B5EF4-FFF2-40B4-BE49-F238E27FC236}">
              <a16:creationId xmlns:a16="http://schemas.microsoft.com/office/drawing/2014/main" id="{9359E710-7732-48C8-B93C-881F0973D499}"/>
            </a:ext>
          </a:extLst>
        </xdr:cNvPr>
        <xdr:cNvSpPr/>
      </xdr:nvSpPr>
      <xdr:spPr bwMode="auto">
        <a:xfrm>
          <a:off x="3879273" y="5083752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647</xdr:row>
      <xdr:rowOff>0</xdr:rowOff>
    </xdr:from>
    <xdr:ext cx="2476500" cy="199970"/>
    <xdr:sp macro="" textlink="">
      <xdr:nvSpPr>
        <xdr:cNvPr id="108" name="Drop Down 24" hidden="1">
          <a:extLst>
            <a:ext uri="{63B3BB69-23CF-44E3-9099-C40C66FF867C}">
              <a14:compatExt xmlns:a14="http://schemas.microsoft.com/office/drawing/2010/main" spid="_x0000_s2072"/>
            </a:ext>
            <a:ext uri="{FF2B5EF4-FFF2-40B4-BE49-F238E27FC236}">
              <a16:creationId xmlns:a16="http://schemas.microsoft.com/office/drawing/2014/main" id="{18E4A58B-6FE4-4AF5-8AB0-5CD70B30B4AB}"/>
            </a:ext>
          </a:extLst>
        </xdr:cNvPr>
        <xdr:cNvSpPr/>
      </xdr:nvSpPr>
      <xdr:spPr bwMode="auto">
        <a:xfrm>
          <a:off x="3879273" y="5083752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662</xdr:row>
      <xdr:rowOff>0</xdr:rowOff>
    </xdr:from>
    <xdr:ext cx="2476500" cy="199970"/>
    <xdr:sp macro="" textlink="">
      <xdr:nvSpPr>
        <xdr:cNvPr id="109" name="Drop Down 24" hidden="1">
          <a:extLst>
            <a:ext uri="{63B3BB69-23CF-44E3-9099-C40C66FF867C}">
              <a14:compatExt xmlns:a14="http://schemas.microsoft.com/office/drawing/2010/main" spid="_x0000_s2072"/>
            </a:ext>
            <a:ext uri="{FF2B5EF4-FFF2-40B4-BE49-F238E27FC236}">
              <a16:creationId xmlns:a16="http://schemas.microsoft.com/office/drawing/2014/main" id="{02314FE4-0B8F-49BB-8232-25AEBEA707F9}"/>
            </a:ext>
          </a:extLst>
        </xdr:cNvPr>
        <xdr:cNvSpPr/>
      </xdr:nvSpPr>
      <xdr:spPr bwMode="auto">
        <a:xfrm>
          <a:off x="3879273" y="5336597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663</xdr:row>
      <xdr:rowOff>0</xdr:rowOff>
    </xdr:from>
    <xdr:ext cx="2476500" cy="199970"/>
    <xdr:sp macro="" textlink="">
      <xdr:nvSpPr>
        <xdr:cNvPr id="110" name="Drop Down 24" hidden="1">
          <a:extLst>
            <a:ext uri="{63B3BB69-23CF-44E3-9099-C40C66FF867C}">
              <a14:compatExt xmlns:a14="http://schemas.microsoft.com/office/drawing/2010/main" spid="_x0000_s2072"/>
            </a:ext>
            <a:ext uri="{FF2B5EF4-FFF2-40B4-BE49-F238E27FC236}">
              <a16:creationId xmlns:a16="http://schemas.microsoft.com/office/drawing/2014/main" id="{DD63A5C0-5A70-4E25-B9D3-7537E7BBF428}"/>
            </a:ext>
          </a:extLst>
        </xdr:cNvPr>
        <xdr:cNvSpPr/>
      </xdr:nvSpPr>
      <xdr:spPr bwMode="auto">
        <a:xfrm>
          <a:off x="3879273" y="5356513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663</xdr:row>
      <xdr:rowOff>0</xdr:rowOff>
    </xdr:from>
    <xdr:ext cx="2476500" cy="199970"/>
    <xdr:sp macro="" textlink="">
      <xdr:nvSpPr>
        <xdr:cNvPr id="111" name="Drop Down 24" hidden="1">
          <a:extLst>
            <a:ext uri="{63B3BB69-23CF-44E3-9099-C40C66FF867C}">
              <a14:compatExt xmlns:a14="http://schemas.microsoft.com/office/drawing/2010/main" spid="_x0000_s2072"/>
            </a:ext>
            <a:ext uri="{FF2B5EF4-FFF2-40B4-BE49-F238E27FC236}">
              <a16:creationId xmlns:a16="http://schemas.microsoft.com/office/drawing/2014/main" id="{226A7859-18FF-4F2F-9032-3BF5C4F84EB2}"/>
            </a:ext>
          </a:extLst>
        </xdr:cNvPr>
        <xdr:cNvSpPr/>
      </xdr:nvSpPr>
      <xdr:spPr bwMode="auto">
        <a:xfrm>
          <a:off x="3879273" y="5356513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663</xdr:row>
      <xdr:rowOff>0</xdr:rowOff>
    </xdr:from>
    <xdr:ext cx="2476500" cy="199970"/>
    <xdr:sp macro="" textlink="">
      <xdr:nvSpPr>
        <xdr:cNvPr id="112" name="Drop Down 24" hidden="1">
          <a:extLst>
            <a:ext uri="{63B3BB69-23CF-44E3-9099-C40C66FF867C}">
              <a14:compatExt xmlns:a14="http://schemas.microsoft.com/office/drawing/2010/main" spid="_x0000_s2072"/>
            </a:ext>
            <a:ext uri="{FF2B5EF4-FFF2-40B4-BE49-F238E27FC236}">
              <a16:creationId xmlns:a16="http://schemas.microsoft.com/office/drawing/2014/main" id="{2313E54D-1367-41DF-A704-AA692602968A}"/>
            </a:ext>
          </a:extLst>
        </xdr:cNvPr>
        <xdr:cNvSpPr/>
      </xdr:nvSpPr>
      <xdr:spPr bwMode="auto">
        <a:xfrm>
          <a:off x="3879273" y="5356513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663</xdr:row>
      <xdr:rowOff>0</xdr:rowOff>
    </xdr:from>
    <xdr:ext cx="2476500" cy="199970"/>
    <xdr:sp macro="" textlink="">
      <xdr:nvSpPr>
        <xdr:cNvPr id="113" name="Drop Down 24" hidden="1">
          <a:extLst>
            <a:ext uri="{63B3BB69-23CF-44E3-9099-C40C66FF867C}">
              <a14:compatExt xmlns:a14="http://schemas.microsoft.com/office/drawing/2010/main" spid="_x0000_s2072"/>
            </a:ext>
            <a:ext uri="{FF2B5EF4-FFF2-40B4-BE49-F238E27FC236}">
              <a16:creationId xmlns:a16="http://schemas.microsoft.com/office/drawing/2014/main" id="{F0206EE5-2ADE-4E21-BE76-F7D490C5EA5C}"/>
            </a:ext>
          </a:extLst>
        </xdr:cNvPr>
        <xdr:cNvSpPr/>
      </xdr:nvSpPr>
      <xdr:spPr bwMode="auto">
        <a:xfrm>
          <a:off x="3879273" y="5526231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663</xdr:row>
      <xdr:rowOff>0</xdr:rowOff>
    </xdr:from>
    <xdr:ext cx="2476500" cy="199970"/>
    <xdr:sp macro="" textlink="">
      <xdr:nvSpPr>
        <xdr:cNvPr id="114" name="Drop Down 24" hidden="1">
          <a:extLst>
            <a:ext uri="{63B3BB69-23CF-44E3-9099-C40C66FF867C}">
              <a14:compatExt xmlns:a14="http://schemas.microsoft.com/office/drawing/2010/main" spid="_x0000_s2072"/>
            </a:ext>
            <a:ext uri="{FF2B5EF4-FFF2-40B4-BE49-F238E27FC236}">
              <a16:creationId xmlns:a16="http://schemas.microsoft.com/office/drawing/2014/main" id="{FFC5E1F2-5391-41CB-B336-6F50ADF1E7F3}"/>
            </a:ext>
          </a:extLst>
        </xdr:cNvPr>
        <xdr:cNvSpPr/>
      </xdr:nvSpPr>
      <xdr:spPr bwMode="auto">
        <a:xfrm>
          <a:off x="3879273" y="5546147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663</xdr:row>
      <xdr:rowOff>0</xdr:rowOff>
    </xdr:from>
    <xdr:ext cx="2476500" cy="199970"/>
    <xdr:sp macro="" textlink="">
      <xdr:nvSpPr>
        <xdr:cNvPr id="115" name="Drop Down 24" hidden="1">
          <a:extLst>
            <a:ext uri="{63B3BB69-23CF-44E3-9099-C40C66FF867C}">
              <a14:compatExt xmlns:a14="http://schemas.microsoft.com/office/drawing/2010/main" spid="_x0000_s2072"/>
            </a:ext>
            <a:ext uri="{FF2B5EF4-FFF2-40B4-BE49-F238E27FC236}">
              <a16:creationId xmlns:a16="http://schemas.microsoft.com/office/drawing/2014/main" id="{9431E721-F93C-4B99-8A7E-479C4BA67929}"/>
            </a:ext>
          </a:extLst>
        </xdr:cNvPr>
        <xdr:cNvSpPr/>
      </xdr:nvSpPr>
      <xdr:spPr bwMode="auto">
        <a:xfrm>
          <a:off x="3879273" y="5546147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663</xdr:row>
      <xdr:rowOff>0</xdr:rowOff>
    </xdr:from>
    <xdr:ext cx="2476500" cy="199970"/>
    <xdr:sp macro="" textlink="">
      <xdr:nvSpPr>
        <xdr:cNvPr id="116" name="Drop Down 24" hidden="1">
          <a:extLst>
            <a:ext uri="{63B3BB69-23CF-44E3-9099-C40C66FF867C}">
              <a14:compatExt xmlns:a14="http://schemas.microsoft.com/office/drawing/2010/main" spid="_x0000_s2072"/>
            </a:ext>
            <a:ext uri="{FF2B5EF4-FFF2-40B4-BE49-F238E27FC236}">
              <a16:creationId xmlns:a16="http://schemas.microsoft.com/office/drawing/2014/main" id="{48B46124-8D2D-441C-8C4C-FCDE3756AB53}"/>
            </a:ext>
          </a:extLst>
        </xdr:cNvPr>
        <xdr:cNvSpPr/>
      </xdr:nvSpPr>
      <xdr:spPr bwMode="auto">
        <a:xfrm>
          <a:off x="3879273" y="5546147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676</xdr:row>
      <xdr:rowOff>0</xdr:rowOff>
    </xdr:from>
    <xdr:ext cx="2476500" cy="199970"/>
    <xdr:sp macro="" textlink="">
      <xdr:nvSpPr>
        <xdr:cNvPr id="117" name="Drop Down 24" hidden="1">
          <a:extLst>
            <a:ext uri="{63B3BB69-23CF-44E3-9099-C40C66FF867C}">
              <a14:compatExt xmlns:a14="http://schemas.microsoft.com/office/drawing/2010/main" spid="_x0000_s2072"/>
            </a:ext>
            <a:ext uri="{FF2B5EF4-FFF2-40B4-BE49-F238E27FC236}">
              <a16:creationId xmlns:a16="http://schemas.microsoft.com/office/drawing/2014/main" id="{1C58380B-7D73-442C-8343-B40D61E1EBBB}"/>
            </a:ext>
          </a:extLst>
        </xdr:cNvPr>
        <xdr:cNvSpPr/>
      </xdr:nvSpPr>
      <xdr:spPr bwMode="auto">
        <a:xfrm>
          <a:off x="3879273" y="571586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677</xdr:row>
      <xdr:rowOff>0</xdr:rowOff>
    </xdr:from>
    <xdr:ext cx="2476500" cy="199970"/>
    <xdr:sp macro="" textlink="">
      <xdr:nvSpPr>
        <xdr:cNvPr id="118" name="Drop Down 24" hidden="1">
          <a:extLst>
            <a:ext uri="{63B3BB69-23CF-44E3-9099-C40C66FF867C}">
              <a14:compatExt xmlns:a14="http://schemas.microsoft.com/office/drawing/2010/main" spid="_x0000_s2072"/>
            </a:ext>
            <a:ext uri="{FF2B5EF4-FFF2-40B4-BE49-F238E27FC236}">
              <a16:creationId xmlns:a16="http://schemas.microsoft.com/office/drawing/2014/main" id="{4B1B93F7-7348-429D-8C52-87D1471918DE}"/>
            </a:ext>
          </a:extLst>
        </xdr:cNvPr>
        <xdr:cNvSpPr/>
      </xdr:nvSpPr>
      <xdr:spPr bwMode="auto">
        <a:xfrm>
          <a:off x="3879273" y="5735781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677</xdr:row>
      <xdr:rowOff>0</xdr:rowOff>
    </xdr:from>
    <xdr:ext cx="2476500" cy="199970"/>
    <xdr:sp macro="" textlink="">
      <xdr:nvSpPr>
        <xdr:cNvPr id="119" name="Drop Down 24" hidden="1">
          <a:extLst>
            <a:ext uri="{63B3BB69-23CF-44E3-9099-C40C66FF867C}">
              <a14:compatExt xmlns:a14="http://schemas.microsoft.com/office/drawing/2010/main" spid="_x0000_s2072"/>
            </a:ext>
            <a:ext uri="{FF2B5EF4-FFF2-40B4-BE49-F238E27FC236}">
              <a16:creationId xmlns:a16="http://schemas.microsoft.com/office/drawing/2014/main" id="{8B5DF4C2-2D5F-41F4-853C-D556A3CA0181}"/>
            </a:ext>
          </a:extLst>
        </xdr:cNvPr>
        <xdr:cNvSpPr/>
      </xdr:nvSpPr>
      <xdr:spPr bwMode="auto">
        <a:xfrm>
          <a:off x="3879273" y="5735781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677</xdr:row>
      <xdr:rowOff>0</xdr:rowOff>
    </xdr:from>
    <xdr:ext cx="2476500" cy="199970"/>
    <xdr:sp macro="" textlink="">
      <xdr:nvSpPr>
        <xdr:cNvPr id="120" name="Drop Down 24" hidden="1">
          <a:extLst>
            <a:ext uri="{63B3BB69-23CF-44E3-9099-C40C66FF867C}">
              <a14:compatExt xmlns:a14="http://schemas.microsoft.com/office/drawing/2010/main" spid="_x0000_s2072"/>
            </a:ext>
            <a:ext uri="{FF2B5EF4-FFF2-40B4-BE49-F238E27FC236}">
              <a16:creationId xmlns:a16="http://schemas.microsoft.com/office/drawing/2014/main" id="{1837C3EB-4235-4724-8A2D-F6451EBE1F45}"/>
            </a:ext>
          </a:extLst>
        </xdr:cNvPr>
        <xdr:cNvSpPr/>
      </xdr:nvSpPr>
      <xdr:spPr bwMode="auto">
        <a:xfrm>
          <a:off x="3879273" y="5735781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677</xdr:row>
      <xdr:rowOff>0</xdr:rowOff>
    </xdr:from>
    <xdr:ext cx="2476500" cy="199970"/>
    <xdr:sp macro="" textlink="">
      <xdr:nvSpPr>
        <xdr:cNvPr id="121" name="Drop Down 24" hidden="1">
          <a:extLst>
            <a:ext uri="{63B3BB69-23CF-44E3-9099-C40C66FF867C}">
              <a14:compatExt xmlns:a14="http://schemas.microsoft.com/office/drawing/2010/main" spid="_x0000_s2072"/>
            </a:ext>
            <a:ext uri="{FF2B5EF4-FFF2-40B4-BE49-F238E27FC236}">
              <a16:creationId xmlns:a16="http://schemas.microsoft.com/office/drawing/2014/main" id="{F8CDEB32-624B-4EEB-A2FF-FF2C76B47ABA}"/>
            </a:ext>
          </a:extLst>
        </xdr:cNvPr>
        <xdr:cNvSpPr/>
      </xdr:nvSpPr>
      <xdr:spPr bwMode="auto">
        <a:xfrm>
          <a:off x="3879273" y="50638364"/>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677</xdr:row>
      <xdr:rowOff>0</xdr:rowOff>
    </xdr:from>
    <xdr:ext cx="2476500" cy="199970"/>
    <xdr:sp macro="" textlink="">
      <xdr:nvSpPr>
        <xdr:cNvPr id="122" name="Drop Down 24" hidden="1">
          <a:extLst>
            <a:ext uri="{63B3BB69-23CF-44E3-9099-C40C66FF867C}">
              <a14:compatExt xmlns:a14="http://schemas.microsoft.com/office/drawing/2010/main" spid="_x0000_s2072"/>
            </a:ext>
            <a:ext uri="{FF2B5EF4-FFF2-40B4-BE49-F238E27FC236}">
              <a16:creationId xmlns:a16="http://schemas.microsoft.com/office/drawing/2014/main" id="{1F4DC0C7-EBC9-4A30-9312-109308C9D51B}"/>
            </a:ext>
          </a:extLst>
        </xdr:cNvPr>
        <xdr:cNvSpPr/>
      </xdr:nvSpPr>
      <xdr:spPr bwMode="auto">
        <a:xfrm>
          <a:off x="3879273" y="5083752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677</xdr:row>
      <xdr:rowOff>0</xdr:rowOff>
    </xdr:from>
    <xdr:ext cx="2476500" cy="199970"/>
    <xdr:sp macro="" textlink="">
      <xdr:nvSpPr>
        <xdr:cNvPr id="123" name="Drop Down 24" hidden="1">
          <a:extLst>
            <a:ext uri="{63B3BB69-23CF-44E3-9099-C40C66FF867C}">
              <a14:compatExt xmlns:a14="http://schemas.microsoft.com/office/drawing/2010/main" spid="_x0000_s2072"/>
            </a:ext>
            <a:ext uri="{FF2B5EF4-FFF2-40B4-BE49-F238E27FC236}">
              <a16:creationId xmlns:a16="http://schemas.microsoft.com/office/drawing/2014/main" id="{33654E2D-FC52-4B2A-8253-624F3923C4AD}"/>
            </a:ext>
          </a:extLst>
        </xdr:cNvPr>
        <xdr:cNvSpPr/>
      </xdr:nvSpPr>
      <xdr:spPr bwMode="auto">
        <a:xfrm>
          <a:off x="3879273" y="5083752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677</xdr:row>
      <xdr:rowOff>0</xdr:rowOff>
    </xdr:from>
    <xdr:ext cx="2476500" cy="199970"/>
    <xdr:sp macro="" textlink="">
      <xdr:nvSpPr>
        <xdr:cNvPr id="124" name="Drop Down 24" hidden="1">
          <a:extLst>
            <a:ext uri="{63B3BB69-23CF-44E3-9099-C40C66FF867C}">
              <a14:compatExt xmlns:a14="http://schemas.microsoft.com/office/drawing/2010/main" spid="_x0000_s2072"/>
            </a:ext>
            <a:ext uri="{FF2B5EF4-FFF2-40B4-BE49-F238E27FC236}">
              <a16:creationId xmlns:a16="http://schemas.microsoft.com/office/drawing/2014/main" id="{9B07830A-248C-4C02-BD72-3B5ACC4E74B0}"/>
            </a:ext>
          </a:extLst>
        </xdr:cNvPr>
        <xdr:cNvSpPr/>
      </xdr:nvSpPr>
      <xdr:spPr bwMode="auto">
        <a:xfrm>
          <a:off x="3879273" y="5083752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678</xdr:row>
      <xdr:rowOff>0</xdr:rowOff>
    </xdr:from>
    <xdr:ext cx="2476500" cy="199970"/>
    <xdr:sp macro="" textlink="">
      <xdr:nvSpPr>
        <xdr:cNvPr id="125" name="Drop Down 24" hidden="1">
          <a:extLst>
            <a:ext uri="{63B3BB69-23CF-44E3-9099-C40C66FF867C}">
              <a14:compatExt xmlns:a14="http://schemas.microsoft.com/office/drawing/2010/main" spid="_x0000_s2072"/>
            </a:ext>
            <a:ext uri="{FF2B5EF4-FFF2-40B4-BE49-F238E27FC236}">
              <a16:creationId xmlns:a16="http://schemas.microsoft.com/office/drawing/2014/main" id="{3762EA90-D70E-477D-875C-29E5139CAD7C}"/>
            </a:ext>
          </a:extLst>
        </xdr:cNvPr>
        <xdr:cNvSpPr/>
      </xdr:nvSpPr>
      <xdr:spPr bwMode="auto">
        <a:xfrm>
          <a:off x="3879273" y="5095009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678</xdr:row>
      <xdr:rowOff>0</xdr:rowOff>
    </xdr:from>
    <xdr:ext cx="2476500" cy="199970"/>
    <xdr:sp macro="" textlink="">
      <xdr:nvSpPr>
        <xdr:cNvPr id="126" name="Drop Down 24" hidden="1">
          <a:extLst>
            <a:ext uri="{63B3BB69-23CF-44E3-9099-C40C66FF867C}">
              <a14:compatExt xmlns:a14="http://schemas.microsoft.com/office/drawing/2010/main" spid="_x0000_s2072"/>
            </a:ext>
            <a:ext uri="{FF2B5EF4-FFF2-40B4-BE49-F238E27FC236}">
              <a16:creationId xmlns:a16="http://schemas.microsoft.com/office/drawing/2014/main" id="{56C314E2-EF88-4B8C-9069-A97F48397F26}"/>
            </a:ext>
          </a:extLst>
        </xdr:cNvPr>
        <xdr:cNvSpPr/>
      </xdr:nvSpPr>
      <xdr:spPr bwMode="auto">
        <a:xfrm>
          <a:off x="3879273" y="5095009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678</xdr:row>
      <xdr:rowOff>0</xdr:rowOff>
    </xdr:from>
    <xdr:ext cx="2476500" cy="199970"/>
    <xdr:sp macro="" textlink="">
      <xdr:nvSpPr>
        <xdr:cNvPr id="127" name="Drop Down 24" hidden="1">
          <a:extLst>
            <a:ext uri="{63B3BB69-23CF-44E3-9099-C40C66FF867C}">
              <a14:compatExt xmlns:a14="http://schemas.microsoft.com/office/drawing/2010/main" spid="_x0000_s2072"/>
            </a:ext>
            <a:ext uri="{FF2B5EF4-FFF2-40B4-BE49-F238E27FC236}">
              <a16:creationId xmlns:a16="http://schemas.microsoft.com/office/drawing/2014/main" id="{52D4DFEE-41B5-4035-BBAA-5C76FCAA7CA4}"/>
            </a:ext>
          </a:extLst>
        </xdr:cNvPr>
        <xdr:cNvSpPr/>
      </xdr:nvSpPr>
      <xdr:spPr bwMode="auto">
        <a:xfrm>
          <a:off x="3879273" y="571586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679</xdr:row>
      <xdr:rowOff>0</xdr:rowOff>
    </xdr:from>
    <xdr:ext cx="2476500" cy="199970"/>
    <xdr:sp macro="" textlink="">
      <xdr:nvSpPr>
        <xdr:cNvPr id="128" name="Drop Down 24" hidden="1">
          <a:extLst>
            <a:ext uri="{63B3BB69-23CF-44E3-9099-C40C66FF867C}">
              <a14:compatExt xmlns:a14="http://schemas.microsoft.com/office/drawing/2010/main" spid="_x0000_s2072"/>
            </a:ext>
            <a:ext uri="{FF2B5EF4-FFF2-40B4-BE49-F238E27FC236}">
              <a16:creationId xmlns:a16="http://schemas.microsoft.com/office/drawing/2014/main" id="{C69B9901-94C2-49CC-AA3A-BFEE32A3580F}"/>
            </a:ext>
          </a:extLst>
        </xdr:cNvPr>
        <xdr:cNvSpPr/>
      </xdr:nvSpPr>
      <xdr:spPr bwMode="auto">
        <a:xfrm>
          <a:off x="3879273" y="5735781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679</xdr:row>
      <xdr:rowOff>0</xdr:rowOff>
    </xdr:from>
    <xdr:ext cx="2476500" cy="199970"/>
    <xdr:sp macro="" textlink="">
      <xdr:nvSpPr>
        <xdr:cNvPr id="129" name="Drop Down 24" hidden="1">
          <a:extLst>
            <a:ext uri="{63B3BB69-23CF-44E3-9099-C40C66FF867C}">
              <a14:compatExt xmlns:a14="http://schemas.microsoft.com/office/drawing/2010/main" spid="_x0000_s2072"/>
            </a:ext>
            <a:ext uri="{FF2B5EF4-FFF2-40B4-BE49-F238E27FC236}">
              <a16:creationId xmlns:a16="http://schemas.microsoft.com/office/drawing/2014/main" id="{542CE0E3-22EC-4815-AE10-A1573556CF93}"/>
            </a:ext>
          </a:extLst>
        </xdr:cNvPr>
        <xdr:cNvSpPr/>
      </xdr:nvSpPr>
      <xdr:spPr bwMode="auto">
        <a:xfrm>
          <a:off x="3879273" y="5735781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679</xdr:row>
      <xdr:rowOff>0</xdr:rowOff>
    </xdr:from>
    <xdr:ext cx="2476500" cy="199970"/>
    <xdr:sp macro="" textlink="">
      <xdr:nvSpPr>
        <xdr:cNvPr id="130" name="Drop Down 24" hidden="1">
          <a:extLst>
            <a:ext uri="{63B3BB69-23CF-44E3-9099-C40C66FF867C}">
              <a14:compatExt xmlns:a14="http://schemas.microsoft.com/office/drawing/2010/main" spid="_x0000_s2072"/>
            </a:ext>
            <a:ext uri="{FF2B5EF4-FFF2-40B4-BE49-F238E27FC236}">
              <a16:creationId xmlns:a16="http://schemas.microsoft.com/office/drawing/2014/main" id="{B1B19E7D-A191-47EE-8415-FA0962236F40}"/>
            </a:ext>
          </a:extLst>
        </xdr:cNvPr>
        <xdr:cNvSpPr/>
      </xdr:nvSpPr>
      <xdr:spPr bwMode="auto">
        <a:xfrm>
          <a:off x="3879273" y="5735781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697</xdr:row>
      <xdr:rowOff>0</xdr:rowOff>
    </xdr:from>
    <xdr:ext cx="2476500" cy="199970"/>
    <xdr:sp macro="" textlink="">
      <xdr:nvSpPr>
        <xdr:cNvPr id="131" name="Drop Down 24" hidden="1">
          <a:extLst>
            <a:ext uri="{63B3BB69-23CF-44E3-9099-C40C66FF867C}">
              <a14:compatExt xmlns:a14="http://schemas.microsoft.com/office/drawing/2010/main" spid="_x0000_s2072"/>
            </a:ext>
            <a:ext uri="{FF2B5EF4-FFF2-40B4-BE49-F238E27FC236}">
              <a16:creationId xmlns:a16="http://schemas.microsoft.com/office/drawing/2014/main" id="{57BCBBE1-6293-4D02-AC17-BF23994C0A68}"/>
            </a:ext>
          </a:extLst>
        </xdr:cNvPr>
        <xdr:cNvSpPr/>
      </xdr:nvSpPr>
      <xdr:spPr bwMode="auto">
        <a:xfrm>
          <a:off x="3879273" y="59055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698</xdr:row>
      <xdr:rowOff>0</xdr:rowOff>
    </xdr:from>
    <xdr:ext cx="2476500" cy="199970"/>
    <xdr:sp macro="" textlink="">
      <xdr:nvSpPr>
        <xdr:cNvPr id="132" name="Drop Down 24" hidden="1">
          <a:extLst>
            <a:ext uri="{63B3BB69-23CF-44E3-9099-C40C66FF867C}">
              <a14:compatExt xmlns:a14="http://schemas.microsoft.com/office/drawing/2010/main" spid="_x0000_s2072"/>
            </a:ext>
            <a:ext uri="{FF2B5EF4-FFF2-40B4-BE49-F238E27FC236}">
              <a16:creationId xmlns:a16="http://schemas.microsoft.com/office/drawing/2014/main" id="{9D14AD44-4781-47C0-9909-F6C67082A224}"/>
            </a:ext>
          </a:extLst>
        </xdr:cNvPr>
        <xdr:cNvSpPr/>
      </xdr:nvSpPr>
      <xdr:spPr bwMode="auto">
        <a:xfrm>
          <a:off x="3879273" y="592541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698</xdr:row>
      <xdr:rowOff>0</xdr:rowOff>
    </xdr:from>
    <xdr:ext cx="2476500" cy="199970"/>
    <xdr:sp macro="" textlink="">
      <xdr:nvSpPr>
        <xdr:cNvPr id="133" name="Drop Down 24" hidden="1">
          <a:extLst>
            <a:ext uri="{63B3BB69-23CF-44E3-9099-C40C66FF867C}">
              <a14:compatExt xmlns:a14="http://schemas.microsoft.com/office/drawing/2010/main" spid="_x0000_s2072"/>
            </a:ext>
            <a:ext uri="{FF2B5EF4-FFF2-40B4-BE49-F238E27FC236}">
              <a16:creationId xmlns:a16="http://schemas.microsoft.com/office/drawing/2014/main" id="{6B32E072-C75C-4272-9855-CC0570F80EFC}"/>
            </a:ext>
          </a:extLst>
        </xdr:cNvPr>
        <xdr:cNvSpPr/>
      </xdr:nvSpPr>
      <xdr:spPr bwMode="auto">
        <a:xfrm>
          <a:off x="3879273" y="592541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698</xdr:row>
      <xdr:rowOff>0</xdr:rowOff>
    </xdr:from>
    <xdr:ext cx="2476500" cy="199970"/>
    <xdr:sp macro="" textlink="">
      <xdr:nvSpPr>
        <xdr:cNvPr id="134" name="Drop Down 24" hidden="1">
          <a:extLst>
            <a:ext uri="{63B3BB69-23CF-44E3-9099-C40C66FF867C}">
              <a14:compatExt xmlns:a14="http://schemas.microsoft.com/office/drawing/2010/main" spid="_x0000_s2072"/>
            </a:ext>
            <a:ext uri="{FF2B5EF4-FFF2-40B4-BE49-F238E27FC236}">
              <a16:creationId xmlns:a16="http://schemas.microsoft.com/office/drawing/2014/main" id="{C5766CD8-6FE8-4EBE-A25B-E52E16A5914D}"/>
            </a:ext>
          </a:extLst>
        </xdr:cNvPr>
        <xdr:cNvSpPr/>
      </xdr:nvSpPr>
      <xdr:spPr bwMode="auto">
        <a:xfrm>
          <a:off x="3879273" y="592541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698</xdr:row>
      <xdr:rowOff>0</xdr:rowOff>
    </xdr:from>
    <xdr:ext cx="2476500" cy="199970"/>
    <xdr:sp macro="" textlink="">
      <xdr:nvSpPr>
        <xdr:cNvPr id="135" name="Drop Down 24" hidden="1">
          <a:extLst>
            <a:ext uri="{63B3BB69-23CF-44E3-9099-C40C66FF867C}">
              <a14:compatExt xmlns:a14="http://schemas.microsoft.com/office/drawing/2010/main" spid="_x0000_s2072"/>
            </a:ext>
            <a:ext uri="{FF2B5EF4-FFF2-40B4-BE49-F238E27FC236}">
              <a16:creationId xmlns:a16="http://schemas.microsoft.com/office/drawing/2014/main" id="{568EB2DE-23E3-4C54-8F34-F7A0D42425A9}"/>
            </a:ext>
          </a:extLst>
        </xdr:cNvPr>
        <xdr:cNvSpPr/>
      </xdr:nvSpPr>
      <xdr:spPr bwMode="auto">
        <a:xfrm>
          <a:off x="3879273" y="592541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698</xdr:row>
      <xdr:rowOff>0</xdr:rowOff>
    </xdr:from>
    <xdr:ext cx="2476500" cy="199970"/>
    <xdr:sp macro="" textlink="">
      <xdr:nvSpPr>
        <xdr:cNvPr id="136" name="Drop Down 24" hidden="1">
          <a:extLst>
            <a:ext uri="{63B3BB69-23CF-44E3-9099-C40C66FF867C}">
              <a14:compatExt xmlns:a14="http://schemas.microsoft.com/office/drawing/2010/main" spid="_x0000_s2072"/>
            </a:ext>
            <a:ext uri="{FF2B5EF4-FFF2-40B4-BE49-F238E27FC236}">
              <a16:creationId xmlns:a16="http://schemas.microsoft.com/office/drawing/2014/main" id="{ECF0AF80-3930-4841-ABF4-1911D67BD3E0}"/>
            </a:ext>
          </a:extLst>
        </xdr:cNvPr>
        <xdr:cNvSpPr/>
      </xdr:nvSpPr>
      <xdr:spPr bwMode="auto">
        <a:xfrm>
          <a:off x="3879273" y="592541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698</xdr:row>
      <xdr:rowOff>0</xdr:rowOff>
    </xdr:from>
    <xdr:ext cx="2476500" cy="199970"/>
    <xdr:sp macro="" textlink="">
      <xdr:nvSpPr>
        <xdr:cNvPr id="137" name="Drop Down 24" hidden="1">
          <a:extLst>
            <a:ext uri="{63B3BB69-23CF-44E3-9099-C40C66FF867C}">
              <a14:compatExt xmlns:a14="http://schemas.microsoft.com/office/drawing/2010/main" spid="_x0000_s2072"/>
            </a:ext>
            <a:ext uri="{FF2B5EF4-FFF2-40B4-BE49-F238E27FC236}">
              <a16:creationId xmlns:a16="http://schemas.microsoft.com/office/drawing/2014/main" id="{37849AC4-6975-436C-A5C8-82200457BF3B}"/>
            </a:ext>
          </a:extLst>
        </xdr:cNvPr>
        <xdr:cNvSpPr/>
      </xdr:nvSpPr>
      <xdr:spPr bwMode="auto">
        <a:xfrm>
          <a:off x="3879273" y="592541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698</xdr:row>
      <xdr:rowOff>0</xdr:rowOff>
    </xdr:from>
    <xdr:ext cx="2476500" cy="199970"/>
    <xdr:sp macro="" textlink="">
      <xdr:nvSpPr>
        <xdr:cNvPr id="138" name="Drop Down 24" hidden="1">
          <a:extLst>
            <a:ext uri="{63B3BB69-23CF-44E3-9099-C40C66FF867C}">
              <a14:compatExt xmlns:a14="http://schemas.microsoft.com/office/drawing/2010/main" spid="_x0000_s2072"/>
            </a:ext>
            <a:ext uri="{FF2B5EF4-FFF2-40B4-BE49-F238E27FC236}">
              <a16:creationId xmlns:a16="http://schemas.microsoft.com/office/drawing/2014/main" id="{F9F1ED53-FB7D-42A3-849C-D0365105365F}"/>
            </a:ext>
          </a:extLst>
        </xdr:cNvPr>
        <xdr:cNvSpPr/>
      </xdr:nvSpPr>
      <xdr:spPr bwMode="auto">
        <a:xfrm>
          <a:off x="3879273" y="592541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699</xdr:row>
      <xdr:rowOff>0</xdr:rowOff>
    </xdr:from>
    <xdr:ext cx="2476500" cy="199970"/>
    <xdr:sp macro="" textlink="">
      <xdr:nvSpPr>
        <xdr:cNvPr id="139" name="Drop Down 24" hidden="1">
          <a:extLst>
            <a:ext uri="{63B3BB69-23CF-44E3-9099-C40C66FF867C}">
              <a14:compatExt xmlns:a14="http://schemas.microsoft.com/office/drawing/2010/main" spid="_x0000_s2072"/>
            </a:ext>
            <a:ext uri="{FF2B5EF4-FFF2-40B4-BE49-F238E27FC236}">
              <a16:creationId xmlns:a16="http://schemas.microsoft.com/office/drawing/2014/main" id="{69189DB2-2634-48E5-BE40-4BB52D997DA0}"/>
            </a:ext>
          </a:extLst>
        </xdr:cNvPr>
        <xdr:cNvSpPr/>
      </xdr:nvSpPr>
      <xdr:spPr bwMode="auto">
        <a:xfrm>
          <a:off x="3879273" y="5936672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699</xdr:row>
      <xdr:rowOff>0</xdr:rowOff>
    </xdr:from>
    <xdr:ext cx="2476500" cy="199970"/>
    <xdr:sp macro="" textlink="">
      <xdr:nvSpPr>
        <xdr:cNvPr id="140" name="Drop Down 24" hidden="1">
          <a:extLst>
            <a:ext uri="{63B3BB69-23CF-44E3-9099-C40C66FF867C}">
              <a14:compatExt xmlns:a14="http://schemas.microsoft.com/office/drawing/2010/main" spid="_x0000_s2072"/>
            </a:ext>
            <a:ext uri="{FF2B5EF4-FFF2-40B4-BE49-F238E27FC236}">
              <a16:creationId xmlns:a16="http://schemas.microsoft.com/office/drawing/2014/main" id="{0896CF6F-0710-40DF-9D82-E321D7C9469C}"/>
            </a:ext>
          </a:extLst>
        </xdr:cNvPr>
        <xdr:cNvSpPr/>
      </xdr:nvSpPr>
      <xdr:spPr bwMode="auto">
        <a:xfrm>
          <a:off x="3879273" y="5936672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699</xdr:row>
      <xdr:rowOff>0</xdr:rowOff>
    </xdr:from>
    <xdr:ext cx="2476500" cy="199970"/>
    <xdr:sp macro="" textlink="">
      <xdr:nvSpPr>
        <xdr:cNvPr id="141" name="Drop Down 24" hidden="1">
          <a:extLst>
            <a:ext uri="{63B3BB69-23CF-44E3-9099-C40C66FF867C}">
              <a14:compatExt xmlns:a14="http://schemas.microsoft.com/office/drawing/2010/main" spid="_x0000_s2072"/>
            </a:ext>
            <a:ext uri="{FF2B5EF4-FFF2-40B4-BE49-F238E27FC236}">
              <a16:creationId xmlns:a16="http://schemas.microsoft.com/office/drawing/2014/main" id="{4040F0B8-9F19-4D86-AAF1-77D38C870BAC}"/>
            </a:ext>
          </a:extLst>
        </xdr:cNvPr>
        <xdr:cNvSpPr/>
      </xdr:nvSpPr>
      <xdr:spPr bwMode="auto">
        <a:xfrm>
          <a:off x="3879273" y="5936672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142" name="Drop Down 24" hidden="1">
          <a:extLst>
            <a:ext uri="{63B3BB69-23CF-44E3-9099-C40C66FF867C}">
              <a14:compatExt xmlns:a14="http://schemas.microsoft.com/office/drawing/2010/main" spid="_x0000_s2072"/>
            </a:ext>
            <a:ext uri="{FF2B5EF4-FFF2-40B4-BE49-F238E27FC236}">
              <a16:creationId xmlns:a16="http://schemas.microsoft.com/office/drawing/2014/main" id="{E4C6CB9A-2815-4610-BEC0-09EFEF7B1F73}"/>
            </a:ext>
          </a:extLst>
        </xdr:cNvPr>
        <xdr:cNvSpPr/>
      </xdr:nvSpPr>
      <xdr:spPr bwMode="auto">
        <a:xfrm>
          <a:off x="3879273" y="5956588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143" name="Drop Down 24" hidden="1">
          <a:extLst>
            <a:ext uri="{63B3BB69-23CF-44E3-9099-C40C66FF867C}">
              <a14:compatExt xmlns:a14="http://schemas.microsoft.com/office/drawing/2010/main" spid="_x0000_s2072"/>
            </a:ext>
            <a:ext uri="{FF2B5EF4-FFF2-40B4-BE49-F238E27FC236}">
              <a16:creationId xmlns:a16="http://schemas.microsoft.com/office/drawing/2014/main" id="{F96336CE-217B-49A5-AA80-29B929493070}"/>
            </a:ext>
          </a:extLst>
        </xdr:cNvPr>
        <xdr:cNvSpPr/>
      </xdr:nvSpPr>
      <xdr:spPr bwMode="auto">
        <a:xfrm>
          <a:off x="3879273" y="5956588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144" name="Drop Down 24" hidden="1">
          <a:extLst>
            <a:ext uri="{63B3BB69-23CF-44E3-9099-C40C66FF867C}">
              <a14:compatExt xmlns:a14="http://schemas.microsoft.com/office/drawing/2010/main" spid="_x0000_s2072"/>
            </a:ext>
            <a:ext uri="{FF2B5EF4-FFF2-40B4-BE49-F238E27FC236}">
              <a16:creationId xmlns:a16="http://schemas.microsoft.com/office/drawing/2014/main" id="{731F6C6B-0DED-4C70-9402-8AAEE02F3530}"/>
            </a:ext>
          </a:extLst>
        </xdr:cNvPr>
        <xdr:cNvSpPr/>
      </xdr:nvSpPr>
      <xdr:spPr bwMode="auto">
        <a:xfrm>
          <a:off x="3879273" y="5956588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253</xdr:row>
      <xdr:rowOff>0</xdr:rowOff>
    </xdr:from>
    <xdr:ext cx="2476500" cy="199970"/>
    <xdr:sp macro="" textlink="">
      <xdr:nvSpPr>
        <xdr:cNvPr id="65" name="Drop Down 24" hidden="1">
          <a:extLst>
            <a:ext uri="{63B3BB69-23CF-44E3-9099-C40C66FF867C}">
              <a14:compatExt xmlns:a14="http://schemas.microsoft.com/office/drawing/2010/main" spid="_x0000_s2072"/>
            </a:ext>
            <a:ext uri="{FF2B5EF4-FFF2-40B4-BE49-F238E27FC236}">
              <a16:creationId xmlns:a16="http://schemas.microsoft.com/office/drawing/2014/main" id="{BCE93B9D-5B89-4160-9C51-4844983188AE}"/>
            </a:ext>
          </a:extLst>
        </xdr:cNvPr>
        <xdr:cNvSpPr/>
      </xdr:nvSpPr>
      <xdr:spPr bwMode="auto">
        <a:xfrm>
          <a:off x="3863578" y="2224682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253</xdr:row>
      <xdr:rowOff>0</xdr:rowOff>
    </xdr:from>
    <xdr:ext cx="2476500" cy="199970"/>
    <xdr:sp macro="" textlink="">
      <xdr:nvSpPr>
        <xdr:cNvPr id="70" name="Drop Down 24" hidden="1">
          <a:extLst>
            <a:ext uri="{63B3BB69-23CF-44E3-9099-C40C66FF867C}">
              <a14:compatExt xmlns:a14="http://schemas.microsoft.com/office/drawing/2010/main" spid="_x0000_s2072"/>
            </a:ext>
            <a:ext uri="{FF2B5EF4-FFF2-40B4-BE49-F238E27FC236}">
              <a16:creationId xmlns:a16="http://schemas.microsoft.com/office/drawing/2014/main" id="{1E2B9468-5571-4CD0-8C93-8897FFE57168}"/>
            </a:ext>
          </a:extLst>
        </xdr:cNvPr>
        <xdr:cNvSpPr/>
      </xdr:nvSpPr>
      <xdr:spPr bwMode="auto">
        <a:xfrm>
          <a:off x="3863578" y="2224682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253</xdr:row>
      <xdr:rowOff>0</xdr:rowOff>
    </xdr:from>
    <xdr:ext cx="2476500" cy="199970"/>
    <xdr:sp macro="" textlink="">
      <xdr:nvSpPr>
        <xdr:cNvPr id="71" name="Drop Down 24" hidden="1">
          <a:extLst>
            <a:ext uri="{63B3BB69-23CF-44E3-9099-C40C66FF867C}">
              <a14:compatExt xmlns:a14="http://schemas.microsoft.com/office/drawing/2010/main" spid="_x0000_s2072"/>
            </a:ext>
            <a:ext uri="{FF2B5EF4-FFF2-40B4-BE49-F238E27FC236}">
              <a16:creationId xmlns:a16="http://schemas.microsoft.com/office/drawing/2014/main" id="{6B17A05E-E4D7-456E-A7B4-5C9562FF828F}"/>
            </a:ext>
          </a:extLst>
        </xdr:cNvPr>
        <xdr:cNvSpPr/>
      </xdr:nvSpPr>
      <xdr:spPr bwMode="auto">
        <a:xfrm>
          <a:off x="3863578" y="2224682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53</xdr:row>
      <xdr:rowOff>0</xdr:rowOff>
    </xdr:from>
    <xdr:ext cx="1921468" cy="195685"/>
    <xdr:sp macro="" textlink="">
      <xdr:nvSpPr>
        <xdr:cNvPr id="72" name="Drop Down 20" hidden="1">
          <a:extLst>
            <a:ext uri="{63B3BB69-23CF-44E3-9099-C40C66FF867C}">
              <a14:compatExt xmlns:a14="http://schemas.microsoft.com/office/drawing/2010/main" spid="_x0000_s2068"/>
            </a:ext>
            <a:ext uri="{FF2B5EF4-FFF2-40B4-BE49-F238E27FC236}">
              <a16:creationId xmlns:a16="http://schemas.microsoft.com/office/drawing/2014/main" id="{83BD962A-3925-4FD2-B1D7-BCB9EE8CD712}"/>
            </a:ext>
          </a:extLst>
        </xdr:cNvPr>
        <xdr:cNvSpPr/>
      </xdr:nvSpPr>
      <xdr:spPr bwMode="auto">
        <a:xfrm>
          <a:off x="6113859" y="120015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53</xdr:row>
      <xdr:rowOff>0</xdr:rowOff>
    </xdr:from>
    <xdr:ext cx="1921468" cy="195685"/>
    <xdr:sp macro="" textlink="">
      <xdr:nvSpPr>
        <xdr:cNvPr id="73" name="Drop Down 20" hidden="1">
          <a:extLst>
            <a:ext uri="{63B3BB69-23CF-44E3-9099-C40C66FF867C}">
              <a14:compatExt xmlns:a14="http://schemas.microsoft.com/office/drawing/2010/main" spid="_x0000_s2068"/>
            </a:ext>
            <a:ext uri="{FF2B5EF4-FFF2-40B4-BE49-F238E27FC236}">
              <a16:creationId xmlns:a16="http://schemas.microsoft.com/office/drawing/2014/main" id="{7E5F43AC-DA78-4988-9EB6-387AD27EFEB5}"/>
            </a:ext>
          </a:extLst>
        </xdr:cNvPr>
        <xdr:cNvSpPr/>
      </xdr:nvSpPr>
      <xdr:spPr bwMode="auto">
        <a:xfrm>
          <a:off x="6113859" y="120015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74" name="Drop Down 24" hidden="1">
          <a:extLst>
            <a:ext uri="{63B3BB69-23CF-44E3-9099-C40C66FF867C}">
              <a14:compatExt xmlns:a14="http://schemas.microsoft.com/office/drawing/2010/main" spid="_x0000_s2072"/>
            </a:ext>
            <a:ext uri="{FF2B5EF4-FFF2-40B4-BE49-F238E27FC236}">
              <a16:creationId xmlns:a16="http://schemas.microsoft.com/office/drawing/2014/main" id="{CBE23104-8A19-477A-A903-720547C413CF}"/>
            </a:ext>
          </a:extLst>
        </xdr:cNvPr>
        <xdr:cNvSpPr/>
      </xdr:nvSpPr>
      <xdr:spPr bwMode="auto">
        <a:xfrm>
          <a:off x="3863578" y="4133254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145" name="Drop Down 24" hidden="1">
          <a:extLst>
            <a:ext uri="{63B3BB69-23CF-44E3-9099-C40C66FF867C}">
              <a14:compatExt xmlns:a14="http://schemas.microsoft.com/office/drawing/2010/main" spid="_x0000_s2072"/>
            </a:ext>
            <a:ext uri="{FF2B5EF4-FFF2-40B4-BE49-F238E27FC236}">
              <a16:creationId xmlns:a16="http://schemas.microsoft.com/office/drawing/2014/main" id="{59103792-E2DD-4C17-B11E-0AB0E3280029}"/>
            </a:ext>
          </a:extLst>
        </xdr:cNvPr>
        <xdr:cNvSpPr/>
      </xdr:nvSpPr>
      <xdr:spPr bwMode="auto">
        <a:xfrm>
          <a:off x="3863578" y="4133254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146" name="Drop Down 24" hidden="1">
          <a:extLst>
            <a:ext uri="{63B3BB69-23CF-44E3-9099-C40C66FF867C}">
              <a14:compatExt xmlns:a14="http://schemas.microsoft.com/office/drawing/2010/main" spid="_x0000_s2072"/>
            </a:ext>
            <a:ext uri="{FF2B5EF4-FFF2-40B4-BE49-F238E27FC236}">
              <a16:creationId xmlns:a16="http://schemas.microsoft.com/office/drawing/2014/main" id="{EB02CAB1-30EF-4B32-BD31-B29588B5AE77}"/>
            </a:ext>
          </a:extLst>
        </xdr:cNvPr>
        <xdr:cNvSpPr/>
      </xdr:nvSpPr>
      <xdr:spPr bwMode="auto">
        <a:xfrm>
          <a:off x="3863578" y="4133254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147" name="Drop Down 24" hidden="1">
          <a:extLst>
            <a:ext uri="{63B3BB69-23CF-44E3-9099-C40C66FF867C}">
              <a14:compatExt xmlns:a14="http://schemas.microsoft.com/office/drawing/2010/main" spid="_x0000_s2072"/>
            </a:ext>
            <a:ext uri="{FF2B5EF4-FFF2-40B4-BE49-F238E27FC236}">
              <a16:creationId xmlns:a16="http://schemas.microsoft.com/office/drawing/2014/main" id="{FDE100D3-5BF7-4A8D-A8DE-102373F5A446}"/>
            </a:ext>
          </a:extLst>
        </xdr:cNvPr>
        <xdr:cNvSpPr/>
      </xdr:nvSpPr>
      <xdr:spPr bwMode="auto">
        <a:xfrm>
          <a:off x="3863578" y="5791795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148" name="Drop Down 24" hidden="1">
          <a:extLst>
            <a:ext uri="{63B3BB69-23CF-44E3-9099-C40C66FF867C}">
              <a14:compatExt xmlns:a14="http://schemas.microsoft.com/office/drawing/2010/main" spid="_x0000_s2072"/>
            </a:ext>
            <a:ext uri="{FF2B5EF4-FFF2-40B4-BE49-F238E27FC236}">
              <a16:creationId xmlns:a16="http://schemas.microsoft.com/office/drawing/2014/main" id="{DDDA0C8A-16A7-4B79-AA2C-6B418E7C6C33}"/>
            </a:ext>
          </a:extLst>
        </xdr:cNvPr>
        <xdr:cNvSpPr/>
      </xdr:nvSpPr>
      <xdr:spPr bwMode="auto">
        <a:xfrm>
          <a:off x="3863578" y="581203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149" name="Drop Down 24" hidden="1">
          <a:extLst>
            <a:ext uri="{63B3BB69-23CF-44E3-9099-C40C66FF867C}">
              <a14:compatExt xmlns:a14="http://schemas.microsoft.com/office/drawing/2010/main" spid="_x0000_s2072"/>
            </a:ext>
            <a:ext uri="{FF2B5EF4-FFF2-40B4-BE49-F238E27FC236}">
              <a16:creationId xmlns:a16="http://schemas.microsoft.com/office/drawing/2014/main" id="{86C816AE-101F-45EC-9B8F-6866618A7832}"/>
            </a:ext>
          </a:extLst>
        </xdr:cNvPr>
        <xdr:cNvSpPr/>
      </xdr:nvSpPr>
      <xdr:spPr bwMode="auto">
        <a:xfrm>
          <a:off x="3863578" y="581203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150" name="Drop Down 24" hidden="1">
          <a:extLst>
            <a:ext uri="{63B3BB69-23CF-44E3-9099-C40C66FF867C}">
              <a14:compatExt xmlns:a14="http://schemas.microsoft.com/office/drawing/2010/main" spid="_x0000_s2072"/>
            </a:ext>
            <a:ext uri="{FF2B5EF4-FFF2-40B4-BE49-F238E27FC236}">
              <a16:creationId xmlns:a16="http://schemas.microsoft.com/office/drawing/2014/main" id="{827DFEF4-8974-4CF6-8400-709821C7C0EE}"/>
            </a:ext>
          </a:extLst>
        </xdr:cNvPr>
        <xdr:cNvSpPr/>
      </xdr:nvSpPr>
      <xdr:spPr bwMode="auto">
        <a:xfrm>
          <a:off x="3863578" y="581203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151" name="Drop Down 24" hidden="1">
          <a:extLst>
            <a:ext uri="{63B3BB69-23CF-44E3-9099-C40C66FF867C}">
              <a14:compatExt xmlns:a14="http://schemas.microsoft.com/office/drawing/2010/main" spid="_x0000_s2072"/>
            </a:ext>
            <a:ext uri="{FF2B5EF4-FFF2-40B4-BE49-F238E27FC236}">
              <a16:creationId xmlns:a16="http://schemas.microsoft.com/office/drawing/2014/main" id="{C836DEDA-FE7E-4A6F-A1C6-1D99854B906B}"/>
            </a:ext>
          </a:extLst>
        </xdr:cNvPr>
        <xdr:cNvSpPr/>
      </xdr:nvSpPr>
      <xdr:spPr bwMode="auto">
        <a:xfrm>
          <a:off x="3863578" y="581203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152" name="Drop Down 24" hidden="1">
          <a:extLst>
            <a:ext uri="{63B3BB69-23CF-44E3-9099-C40C66FF867C}">
              <a14:compatExt xmlns:a14="http://schemas.microsoft.com/office/drawing/2010/main" spid="_x0000_s2072"/>
            </a:ext>
            <a:ext uri="{FF2B5EF4-FFF2-40B4-BE49-F238E27FC236}">
              <a16:creationId xmlns:a16="http://schemas.microsoft.com/office/drawing/2014/main" id="{2A0E70EC-ACA4-454A-AD36-4CA63A92E46C}"/>
            </a:ext>
          </a:extLst>
        </xdr:cNvPr>
        <xdr:cNvSpPr/>
      </xdr:nvSpPr>
      <xdr:spPr bwMode="auto">
        <a:xfrm>
          <a:off x="3863578" y="581203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153" name="Drop Down 24" hidden="1">
          <a:extLst>
            <a:ext uri="{63B3BB69-23CF-44E3-9099-C40C66FF867C}">
              <a14:compatExt xmlns:a14="http://schemas.microsoft.com/office/drawing/2010/main" spid="_x0000_s2072"/>
            </a:ext>
            <a:ext uri="{FF2B5EF4-FFF2-40B4-BE49-F238E27FC236}">
              <a16:creationId xmlns:a16="http://schemas.microsoft.com/office/drawing/2014/main" id="{017D6CDE-CDA1-469A-BD65-116E2B50782F}"/>
            </a:ext>
          </a:extLst>
        </xdr:cNvPr>
        <xdr:cNvSpPr/>
      </xdr:nvSpPr>
      <xdr:spPr bwMode="auto">
        <a:xfrm>
          <a:off x="3863578" y="581203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154" name="Drop Down 24" hidden="1">
          <a:extLst>
            <a:ext uri="{63B3BB69-23CF-44E3-9099-C40C66FF867C}">
              <a14:compatExt xmlns:a14="http://schemas.microsoft.com/office/drawing/2010/main" spid="_x0000_s2072"/>
            </a:ext>
            <a:ext uri="{FF2B5EF4-FFF2-40B4-BE49-F238E27FC236}">
              <a16:creationId xmlns:a16="http://schemas.microsoft.com/office/drawing/2014/main" id="{959AB7E6-791E-4FAA-AFBC-C350119962C1}"/>
            </a:ext>
          </a:extLst>
        </xdr:cNvPr>
        <xdr:cNvSpPr/>
      </xdr:nvSpPr>
      <xdr:spPr bwMode="auto">
        <a:xfrm>
          <a:off x="3863578" y="581203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384</xdr:row>
      <xdr:rowOff>0</xdr:rowOff>
    </xdr:from>
    <xdr:ext cx="2476500" cy="199970"/>
    <xdr:sp macro="" textlink="">
      <xdr:nvSpPr>
        <xdr:cNvPr id="155" name="Drop Down 24" hidden="1">
          <a:extLst>
            <a:ext uri="{63B3BB69-23CF-44E3-9099-C40C66FF867C}">
              <a14:compatExt xmlns:a14="http://schemas.microsoft.com/office/drawing/2010/main" spid="_x0000_s2072"/>
            </a:ext>
            <a:ext uri="{FF2B5EF4-FFF2-40B4-BE49-F238E27FC236}">
              <a16:creationId xmlns:a16="http://schemas.microsoft.com/office/drawing/2014/main" id="{8D6385B9-51E0-4D14-8BED-519F81B82769}"/>
            </a:ext>
          </a:extLst>
        </xdr:cNvPr>
        <xdr:cNvSpPr/>
      </xdr:nvSpPr>
      <xdr:spPr bwMode="auto">
        <a:xfrm>
          <a:off x="3863578" y="3509962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384</xdr:row>
      <xdr:rowOff>0</xdr:rowOff>
    </xdr:from>
    <xdr:ext cx="2476500" cy="199970"/>
    <xdr:sp macro="" textlink="">
      <xdr:nvSpPr>
        <xdr:cNvPr id="156" name="Drop Down 24" hidden="1">
          <a:extLst>
            <a:ext uri="{63B3BB69-23CF-44E3-9099-C40C66FF867C}">
              <a14:compatExt xmlns:a14="http://schemas.microsoft.com/office/drawing/2010/main" spid="_x0000_s2072"/>
            </a:ext>
            <a:ext uri="{FF2B5EF4-FFF2-40B4-BE49-F238E27FC236}">
              <a16:creationId xmlns:a16="http://schemas.microsoft.com/office/drawing/2014/main" id="{FA5A6AD0-DF2A-4479-8298-DEC74FAFDF2F}"/>
            </a:ext>
          </a:extLst>
        </xdr:cNvPr>
        <xdr:cNvSpPr/>
      </xdr:nvSpPr>
      <xdr:spPr bwMode="auto">
        <a:xfrm>
          <a:off x="3863578" y="3509962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384</xdr:row>
      <xdr:rowOff>0</xdr:rowOff>
    </xdr:from>
    <xdr:ext cx="2476500" cy="199970"/>
    <xdr:sp macro="" textlink="">
      <xdr:nvSpPr>
        <xdr:cNvPr id="157" name="Drop Down 24" hidden="1">
          <a:extLst>
            <a:ext uri="{63B3BB69-23CF-44E3-9099-C40C66FF867C}">
              <a14:compatExt xmlns:a14="http://schemas.microsoft.com/office/drawing/2010/main" spid="_x0000_s2072"/>
            </a:ext>
            <a:ext uri="{FF2B5EF4-FFF2-40B4-BE49-F238E27FC236}">
              <a16:creationId xmlns:a16="http://schemas.microsoft.com/office/drawing/2014/main" id="{43547114-19D7-4BCF-B70A-A7D4B6738726}"/>
            </a:ext>
          </a:extLst>
        </xdr:cNvPr>
        <xdr:cNvSpPr/>
      </xdr:nvSpPr>
      <xdr:spPr bwMode="auto">
        <a:xfrm>
          <a:off x="3863578" y="3509962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683</xdr:row>
      <xdr:rowOff>0</xdr:rowOff>
    </xdr:from>
    <xdr:ext cx="2476500" cy="199970"/>
    <xdr:sp macro="" textlink="">
      <xdr:nvSpPr>
        <xdr:cNvPr id="158" name="Drop Down 24" hidden="1">
          <a:extLst>
            <a:ext uri="{63B3BB69-23CF-44E3-9099-C40C66FF867C}">
              <a14:compatExt xmlns:a14="http://schemas.microsoft.com/office/drawing/2010/main" spid="_x0000_s2072"/>
            </a:ext>
            <a:ext uri="{FF2B5EF4-FFF2-40B4-BE49-F238E27FC236}">
              <a16:creationId xmlns:a16="http://schemas.microsoft.com/office/drawing/2014/main" id="{273F1787-6567-43C6-B5F8-04E71F4BACC6}"/>
            </a:ext>
          </a:extLst>
        </xdr:cNvPr>
        <xdr:cNvSpPr/>
      </xdr:nvSpPr>
      <xdr:spPr bwMode="auto">
        <a:xfrm>
          <a:off x="3863578" y="5559028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683</xdr:row>
      <xdr:rowOff>0</xdr:rowOff>
    </xdr:from>
    <xdr:ext cx="2476500" cy="199970"/>
    <xdr:sp macro="" textlink="">
      <xdr:nvSpPr>
        <xdr:cNvPr id="159" name="Drop Down 24" hidden="1">
          <a:extLst>
            <a:ext uri="{63B3BB69-23CF-44E3-9099-C40C66FF867C}">
              <a14:compatExt xmlns:a14="http://schemas.microsoft.com/office/drawing/2010/main" spid="_x0000_s2072"/>
            </a:ext>
            <a:ext uri="{FF2B5EF4-FFF2-40B4-BE49-F238E27FC236}">
              <a16:creationId xmlns:a16="http://schemas.microsoft.com/office/drawing/2014/main" id="{87A5D5FB-CF61-4C7A-A967-66EA55122DB1}"/>
            </a:ext>
          </a:extLst>
        </xdr:cNvPr>
        <xdr:cNvSpPr/>
      </xdr:nvSpPr>
      <xdr:spPr bwMode="auto">
        <a:xfrm>
          <a:off x="3863578" y="5559028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683</xdr:row>
      <xdr:rowOff>0</xdr:rowOff>
    </xdr:from>
    <xdr:ext cx="2476500" cy="199970"/>
    <xdr:sp macro="" textlink="">
      <xdr:nvSpPr>
        <xdr:cNvPr id="160" name="Drop Down 24" hidden="1">
          <a:extLst>
            <a:ext uri="{63B3BB69-23CF-44E3-9099-C40C66FF867C}">
              <a14:compatExt xmlns:a14="http://schemas.microsoft.com/office/drawing/2010/main" spid="_x0000_s2072"/>
            </a:ext>
            <a:ext uri="{FF2B5EF4-FFF2-40B4-BE49-F238E27FC236}">
              <a16:creationId xmlns:a16="http://schemas.microsoft.com/office/drawing/2014/main" id="{1BBED76A-411D-4774-A487-79F5B07514BD}"/>
            </a:ext>
          </a:extLst>
        </xdr:cNvPr>
        <xdr:cNvSpPr/>
      </xdr:nvSpPr>
      <xdr:spPr bwMode="auto">
        <a:xfrm>
          <a:off x="3863578" y="5559028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683</xdr:row>
      <xdr:rowOff>0</xdr:rowOff>
    </xdr:from>
    <xdr:ext cx="2476500" cy="199970"/>
    <xdr:sp macro="" textlink="">
      <xdr:nvSpPr>
        <xdr:cNvPr id="161" name="Drop Down 24" hidden="1">
          <a:extLst>
            <a:ext uri="{63B3BB69-23CF-44E3-9099-C40C66FF867C}">
              <a14:compatExt xmlns:a14="http://schemas.microsoft.com/office/drawing/2010/main" spid="_x0000_s2072"/>
            </a:ext>
            <a:ext uri="{FF2B5EF4-FFF2-40B4-BE49-F238E27FC236}">
              <a16:creationId xmlns:a16="http://schemas.microsoft.com/office/drawing/2014/main" id="{C17000E3-769E-4945-90F1-DFBFFFF56393}"/>
            </a:ext>
          </a:extLst>
        </xdr:cNvPr>
        <xdr:cNvSpPr/>
      </xdr:nvSpPr>
      <xdr:spPr bwMode="auto">
        <a:xfrm>
          <a:off x="3863578" y="5559028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683</xdr:row>
      <xdr:rowOff>0</xdr:rowOff>
    </xdr:from>
    <xdr:ext cx="2476500" cy="199970"/>
    <xdr:sp macro="" textlink="">
      <xdr:nvSpPr>
        <xdr:cNvPr id="162" name="Drop Down 24" hidden="1">
          <a:extLst>
            <a:ext uri="{63B3BB69-23CF-44E3-9099-C40C66FF867C}">
              <a14:compatExt xmlns:a14="http://schemas.microsoft.com/office/drawing/2010/main" spid="_x0000_s2072"/>
            </a:ext>
            <a:ext uri="{FF2B5EF4-FFF2-40B4-BE49-F238E27FC236}">
              <a16:creationId xmlns:a16="http://schemas.microsoft.com/office/drawing/2014/main" id="{2F2EDBB0-C05C-4002-8E64-FEB35718308A}"/>
            </a:ext>
          </a:extLst>
        </xdr:cNvPr>
        <xdr:cNvSpPr/>
      </xdr:nvSpPr>
      <xdr:spPr bwMode="auto">
        <a:xfrm>
          <a:off x="3863578" y="5559028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683</xdr:row>
      <xdr:rowOff>0</xdr:rowOff>
    </xdr:from>
    <xdr:ext cx="2476500" cy="199970"/>
    <xdr:sp macro="" textlink="">
      <xdr:nvSpPr>
        <xdr:cNvPr id="163" name="Drop Down 24" hidden="1">
          <a:extLst>
            <a:ext uri="{63B3BB69-23CF-44E3-9099-C40C66FF867C}">
              <a14:compatExt xmlns:a14="http://schemas.microsoft.com/office/drawing/2010/main" spid="_x0000_s2072"/>
            </a:ext>
            <a:ext uri="{FF2B5EF4-FFF2-40B4-BE49-F238E27FC236}">
              <a16:creationId xmlns:a16="http://schemas.microsoft.com/office/drawing/2014/main" id="{E30469AB-A1DC-4CEE-B6D1-BDAB30458D65}"/>
            </a:ext>
          </a:extLst>
        </xdr:cNvPr>
        <xdr:cNvSpPr/>
      </xdr:nvSpPr>
      <xdr:spPr bwMode="auto">
        <a:xfrm>
          <a:off x="3863578" y="5559028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683</xdr:row>
      <xdr:rowOff>0</xdr:rowOff>
    </xdr:from>
    <xdr:ext cx="2476500" cy="199970"/>
    <xdr:sp macro="" textlink="">
      <xdr:nvSpPr>
        <xdr:cNvPr id="164" name="Drop Down 24" hidden="1">
          <a:extLst>
            <a:ext uri="{63B3BB69-23CF-44E3-9099-C40C66FF867C}">
              <a14:compatExt xmlns:a14="http://schemas.microsoft.com/office/drawing/2010/main" spid="_x0000_s2072"/>
            </a:ext>
            <a:ext uri="{FF2B5EF4-FFF2-40B4-BE49-F238E27FC236}">
              <a16:creationId xmlns:a16="http://schemas.microsoft.com/office/drawing/2014/main" id="{E8C27E62-5146-488D-9E25-B3D3F5A9CC31}"/>
            </a:ext>
          </a:extLst>
        </xdr:cNvPr>
        <xdr:cNvSpPr/>
      </xdr:nvSpPr>
      <xdr:spPr bwMode="auto">
        <a:xfrm>
          <a:off x="3863578" y="5559028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473</xdr:row>
      <xdr:rowOff>0</xdr:rowOff>
    </xdr:from>
    <xdr:ext cx="2476500" cy="199970"/>
    <xdr:sp macro="" textlink="">
      <xdr:nvSpPr>
        <xdr:cNvPr id="165" name="Drop Down 24" hidden="1">
          <a:extLst>
            <a:ext uri="{63B3BB69-23CF-44E3-9099-C40C66FF867C}">
              <a14:compatExt xmlns:a14="http://schemas.microsoft.com/office/drawing/2010/main" spid="_x0000_s2072"/>
            </a:ext>
            <a:ext uri="{FF2B5EF4-FFF2-40B4-BE49-F238E27FC236}">
              <a16:creationId xmlns:a16="http://schemas.microsoft.com/office/drawing/2014/main" id="{AE9247B2-136C-45CF-AC84-A6E38953A104}"/>
            </a:ext>
          </a:extLst>
        </xdr:cNvPr>
        <xdr:cNvSpPr/>
      </xdr:nvSpPr>
      <xdr:spPr bwMode="auto">
        <a:xfrm>
          <a:off x="3875690" y="348549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29</xdr:row>
      <xdr:rowOff>0</xdr:rowOff>
    </xdr:from>
    <xdr:ext cx="1921468" cy="195685"/>
    <xdr:sp macro="" textlink="">
      <xdr:nvSpPr>
        <xdr:cNvPr id="166" name="Drop Down 20" hidden="1">
          <a:extLst>
            <a:ext uri="{63B3BB69-23CF-44E3-9099-C40C66FF867C}">
              <a14:compatExt xmlns:a14="http://schemas.microsoft.com/office/drawing/2010/main" spid="_x0000_s2068"/>
            </a:ext>
            <a:ext uri="{FF2B5EF4-FFF2-40B4-BE49-F238E27FC236}">
              <a16:creationId xmlns:a16="http://schemas.microsoft.com/office/drawing/2014/main" id="{CE3889F7-1BB1-4FD2-BB35-7EBBB5D55D8B}"/>
            </a:ext>
          </a:extLst>
        </xdr:cNvPr>
        <xdr:cNvSpPr/>
      </xdr:nvSpPr>
      <xdr:spPr bwMode="auto">
        <a:xfrm>
          <a:off x="6125308" y="5912827"/>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391</xdr:row>
      <xdr:rowOff>0</xdr:rowOff>
    </xdr:from>
    <xdr:ext cx="2529840" cy="195685"/>
    <xdr:sp macro="" textlink="">
      <xdr:nvSpPr>
        <xdr:cNvPr id="167" name="Drop Down 4" hidden="1">
          <a:extLst>
            <a:ext uri="{63B3BB69-23CF-44E3-9099-C40C66FF867C}">
              <a14:compatExt xmlns:a14="http://schemas.microsoft.com/office/drawing/2010/main" spid="_x0000_s2052"/>
            </a:ext>
            <a:ext uri="{FF2B5EF4-FFF2-40B4-BE49-F238E27FC236}">
              <a16:creationId xmlns:a16="http://schemas.microsoft.com/office/drawing/2014/main" id="{91269E32-AAC3-4FC9-B937-8AA046865358}"/>
            </a:ext>
          </a:extLst>
        </xdr:cNvPr>
        <xdr:cNvSpPr/>
      </xdr:nvSpPr>
      <xdr:spPr bwMode="auto">
        <a:xfrm>
          <a:off x="5884545" y="170688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391</xdr:row>
      <xdr:rowOff>0</xdr:rowOff>
    </xdr:from>
    <xdr:ext cx="1921468" cy="195685"/>
    <xdr:sp macro="" textlink="">
      <xdr:nvSpPr>
        <xdr:cNvPr id="168" name="Drop Down 20" hidden="1">
          <a:extLst>
            <a:ext uri="{63B3BB69-23CF-44E3-9099-C40C66FF867C}">
              <a14:compatExt xmlns:a14="http://schemas.microsoft.com/office/drawing/2010/main" spid="_x0000_s2068"/>
            </a:ext>
            <a:ext uri="{FF2B5EF4-FFF2-40B4-BE49-F238E27FC236}">
              <a16:creationId xmlns:a16="http://schemas.microsoft.com/office/drawing/2014/main" id="{3A1383D2-836A-40B3-9207-B40C55626875}"/>
            </a:ext>
          </a:extLst>
        </xdr:cNvPr>
        <xdr:cNvSpPr/>
      </xdr:nvSpPr>
      <xdr:spPr bwMode="auto">
        <a:xfrm>
          <a:off x="6486525" y="170688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391</xdr:row>
      <xdr:rowOff>0</xdr:rowOff>
    </xdr:from>
    <xdr:ext cx="2476500" cy="199970"/>
    <xdr:sp macro="" textlink="">
      <xdr:nvSpPr>
        <xdr:cNvPr id="169" name="Drop Down 24" hidden="1">
          <a:extLst>
            <a:ext uri="{63B3BB69-23CF-44E3-9099-C40C66FF867C}">
              <a14:compatExt xmlns:a14="http://schemas.microsoft.com/office/drawing/2010/main" spid="_x0000_s2072"/>
            </a:ext>
            <a:ext uri="{FF2B5EF4-FFF2-40B4-BE49-F238E27FC236}">
              <a16:creationId xmlns:a16="http://schemas.microsoft.com/office/drawing/2014/main" id="{71A7700A-F754-4656-9E71-647E8AC2EA23}"/>
            </a:ext>
          </a:extLst>
        </xdr:cNvPr>
        <xdr:cNvSpPr/>
      </xdr:nvSpPr>
      <xdr:spPr bwMode="auto">
        <a:xfrm>
          <a:off x="4238625" y="170688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391</xdr:row>
      <xdr:rowOff>0</xdr:rowOff>
    </xdr:from>
    <xdr:ext cx="2529840" cy="195685"/>
    <xdr:sp macro="" textlink="">
      <xdr:nvSpPr>
        <xdr:cNvPr id="170" name="Drop Down 4" hidden="1">
          <a:extLst>
            <a:ext uri="{63B3BB69-23CF-44E3-9099-C40C66FF867C}">
              <a14:compatExt xmlns:a14="http://schemas.microsoft.com/office/drawing/2010/main" spid="_x0000_s2052"/>
            </a:ext>
            <a:ext uri="{FF2B5EF4-FFF2-40B4-BE49-F238E27FC236}">
              <a16:creationId xmlns:a16="http://schemas.microsoft.com/office/drawing/2014/main" id="{DF406DEB-A58B-43BC-847C-7764E84AAF37}"/>
            </a:ext>
          </a:extLst>
        </xdr:cNvPr>
        <xdr:cNvSpPr/>
      </xdr:nvSpPr>
      <xdr:spPr bwMode="auto">
        <a:xfrm>
          <a:off x="5884545" y="170688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391</xdr:row>
      <xdr:rowOff>0</xdr:rowOff>
    </xdr:from>
    <xdr:ext cx="2529840" cy="195685"/>
    <xdr:sp macro="" textlink="">
      <xdr:nvSpPr>
        <xdr:cNvPr id="171" name="Drop Down 4" hidden="1">
          <a:extLst>
            <a:ext uri="{63B3BB69-23CF-44E3-9099-C40C66FF867C}">
              <a14:compatExt xmlns:a14="http://schemas.microsoft.com/office/drawing/2010/main" spid="_x0000_s2052"/>
            </a:ext>
            <a:ext uri="{FF2B5EF4-FFF2-40B4-BE49-F238E27FC236}">
              <a16:creationId xmlns:a16="http://schemas.microsoft.com/office/drawing/2014/main" id="{9CBC9221-DDAD-4BCC-BEDB-070CFE1D3742}"/>
            </a:ext>
          </a:extLst>
        </xdr:cNvPr>
        <xdr:cNvSpPr/>
      </xdr:nvSpPr>
      <xdr:spPr bwMode="auto">
        <a:xfrm>
          <a:off x="5570220" y="170688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391</xdr:row>
      <xdr:rowOff>0</xdr:rowOff>
    </xdr:from>
    <xdr:ext cx="2529840" cy="195685"/>
    <xdr:sp macro="" textlink="">
      <xdr:nvSpPr>
        <xdr:cNvPr id="172" name="Drop Down 4" hidden="1">
          <a:extLst>
            <a:ext uri="{63B3BB69-23CF-44E3-9099-C40C66FF867C}">
              <a14:compatExt xmlns:a14="http://schemas.microsoft.com/office/drawing/2010/main" spid="_x0000_s2052"/>
            </a:ext>
            <a:ext uri="{FF2B5EF4-FFF2-40B4-BE49-F238E27FC236}">
              <a16:creationId xmlns:a16="http://schemas.microsoft.com/office/drawing/2014/main" id="{6E8CD911-E0D1-4983-B530-85470F6F5721}"/>
            </a:ext>
          </a:extLst>
        </xdr:cNvPr>
        <xdr:cNvSpPr/>
      </xdr:nvSpPr>
      <xdr:spPr bwMode="auto">
        <a:xfrm>
          <a:off x="5884545" y="170688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391</xdr:row>
      <xdr:rowOff>0</xdr:rowOff>
    </xdr:from>
    <xdr:ext cx="2529840" cy="195685"/>
    <xdr:sp macro="" textlink="">
      <xdr:nvSpPr>
        <xdr:cNvPr id="173" name="Drop Down 4" hidden="1">
          <a:extLst>
            <a:ext uri="{63B3BB69-23CF-44E3-9099-C40C66FF867C}">
              <a14:compatExt xmlns:a14="http://schemas.microsoft.com/office/drawing/2010/main" spid="_x0000_s2052"/>
            </a:ext>
            <a:ext uri="{FF2B5EF4-FFF2-40B4-BE49-F238E27FC236}">
              <a16:creationId xmlns:a16="http://schemas.microsoft.com/office/drawing/2014/main" id="{395E317D-7205-4A14-A01D-6656FD5FEBDE}"/>
            </a:ext>
          </a:extLst>
        </xdr:cNvPr>
        <xdr:cNvSpPr/>
      </xdr:nvSpPr>
      <xdr:spPr bwMode="auto">
        <a:xfrm>
          <a:off x="5570220" y="170688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127</xdr:row>
      <xdr:rowOff>0</xdr:rowOff>
    </xdr:from>
    <xdr:ext cx="1921468" cy="195685"/>
    <xdr:sp macro="" textlink="">
      <xdr:nvSpPr>
        <xdr:cNvPr id="174" name="Drop Down 20" hidden="1">
          <a:extLst>
            <a:ext uri="{63B3BB69-23CF-44E3-9099-C40C66FF867C}">
              <a14:compatExt xmlns:a14="http://schemas.microsoft.com/office/drawing/2010/main" spid="_x0000_s2068"/>
            </a:ext>
            <a:ext uri="{FF2B5EF4-FFF2-40B4-BE49-F238E27FC236}">
              <a16:creationId xmlns:a16="http://schemas.microsoft.com/office/drawing/2014/main" id="{C5ECE2AC-03E9-4876-92F5-BD249ADBA883}"/>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127</xdr:row>
      <xdr:rowOff>0</xdr:rowOff>
    </xdr:from>
    <xdr:ext cx="1921468" cy="195685"/>
    <xdr:sp macro="" textlink="">
      <xdr:nvSpPr>
        <xdr:cNvPr id="175" name="Drop Down 20" hidden="1">
          <a:extLst>
            <a:ext uri="{63B3BB69-23CF-44E3-9099-C40C66FF867C}">
              <a14:compatExt xmlns:a14="http://schemas.microsoft.com/office/drawing/2010/main" spid="_x0000_s2068"/>
            </a:ext>
            <a:ext uri="{FF2B5EF4-FFF2-40B4-BE49-F238E27FC236}">
              <a16:creationId xmlns:a16="http://schemas.microsoft.com/office/drawing/2014/main" id="{23F93667-FA5D-4CA2-9E42-70F5BA7B93DB}"/>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127</xdr:row>
      <xdr:rowOff>0</xdr:rowOff>
    </xdr:from>
    <xdr:ext cx="1921468" cy="195685"/>
    <xdr:sp macro="" textlink="">
      <xdr:nvSpPr>
        <xdr:cNvPr id="176" name="Drop Down 20" hidden="1">
          <a:extLst>
            <a:ext uri="{63B3BB69-23CF-44E3-9099-C40C66FF867C}">
              <a14:compatExt xmlns:a14="http://schemas.microsoft.com/office/drawing/2010/main" spid="_x0000_s2068"/>
            </a:ext>
            <a:ext uri="{FF2B5EF4-FFF2-40B4-BE49-F238E27FC236}">
              <a16:creationId xmlns:a16="http://schemas.microsoft.com/office/drawing/2014/main" id="{9A4D23F7-F865-4D11-8343-05EB59A0FCD1}"/>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127</xdr:row>
      <xdr:rowOff>0</xdr:rowOff>
    </xdr:from>
    <xdr:ext cx="1921468" cy="195685"/>
    <xdr:sp macro="" textlink="">
      <xdr:nvSpPr>
        <xdr:cNvPr id="177" name="Drop Down 20" hidden="1">
          <a:extLst>
            <a:ext uri="{63B3BB69-23CF-44E3-9099-C40C66FF867C}">
              <a14:compatExt xmlns:a14="http://schemas.microsoft.com/office/drawing/2010/main" spid="_x0000_s2068"/>
            </a:ext>
            <a:ext uri="{FF2B5EF4-FFF2-40B4-BE49-F238E27FC236}">
              <a16:creationId xmlns:a16="http://schemas.microsoft.com/office/drawing/2014/main" id="{D75917F6-C5F4-4016-AB0C-9EF7ED183735}"/>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259</xdr:row>
      <xdr:rowOff>0</xdr:rowOff>
    </xdr:from>
    <xdr:ext cx="1921468" cy="195685"/>
    <xdr:sp macro="" textlink="">
      <xdr:nvSpPr>
        <xdr:cNvPr id="178" name="Drop Down 20" hidden="1">
          <a:extLst>
            <a:ext uri="{63B3BB69-23CF-44E3-9099-C40C66FF867C}">
              <a14:compatExt xmlns:a14="http://schemas.microsoft.com/office/drawing/2010/main" spid="_x0000_s2068"/>
            </a:ext>
            <a:ext uri="{FF2B5EF4-FFF2-40B4-BE49-F238E27FC236}">
              <a16:creationId xmlns:a16="http://schemas.microsoft.com/office/drawing/2014/main" id="{DD84D12F-3451-43C2-A423-9639C0DAB403}"/>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259</xdr:row>
      <xdr:rowOff>0</xdr:rowOff>
    </xdr:from>
    <xdr:ext cx="1921468" cy="195685"/>
    <xdr:sp macro="" textlink="">
      <xdr:nvSpPr>
        <xdr:cNvPr id="179" name="Drop Down 20" hidden="1">
          <a:extLst>
            <a:ext uri="{63B3BB69-23CF-44E3-9099-C40C66FF867C}">
              <a14:compatExt xmlns:a14="http://schemas.microsoft.com/office/drawing/2010/main" spid="_x0000_s2068"/>
            </a:ext>
            <a:ext uri="{FF2B5EF4-FFF2-40B4-BE49-F238E27FC236}">
              <a16:creationId xmlns:a16="http://schemas.microsoft.com/office/drawing/2014/main" id="{14A76BB4-62E0-4972-BAF8-42F5E8836DD1}"/>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259</xdr:row>
      <xdr:rowOff>0</xdr:rowOff>
    </xdr:from>
    <xdr:ext cx="1921468" cy="195685"/>
    <xdr:sp macro="" textlink="">
      <xdr:nvSpPr>
        <xdr:cNvPr id="180" name="Drop Down 20" hidden="1">
          <a:extLst>
            <a:ext uri="{63B3BB69-23CF-44E3-9099-C40C66FF867C}">
              <a14:compatExt xmlns:a14="http://schemas.microsoft.com/office/drawing/2010/main" spid="_x0000_s2068"/>
            </a:ext>
            <a:ext uri="{FF2B5EF4-FFF2-40B4-BE49-F238E27FC236}">
              <a16:creationId xmlns:a16="http://schemas.microsoft.com/office/drawing/2014/main" id="{607C8370-A0D7-4B3B-8098-45978ED10777}"/>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259</xdr:row>
      <xdr:rowOff>0</xdr:rowOff>
    </xdr:from>
    <xdr:ext cx="1921468" cy="195685"/>
    <xdr:sp macro="" textlink="">
      <xdr:nvSpPr>
        <xdr:cNvPr id="181" name="Drop Down 20" hidden="1">
          <a:extLst>
            <a:ext uri="{63B3BB69-23CF-44E3-9099-C40C66FF867C}">
              <a14:compatExt xmlns:a14="http://schemas.microsoft.com/office/drawing/2010/main" spid="_x0000_s2068"/>
            </a:ext>
            <a:ext uri="{FF2B5EF4-FFF2-40B4-BE49-F238E27FC236}">
              <a16:creationId xmlns:a16="http://schemas.microsoft.com/office/drawing/2014/main" id="{405E834A-3C4F-462C-B899-9675B66C8C52}"/>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278</xdr:row>
      <xdr:rowOff>0</xdr:rowOff>
    </xdr:from>
    <xdr:ext cx="1921468" cy="195685"/>
    <xdr:sp macro="" textlink="">
      <xdr:nvSpPr>
        <xdr:cNvPr id="182" name="Drop Down 20" hidden="1">
          <a:extLst>
            <a:ext uri="{63B3BB69-23CF-44E3-9099-C40C66FF867C}">
              <a14:compatExt xmlns:a14="http://schemas.microsoft.com/office/drawing/2010/main" spid="_x0000_s2068"/>
            </a:ext>
            <a:ext uri="{FF2B5EF4-FFF2-40B4-BE49-F238E27FC236}">
              <a16:creationId xmlns:a16="http://schemas.microsoft.com/office/drawing/2014/main" id="{4823DD21-D1A8-408E-A545-A86C9F1AD214}"/>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278</xdr:row>
      <xdr:rowOff>0</xdr:rowOff>
    </xdr:from>
    <xdr:ext cx="1921468" cy="195685"/>
    <xdr:sp macro="" textlink="">
      <xdr:nvSpPr>
        <xdr:cNvPr id="183" name="Drop Down 20" hidden="1">
          <a:extLst>
            <a:ext uri="{63B3BB69-23CF-44E3-9099-C40C66FF867C}">
              <a14:compatExt xmlns:a14="http://schemas.microsoft.com/office/drawing/2010/main" spid="_x0000_s2068"/>
            </a:ext>
            <a:ext uri="{FF2B5EF4-FFF2-40B4-BE49-F238E27FC236}">
              <a16:creationId xmlns:a16="http://schemas.microsoft.com/office/drawing/2014/main" id="{449246E2-0DE5-409C-8FC1-EC8ADD771BE3}"/>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278</xdr:row>
      <xdr:rowOff>0</xdr:rowOff>
    </xdr:from>
    <xdr:ext cx="1921468" cy="195685"/>
    <xdr:sp macro="" textlink="">
      <xdr:nvSpPr>
        <xdr:cNvPr id="184" name="Drop Down 20" hidden="1">
          <a:extLst>
            <a:ext uri="{63B3BB69-23CF-44E3-9099-C40C66FF867C}">
              <a14:compatExt xmlns:a14="http://schemas.microsoft.com/office/drawing/2010/main" spid="_x0000_s2068"/>
            </a:ext>
            <a:ext uri="{FF2B5EF4-FFF2-40B4-BE49-F238E27FC236}">
              <a16:creationId xmlns:a16="http://schemas.microsoft.com/office/drawing/2014/main" id="{E7D29E57-95C4-40EE-9E5B-5C58EAC63D66}"/>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278</xdr:row>
      <xdr:rowOff>0</xdr:rowOff>
    </xdr:from>
    <xdr:ext cx="1921468" cy="195685"/>
    <xdr:sp macro="" textlink="">
      <xdr:nvSpPr>
        <xdr:cNvPr id="185" name="Drop Down 20" hidden="1">
          <a:extLst>
            <a:ext uri="{63B3BB69-23CF-44E3-9099-C40C66FF867C}">
              <a14:compatExt xmlns:a14="http://schemas.microsoft.com/office/drawing/2010/main" spid="_x0000_s2068"/>
            </a:ext>
            <a:ext uri="{FF2B5EF4-FFF2-40B4-BE49-F238E27FC236}">
              <a16:creationId xmlns:a16="http://schemas.microsoft.com/office/drawing/2014/main" id="{FF0BB5A3-4454-4F61-AAB4-8CBED5512747}"/>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297</xdr:row>
      <xdr:rowOff>0</xdr:rowOff>
    </xdr:from>
    <xdr:ext cx="1921468" cy="195685"/>
    <xdr:sp macro="" textlink="">
      <xdr:nvSpPr>
        <xdr:cNvPr id="190" name="Drop Down 20" hidden="1">
          <a:extLst>
            <a:ext uri="{63B3BB69-23CF-44E3-9099-C40C66FF867C}">
              <a14:compatExt xmlns:a14="http://schemas.microsoft.com/office/drawing/2010/main" spid="_x0000_s2068"/>
            </a:ext>
            <a:ext uri="{FF2B5EF4-FFF2-40B4-BE49-F238E27FC236}">
              <a16:creationId xmlns:a16="http://schemas.microsoft.com/office/drawing/2014/main" id="{3E696A8E-23FF-46CF-B2C3-876DF7CC006C}"/>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297</xdr:row>
      <xdr:rowOff>0</xdr:rowOff>
    </xdr:from>
    <xdr:ext cx="1921468" cy="195685"/>
    <xdr:sp macro="" textlink="">
      <xdr:nvSpPr>
        <xdr:cNvPr id="191" name="Drop Down 20" hidden="1">
          <a:extLst>
            <a:ext uri="{63B3BB69-23CF-44E3-9099-C40C66FF867C}">
              <a14:compatExt xmlns:a14="http://schemas.microsoft.com/office/drawing/2010/main" spid="_x0000_s2068"/>
            </a:ext>
            <a:ext uri="{FF2B5EF4-FFF2-40B4-BE49-F238E27FC236}">
              <a16:creationId xmlns:a16="http://schemas.microsoft.com/office/drawing/2014/main" id="{14D1F16A-FC9E-450B-AC32-BE65E68D672D}"/>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297</xdr:row>
      <xdr:rowOff>0</xdr:rowOff>
    </xdr:from>
    <xdr:ext cx="1921468" cy="195685"/>
    <xdr:sp macro="" textlink="">
      <xdr:nvSpPr>
        <xdr:cNvPr id="192" name="Drop Down 20" hidden="1">
          <a:extLst>
            <a:ext uri="{63B3BB69-23CF-44E3-9099-C40C66FF867C}">
              <a14:compatExt xmlns:a14="http://schemas.microsoft.com/office/drawing/2010/main" spid="_x0000_s2068"/>
            </a:ext>
            <a:ext uri="{FF2B5EF4-FFF2-40B4-BE49-F238E27FC236}">
              <a16:creationId xmlns:a16="http://schemas.microsoft.com/office/drawing/2014/main" id="{7A2C8A4D-8C03-492B-ABC7-FD82B87D984F}"/>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297</xdr:row>
      <xdr:rowOff>0</xdr:rowOff>
    </xdr:from>
    <xdr:ext cx="1921468" cy="195685"/>
    <xdr:sp macro="" textlink="">
      <xdr:nvSpPr>
        <xdr:cNvPr id="193" name="Drop Down 20" hidden="1">
          <a:extLst>
            <a:ext uri="{63B3BB69-23CF-44E3-9099-C40C66FF867C}">
              <a14:compatExt xmlns:a14="http://schemas.microsoft.com/office/drawing/2010/main" spid="_x0000_s2068"/>
            </a:ext>
            <a:ext uri="{FF2B5EF4-FFF2-40B4-BE49-F238E27FC236}">
              <a16:creationId xmlns:a16="http://schemas.microsoft.com/office/drawing/2014/main" id="{6434D97A-93C7-4895-9564-7A7486D11FEA}"/>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324</xdr:row>
      <xdr:rowOff>0</xdr:rowOff>
    </xdr:from>
    <xdr:ext cx="1921468" cy="195685"/>
    <xdr:sp macro="" textlink="">
      <xdr:nvSpPr>
        <xdr:cNvPr id="194" name="Drop Down 20" hidden="1">
          <a:extLst>
            <a:ext uri="{63B3BB69-23CF-44E3-9099-C40C66FF867C}">
              <a14:compatExt xmlns:a14="http://schemas.microsoft.com/office/drawing/2010/main" spid="_x0000_s2068"/>
            </a:ext>
            <a:ext uri="{FF2B5EF4-FFF2-40B4-BE49-F238E27FC236}">
              <a16:creationId xmlns:a16="http://schemas.microsoft.com/office/drawing/2014/main" id="{A3ED68CB-4B9D-4A24-A288-E6DFDA8E8D77}"/>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324</xdr:row>
      <xdr:rowOff>0</xdr:rowOff>
    </xdr:from>
    <xdr:ext cx="1921468" cy="195685"/>
    <xdr:sp macro="" textlink="">
      <xdr:nvSpPr>
        <xdr:cNvPr id="195" name="Drop Down 20" hidden="1">
          <a:extLst>
            <a:ext uri="{63B3BB69-23CF-44E3-9099-C40C66FF867C}">
              <a14:compatExt xmlns:a14="http://schemas.microsoft.com/office/drawing/2010/main" spid="_x0000_s2068"/>
            </a:ext>
            <a:ext uri="{FF2B5EF4-FFF2-40B4-BE49-F238E27FC236}">
              <a16:creationId xmlns:a16="http://schemas.microsoft.com/office/drawing/2014/main" id="{F6D40E58-B67B-4225-A6E0-0CC9293E803E}"/>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324</xdr:row>
      <xdr:rowOff>0</xdr:rowOff>
    </xdr:from>
    <xdr:ext cx="1921468" cy="195685"/>
    <xdr:sp macro="" textlink="">
      <xdr:nvSpPr>
        <xdr:cNvPr id="196" name="Drop Down 20" hidden="1">
          <a:extLst>
            <a:ext uri="{63B3BB69-23CF-44E3-9099-C40C66FF867C}">
              <a14:compatExt xmlns:a14="http://schemas.microsoft.com/office/drawing/2010/main" spid="_x0000_s2068"/>
            </a:ext>
            <a:ext uri="{FF2B5EF4-FFF2-40B4-BE49-F238E27FC236}">
              <a16:creationId xmlns:a16="http://schemas.microsoft.com/office/drawing/2014/main" id="{FC9B0432-DF67-4B25-B967-201F9BDDE687}"/>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324</xdr:row>
      <xdr:rowOff>0</xdr:rowOff>
    </xdr:from>
    <xdr:ext cx="1921468" cy="195685"/>
    <xdr:sp macro="" textlink="">
      <xdr:nvSpPr>
        <xdr:cNvPr id="197" name="Drop Down 20" hidden="1">
          <a:extLst>
            <a:ext uri="{63B3BB69-23CF-44E3-9099-C40C66FF867C}">
              <a14:compatExt xmlns:a14="http://schemas.microsoft.com/office/drawing/2010/main" spid="_x0000_s2068"/>
            </a:ext>
            <a:ext uri="{FF2B5EF4-FFF2-40B4-BE49-F238E27FC236}">
              <a16:creationId xmlns:a16="http://schemas.microsoft.com/office/drawing/2014/main" id="{0404BF6B-EB05-4E4F-8C7A-FF45E794A3E8}"/>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340</xdr:row>
      <xdr:rowOff>0</xdr:rowOff>
    </xdr:from>
    <xdr:ext cx="1921468" cy="195685"/>
    <xdr:sp macro="" textlink="">
      <xdr:nvSpPr>
        <xdr:cNvPr id="198" name="Drop Down 20" hidden="1">
          <a:extLst>
            <a:ext uri="{63B3BB69-23CF-44E3-9099-C40C66FF867C}">
              <a14:compatExt xmlns:a14="http://schemas.microsoft.com/office/drawing/2010/main" spid="_x0000_s2068"/>
            </a:ext>
            <a:ext uri="{FF2B5EF4-FFF2-40B4-BE49-F238E27FC236}">
              <a16:creationId xmlns:a16="http://schemas.microsoft.com/office/drawing/2014/main" id="{BF9D6CB9-A7EB-46E4-A5F4-DA1A9166D14C}"/>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340</xdr:row>
      <xdr:rowOff>0</xdr:rowOff>
    </xdr:from>
    <xdr:ext cx="1921468" cy="195685"/>
    <xdr:sp macro="" textlink="">
      <xdr:nvSpPr>
        <xdr:cNvPr id="199" name="Drop Down 20" hidden="1">
          <a:extLst>
            <a:ext uri="{63B3BB69-23CF-44E3-9099-C40C66FF867C}">
              <a14:compatExt xmlns:a14="http://schemas.microsoft.com/office/drawing/2010/main" spid="_x0000_s2068"/>
            </a:ext>
            <a:ext uri="{FF2B5EF4-FFF2-40B4-BE49-F238E27FC236}">
              <a16:creationId xmlns:a16="http://schemas.microsoft.com/office/drawing/2014/main" id="{607FD274-D582-4F80-85F7-80CD00E8A9DE}"/>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340</xdr:row>
      <xdr:rowOff>0</xdr:rowOff>
    </xdr:from>
    <xdr:ext cx="1921468" cy="195685"/>
    <xdr:sp macro="" textlink="">
      <xdr:nvSpPr>
        <xdr:cNvPr id="200" name="Drop Down 20" hidden="1">
          <a:extLst>
            <a:ext uri="{63B3BB69-23CF-44E3-9099-C40C66FF867C}">
              <a14:compatExt xmlns:a14="http://schemas.microsoft.com/office/drawing/2010/main" spid="_x0000_s2068"/>
            </a:ext>
            <a:ext uri="{FF2B5EF4-FFF2-40B4-BE49-F238E27FC236}">
              <a16:creationId xmlns:a16="http://schemas.microsoft.com/office/drawing/2014/main" id="{76A65FED-8E05-4C0B-A46E-CB1CA3121383}"/>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340</xdr:row>
      <xdr:rowOff>0</xdr:rowOff>
    </xdr:from>
    <xdr:ext cx="1921468" cy="195685"/>
    <xdr:sp macro="" textlink="">
      <xdr:nvSpPr>
        <xdr:cNvPr id="201" name="Drop Down 20" hidden="1">
          <a:extLst>
            <a:ext uri="{63B3BB69-23CF-44E3-9099-C40C66FF867C}">
              <a14:compatExt xmlns:a14="http://schemas.microsoft.com/office/drawing/2010/main" spid="_x0000_s2068"/>
            </a:ext>
            <a:ext uri="{FF2B5EF4-FFF2-40B4-BE49-F238E27FC236}">
              <a16:creationId xmlns:a16="http://schemas.microsoft.com/office/drawing/2014/main" id="{794A369C-AED7-4B1C-BEEE-8A46EF50828A}"/>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353</xdr:row>
      <xdr:rowOff>0</xdr:rowOff>
    </xdr:from>
    <xdr:ext cx="1921468" cy="195685"/>
    <xdr:sp macro="" textlink="">
      <xdr:nvSpPr>
        <xdr:cNvPr id="202" name="Drop Down 20" hidden="1">
          <a:extLst>
            <a:ext uri="{63B3BB69-23CF-44E3-9099-C40C66FF867C}">
              <a14:compatExt xmlns:a14="http://schemas.microsoft.com/office/drawing/2010/main" spid="_x0000_s2068"/>
            </a:ext>
            <a:ext uri="{FF2B5EF4-FFF2-40B4-BE49-F238E27FC236}">
              <a16:creationId xmlns:a16="http://schemas.microsoft.com/office/drawing/2014/main" id="{94931E6C-C953-4296-A6F7-C0D6A5F85E98}"/>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353</xdr:row>
      <xdr:rowOff>0</xdr:rowOff>
    </xdr:from>
    <xdr:ext cx="1921468" cy="195685"/>
    <xdr:sp macro="" textlink="">
      <xdr:nvSpPr>
        <xdr:cNvPr id="203" name="Drop Down 20" hidden="1">
          <a:extLst>
            <a:ext uri="{63B3BB69-23CF-44E3-9099-C40C66FF867C}">
              <a14:compatExt xmlns:a14="http://schemas.microsoft.com/office/drawing/2010/main" spid="_x0000_s2068"/>
            </a:ext>
            <a:ext uri="{FF2B5EF4-FFF2-40B4-BE49-F238E27FC236}">
              <a16:creationId xmlns:a16="http://schemas.microsoft.com/office/drawing/2014/main" id="{047E868D-E0A2-4453-91D0-C24285D844C4}"/>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353</xdr:row>
      <xdr:rowOff>0</xdr:rowOff>
    </xdr:from>
    <xdr:ext cx="1921468" cy="195685"/>
    <xdr:sp macro="" textlink="">
      <xdr:nvSpPr>
        <xdr:cNvPr id="204" name="Drop Down 20" hidden="1">
          <a:extLst>
            <a:ext uri="{63B3BB69-23CF-44E3-9099-C40C66FF867C}">
              <a14:compatExt xmlns:a14="http://schemas.microsoft.com/office/drawing/2010/main" spid="_x0000_s2068"/>
            </a:ext>
            <a:ext uri="{FF2B5EF4-FFF2-40B4-BE49-F238E27FC236}">
              <a16:creationId xmlns:a16="http://schemas.microsoft.com/office/drawing/2014/main" id="{DD0C21F1-C3BA-4445-9A31-71ED02ECB3D3}"/>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353</xdr:row>
      <xdr:rowOff>0</xdr:rowOff>
    </xdr:from>
    <xdr:ext cx="1921468" cy="195685"/>
    <xdr:sp macro="" textlink="">
      <xdr:nvSpPr>
        <xdr:cNvPr id="205" name="Drop Down 20" hidden="1">
          <a:extLst>
            <a:ext uri="{63B3BB69-23CF-44E3-9099-C40C66FF867C}">
              <a14:compatExt xmlns:a14="http://schemas.microsoft.com/office/drawing/2010/main" spid="_x0000_s2068"/>
            </a:ext>
            <a:ext uri="{FF2B5EF4-FFF2-40B4-BE49-F238E27FC236}">
              <a16:creationId xmlns:a16="http://schemas.microsoft.com/office/drawing/2014/main" id="{6F12ADB8-AF45-4526-94AC-E6451ABAFED0}"/>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366</xdr:row>
      <xdr:rowOff>0</xdr:rowOff>
    </xdr:from>
    <xdr:ext cx="1921468" cy="195685"/>
    <xdr:sp macro="" textlink="">
      <xdr:nvSpPr>
        <xdr:cNvPr id="214" name="Drop Down 20" hidden="1">
          <a:extLst>
            <a:ext uri="{63B3BB69-23CF-44E3-9099-C40C66FF867C}">
              <a14:compatExt xmlns:a14="http://schemas.microsoft.com/office/drawing/2010/main" spid="_x0000_s2068"/>
            </a:ext>
            <a:ext uri="{FF2B5EF4-FFF2-40B4-BE49-F238E27FC236}">
              <a16:creationId xmlns:a16="http://schemas.microsoft.com/office/drawing/2014/main" id="{5C46ED55-4960-46C2-AA17-3D9F2F182709}"/>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366</xdr:row>
      <xdr:rowOff>0</xdr:rowOff>
    </xdr:from>
    <xdr:ext cx="1921468" cy="195685"/>
    <xdr:sp macro="" textlink="">
      <xdr:nvSpPr>
        <xdr:cNvPr id="215" name="Drop Down 20" hidden="1">
          <a:extLst>
            <a:ext uri="{63B3BB69-23CF-44E3-9099-C40C66FF867C}">
              <a14:compatExt xmlns:a14="http://schemas.microsoft.com/office/drawing/2010/main" spid="_x0000_s2068"/>
            </a:ext>
            <a:ext uri="{FF2B5EF4-FFF2-40B4-BE49-F238E27FC236}">
              <a16:creationId xmlns:a16="http://schemas.microsoft.com/office/drawing/2014/main" id="{AA57D2D3-036C-47DD-9566-9ECD3DACA5D4}"/>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366</xdr:row>
      <xdr:rowOff>0</xdr:rowOff>
    </xdr:from>
    <xdr:ext cx="1921468" cy="195685"/>
    <xdr:sp macro="" textlink="">
      <xdr:nvSpPr>
        <xdr:cNvPr id="216" name="Drop Down 20" hidden="1">
          <a:extLst>
            <a:ext uri="{63B3BB69-23CF-44E3-9099-C40C66FF867C}">
              <a14:compatExt xmlns:a14="http://schemas.microsoft.com/office/drawing/2010/main" spid="_x0000_s2068"/>
            </a:ext>
            <a:ext uri="{FF2B5EF4-FFF2-40B4-BE49-F238E27FC236}">
              <a16:creationId xmlns:a16="http://schemas.microsoft.com/office/drawing/2014/main" id="{111AC2F3-7620-434A-B450-779153870B40}"/>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366</xdr:row>
      <xdr:rowOff>0</xdr:rowOff>
    </xdr:from>
    <xdr:ext cx="1921468" cy="195685"/>
    <xdr:sp macro="" textlink="">
      <xdr:nvSpPr>
        <xdr:cNvPr id="217" name="Drop Down 20" hidden="1">
          <a:extLst>
            <a:ext uri="{63B3BB69-23CF-44E3-9099-C40C66FF867C}">
              <a14:compatExt xmlns:a14="http://schemas.microsoft.com/office/drawing/2010/main" spid="_x0000_s2068"/>
            </a:ext>
            <a:ext uri="{FF2B5EF4-FFF2-40B4-BE49-F238E27FC236}">
              <a16:creationId xmlns:a16="http://schemas.microsoft.com/office/drawing/2014/main" id="{252478A7-7FE5-4885-BBA8-B8E48A95F7C3}"/>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388</xdr:row>
      <xdr:rowOff>0</xdr:rowOff>
    </xdr:from>
    <xdr:ext cx="1921468" cy="195685"/>
    <xdr:sp macro="" textlink="">
      <xdr:nvSpPr>
        <xdr:cNvPr id="222" name="Drop Down 20" hidden="1">
          <a:extLst>
            <a:ext uri="{63B3BB69-23CF-44E3-9099-C40C66FF867C}">
              <a14:compatExt xmlns:a14="http://schemas.microsoft.com/office/drawing/2010/main" spid="_x0000_s2068"/>
            </a:ext>
            <a:ext uri="{FF2B5EF4-FFF2-40B4-BE49-F238E27FC236}">
              <a16:creationId xmlns:a16="http://schemas.microsoft.com/office/drawing/2014/main" id="{F29F4DD0-116B-442F-A7DD-C2855675FC66}"/>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388</xdr:row>
      <xdr:rowOff>0</xdr:rowOff>
    </xdr:from>
    <xdr:ext cx="1921468" cy="195685"/>
    <xdr:sp macro="" textlink="">
      <xdr:nvSpPr>
        <xdr:cNvPr id="223" name="Drop Down 20" hidden="1">
          <a:extLst>
            <a:ext uri="{63B3BB69-23CF-44E3-9099-C40C66FF867C}">
              <a14:compatExt xmlns:a14="http://schemas.microsoft.com/office/drawing/2010/main" spid="_x0000_s2068"/>
            </a:ext>
            <a:ext uri="{FF2B5EF4-FFF2-40B4-BE49-F238E27FC236}">
              <a16:creationId xmlns:a16="http://schemas.microsoft.com/office/drawing/2014/main" id="{D176E722-38FF-4774-9742-638B6FD84E17}"/>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388</xdr:row>
      <xdr:rowOff>0</xdr:rowOff>
    </xdr:from>
    <xdr:ext cx="1921468" cy="195685"/>
    <xdr:sp macro="" textlink="">
      <xdr:nvSpPr>
        <xdr:cNvPr id="224" name="Drop Down 20" hidden="1">
          <a:extLst>
            <a:ext uri="{63B3BB69-23CF-44E3-9099-C40C66FF867C}">
              <a14:compatExt xmlns:a14="http://schemas.microsoft.com/office/drawing/2010/main" spid="_x0000_s2068"/>
            </a:ext>
            <a:ext uri="{FF2B5EF4-FFF2-40B4-BE49-F238E27FC236}">
              <a16:creationId xmlns:a16="http://schemas.microsoft.com/office/drawing/2014/main" id="{3974EB0A-A223-456C-B823-F46BEC5CF3B9}"/>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388</xdr:row>
      <xdr:rowOff>0</xdr:rowOff>
    </xdr:from>
    <xdr:ext cx="1921468" cy="195685"/>
    <xdr:sp macro="" textlink="">
      <xdr:nvSpPr>
        <xdr:cNvPr id="225" name="Drop Down 20" hidden="1">
          <a:extLst>
            <a:ext uri="{63B3BB69-23CF-44E3-9099-C40C66FF867C}">
              <a14:compatExt xmlns:a14="http://schemas.microsoft.com/office/drawing/2010/main" spid="_x0000_s2068"/>
            </a:ext>
            <a:ext uri="{FF2B5EF4-FFF2-40B4-BE49-F238E27FC236}">
              <a16:creationId xmlns:a16="http://schemas.microsoft.com/office/drawing/2014/main" id="{99AA2078-DFD1-4159-8308-6AA013072845}"/>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424</xdr:row>
      <xdr:rowOff>0</xdr:rowOff>
    </xdr:from>
    <xdr:ext cx="1921468" cy="195685"/>
    <xdr:sp macro="" textlink="">
      <xdr:nvSpPr>
        <xdr:cNvPr id="226" name="Drop Down 20" hidden="1">
          <a:extLst>
            <a:ext uri="{63B3BB69-23CF-44E3-9099-C40C66FF867C}">
              <a14:compatExt xmlns:a14="http://schemas.microsoft.com/office/drawing/2010/main" spid="_x0000_s2068"/>
            </a:ext>
            <a:ext uri="{FF2B5EF4-FFF2-40B4-BE49-F238E27FC236}">
              <a16:creationId xmlns:a16="http://schemas.microsoft.com/office/drawing/2014/main" id="{D179D6EF-237C-4F0C-9253-03C86253C4F2}"/>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424</xdr:row>
      <xdr:rowOff>0</xdr:rowOff>
    </xdr:from>
    <xdr:ext cx="1921468" cy="195685"/>
    <xdr:sp macro="" textlink="">
      <xdr:nvSpPr>
        <xdr:cNvPr id="227" name="Drop Down 20" hidden="1">
          <a:extLst>
            <a:ext uri="{63B3BB69-23CF-44E3-9099-C40C66FF867C}">
              <a14:compatExt xmlns:a14="http://schemas.microsoft.com/office/drawing/2010/main" spid="_x0000_s2068"/>
            </a:ext>
            <a:ext uri="{FF2B5EF4-FFF2-40B4-BE49-F238E27FC236}">
              <a16:creationId xmlns:a16="http://schemas.microsoft.com/office/drawing/2014/main" id="{0A35B22E-8301-410B-9EA5-09BA2AC3A957}"/>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424</xdr:row>
      <xdr:rowOff>0</xdr:rowOff>
    </xdr:from>
    <xdr:ext cx="1921468" cy="195685"/>
    <xdr:sp macro="" textlink="">
      <xdr:nvSpPr>
        <xdr:cNvPr id="228" name="Drop Down 20" hidden="1">
          <a:extLst>
            <a:ext uri="{63B3BB69-23CF-44E3-9099-C40C66FF867C}">
              <a14:compatExt xmlns:a14="http://schemas.microsoft.com/office/drawing/2010/main" spid="_x0000_s2068"/>
            </a:ext>
            <a:ext uri="{FF2B5EF4-FFF2-40B4-BE49-F238E27FC236}">
              <a16:creationId xmlns:a16="http://schemas.microsoft.com/office/drawing/2014/main" id="{25A09059-256A-44F5-9793-41E99C0E7EC0}"/>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424</xdr:row>
      <xdr:rowOff>0</xdr:rowOff>
    </xdr:from>
    <xdr:ext cx="1921468" cy="195685"/>
    <xdr:sp macro="" textlink="">
      <xdr:nvSpPr>
        <xdr:cNvPr id="229" name="Drop Down 20" hidden="1">
          <a:extLst>
            <a:ext uri="{63B3BB69-23CF-44E3-9099-C40C66FF867C}">
              <a14:compatExt xmlns:a14="http://schemas.microsoft.com/office/drawing/2010/main" spid="_x0000_s2068"/>
            </a:ext>
            <a:ext uri="{FF2B5EF4-FFF2-40B4-BE49-F238E27FC236}">
              <a16:creationId xmlns:a16="http://schemas.microsoft.com/office/drawing/2014/main" id="{BA2CC1E6-40E0-431A-91B7-7801C8693280}"/>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482</xdr:row>
      <xdr:rowOff>0</xdr:rowOff>
    </xdr:from>
    <xdr:ext cx="1921468" cy="195685"/>
    <xdr:sp macro="" textlink="">
      <xdr:nvSpPr>
        <xdr:cNvPr id="230" name="Drop Down 20" hidden="1">
          <a:extLst>
            <a:ext uri="{63B3BB69-23CF-44E3-9099-C40C66FF867C}">
              <a14:compatExt xmlns:a14="http://schemas.microsoft.com/office/drawing/2010/main" spid="_x0000_s2068"/>
            </a:ext>
            <a:ext uri="{FF2B5EF4-FFF2-40B4-BE49-F238E27FC236}">
              <a16:creationId xmlns:a16="http://schemas.microsoft.com/office/drawing/2014/main" id="{6C3A61AD-DCC3-41D0-A5E6-12706C282199}"/>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482</xdr:row>
      <xdr:rowOff>0</xdr:rowOff>
    </xdr:from>
    <xdr:ext cx="1921468" cy="195685"/>
    <xdr:sp macro="" textlink="">
      <xdr:nvSpPr>
        <xdr:cNvPr id="231" name="Drop Down 20" hidden="1">
          <a:extLst>
            <a:ext uri="{63B3BB69-23CF-44E3-9099-C40C66FF867C}">
              <a14:compatExt xmlns:a14="http://schemas.microsoft.com/office/drawing/2010/main" spid="_x0000_s2068"/>
            </a:ext>
            <a:ext uri="{FF2B5EF4-FFF2-40B4-BE49-F238E27FC236}">
              <a16:creationId xmlns:a16="http://schemas.microsoft.com/office/drawing/2014/main" id="{AC6F7BDF-CDB1-42F3-95B3-FAB748A4AFAF}"/>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482</xdr:row>
      <xdr:rowOff>0</xdr:rowOff>
    </xdr:from>
    <xdr:ext cx="1921468" cy="195685"/>
    <xdr:sp macro="" textlink="">
      <xdr:nvSpPr>
        <xdr:cNvPr id="232" name="Drop Down 20" hidden="1">
          <a:extLst>
            <a:ext uri="{63B3BB69-23CF-44E3-9099-C40C66FF867C}">
              <a14:compatExt xmlns:a14="http://schemas.microsoft.com/office/drawing/2010/main" spid="_x0000_s2068"/>
            </a:ext>
            <a:ext uri="{FF2B5EF4-FFF2-40B4-BE49-F238E27FC236}">
              <a16:creationId xmlns:a16="http://schemas.microsoft.com/office/drawing/2014/main" id="{61C967E2-A8E6-458E-B530-88CE3A8CBA4C}"/>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482</xdr:row>
      <xdr:rowOff>0</xdr:rowOff>
    </xdr:from>
    <xdr:ext cx="1921468" cy="195685"/>
    <xdr:sp macro="" textlink="">
      <xdr:nvSpPr>
        <xdr:cNvPr id="233" name="Drop Down 20" hidden="1">
          <a:extLst>
            <a:ext uri="{63B3BB69-23CF-44E3-9099-C40C66FF867C}">
              <a14:compatExt xmlns:a14="http://schemas.microsoft.com/office/drawing/2010/main" spid="_x0000_s2068"/>
            </a:ext>
            <a:ext uri="{FF2B5EF4-FFF2-40B4-BE49-F238E27FC236}">
              <a16:creationId xmlns:a16="http://schemas.microsoft.com/office/drawing/2014/main" id="{970C8CC3-E268-4705-8052-50A8F5E41117}"/>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543</xdr:row>
      <xdr:rowOff>0</xdr:rowOff>
    </xdr:from>
    <xdr:ext cx="1921468" cy="195685"/>
    <xdr:sp macro="" textlink="">
      <xdr:nvSpPr>
        <xdr:cNvPr id="234" name="Drop Down 20" hidden="1">
          <a:extLst>
            <a:ext uri="{63B3BB69-23CF-44E3-9099-C40C66FF867C}">
              <a14:compatExt xmlns:a14="http://schemas.microsoft.com/office/drawing/2010/main" spid="_x0000_s2068"/>
            </a:ext>
            <a:ext uri="{FF2B5EF4-FFF2-40B4-BE49-F238E27FC236}">
              <a16:creationId xmlns:a16="http://schemas.microsoft.com/office/drawing/2014/main" id="{EB461840-7F7D-4544-86C3-BAAA4FC2D991}"/>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543</xdr:row>
      <xdr:rowOff>0</xdr:rowOff>
    </xdr:from>
    <xdr:ext cx="1921468" cy="195685"/>
    <xdr:sp macro="" textlink="">
      <xdr:nvSpPr>
        <xdr:cNvPr id="235" name="Drop Down 20" hidden="1">
          <a:extLst>
            <a:ext uri="{63B3BB69-23CF-44E3-9099-C40C66FF867C}">
              <a14:compatExt xmlns:a14="http://schemas.microsoft.com/office/drawing/2010/main" spid="_x0000_s2068"/>
            </a:ext>
            <a:ext uri="{FF2B5EF4-FFF2-40B4-BE49-F238E27FC236}">
              <a16:creationId xmlns:a16="http://schemas.microsoft.com/office/drawing/2014/main" id="{81B25514-5D0C-4CB3-90C4-E45AABD426F9}"/>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543</xdr:row>
      <xdr:rowOff>0</xdr:rowOff>
    </xdr:from>
    <xdr:ext cx="1921468" cy="195685"/>
    <xdr:sp macro="" textlink="">
      <xdr:nvSpPr>
        <xdr:cNvPr id="236" name="Drop Down 20" hidden="1">
          <a:extLst>
            <a:ext uri="{63B3BB69-23CF-44E3-9099-C40C66FF867C}">
              <a14:compatExt xmlns:a14="http://schemas.microsoft.com/office/drawing/2010/main" spid="_x0000_s2068"/>
            </a:ext>
            <a:ext uri="{FF2B5EF4-FFF2-40B4-BE49-F238E27FC236}">
              <a16:creationId xmlns:a16="http://schemas.microsoft.com/office/drawing/2014/main" id="{357B4DF7-D16D-4D32-BD44-5EC7C8F5C5D0}"/>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543</xdr:row>
      <xdr:rowOff>0</xdr:rowOff>
    </xdr:from>
    <xdr:ext cx="1921468" cy="195685"/>
    <xdr:sp macro="" textlink="">
      <xdr:nvSpPr>
        <xdr:cNvPr id="237" name="Drop Down 20" hidden="1">
          <a:extLst>
            <a:ext uri="{63B3BB69-23CF-44E3-9099-C40C66FF867C}">
              <a14:compatExt xmlns:a14="http://schemas.microsoft.com/office/drawing/2010/main" spid="_x0000_s2068"/>
            </a:ext>
            <a:ext uri="{FF2B5EF4-FFF2-40B4-BE49-F238E27FC236}">
              <a16:creationId xmlns:a16="http://schemas.microsoft.com/office/drawing/2014/main" id="{2D697DA7-ABF5-486F-8C5C-E50BB1307DCE}"/>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564</xdr:row>
      <xdr:rowOff>0</xdr:rowOff>
    </xdr:from>
    <xdr:ext cx="1921468" cy="195685"/>
    <xdr:sp macro="" textlink="">
      <xdr:nvSpPr>
        <xdr:cNvPr id="238" name="Drop Down 20" hidden="1">
          <a:extLst>
            <a:ext uri="{63B3BB69-23CF-44E3-9099-C40C66FF867C}">
              <a14:compatExt xmlns:a14="http://schemas.microsoft.com/office/drawing/2010/main" spid="_x0000_s2068"/>
            </a:ext>
            <a:ext uri="{FF2B5EF4-FFF2-40B4-BE49-F238E27FC236}">
              <a16:creationId xmlns:a16="http://schemas.microsoft.com/office/drawing/2014/main" id="{9DF4B375-FF29-407A-9545-E51F055F7D39}"/>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564</xdr:row>
      <xdr:rowOff>0</xdr:rowOff>
    </xdr:from>
    <xdr:ext cx="1921468" cy="195685"/>
    <xdr:sp macro="" textlink="">
      <xdr:nvSpPr>
        <xdr:cNvPr id="239" name="Drop Down 20" hidden="1">
          <a:extLst>
            <a:ext uri="{63B3BB69-23CF-44E3-9099-C40C66FF867C}">
              <a14:compatExt xmlns:a14="http://schemas.microsoft.com/office/drawing/2010/main" spid="_x0000_s2068"/>
            </a:ext>
            <a:ext uri="{FF2B5EF4-FFF2-40B4-BE49-F238E27FC236}">
              <a16:creationId xmlns:a16="http://schemas.microsoft.com/office/drawing/2014/main" id="{2A233496-F8BF-4743-8147-4505761C65EA}"/>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564</xdr:row>
      <xdr:rowOff>0</xdr:rowOff>
    </xdr:from>
    <xdr:ext cx="1921468" cy="195685"/>
    <xdr:sp macro="" textlink="">
      <xdr:nvSpPr>
        <xdr:cNvPr id="240" name="Drop Down 20" hidden="1">
          <a:extLst>
            <a:ext uri="{63B3BB69-23CF-44E3-9099-C40C66FF867C}">
              <a14:compatExt xmlns:a14="http://schemas.microsoft.com/office/drawing/2010/main" spid="_x0000_s2068"/>
            </a:ext>
            <a:ext uri="{FF2B5EF4-FFF2-40B4-BE49-F238E27FC236}">
              <a16:creationId xmlns:a16="http://schemas.microsoft.com/office/drawing/2014/main" id="{598556DE-84A0-42A7-A992-2011200EBEB5}"/>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564</xdr:row>
      <xdr:rowOff>0</xdr:rowOff>
    </xdr:from>
    <xdr:ext cx="1921468" cy="195685"/>
    <xdr:sp macro="" textlink="">
      <xdr:nvSpPr>
        <xdr:cNvPr id="241" name="Drop Down 20" hidden="1">
          <a:extLst>
            <a:ext uri="{63B3BB69-23CF-44E3-9099-C40C66FF867C}">
              <a14:compatExt xmlns:a14="http://schemas.microsoft.com/office/drawing/2010/main" spid="_x0000_s2068"/>
            </a:ext>
            <a:ext uri="{FF2B5EF4-FFF2-40B4-BE49-F238E27FC236}">
              <a16:creationId xmlns:a16="http://schemas.microsoft.com/office/drawing/2014/main" id="{104F61D0-A773-45F8-B819-2AF6418D33E6}"/>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580</xdr:row>
      <xdr:rowOff>0</xdr:rowOff>
    </xdr:from>
    <xdr:ext cx="1921468" cy="195685"/>
    <xdr:sp macro="" textlink="">
      <xdr:nvSpPr>
        <xdr:cNvPr id="242" name="Drop Down 20" hidden="1">
          <a:extLst>
            <a:ext uri="{63B3BB69-23CF-44E3-9099-C40C66FF867C}">
              <a14:compatExt xmlns:a14="http://schemas.microsoft.com/office/drawing/2010/main" spid="_x0000_s2068"/>
            </a:ext>
            <a:ext uri="{FF2B5EF4-FFF2-40B4-BE49-F238E27FC236}">
              <a16:creationId xmlns:a16="http://schemas.microsoft.com/office/drawing/2014/main" id="{3A58DB0D-ECC2-4DDB-AABE-D08588200814}"/>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580</xdr:row>
      <xdr:rowOff>0</xdr:rowOff>
    </xdr:from>
    <xdr:ext cx="1921468" cy="195685"/>
    <xdr:sp macro="" textlink="">
      <xdr:nvSpPr>
        <xdr:cNvPr id="243" name="Drop Down 20" hidden="1">
          <a:extLst>
            <a:ext uri="{63B3BB69-23CF-44E3-9099-C40C66FF867C}">
              <a14:compatExt xmlns:a14="http://schemas.microsoft.com/office/drawing/2010/main" spid="_x0000_s2068"/>
            </a:ext>
            <a:ext uri="{FF2B5EF4-FFF2-40B4-BE49-F238E27FC236}">
              <a16:creationId xmlns:a16="http://schemas.microsoft.com/office/drawing/2014/main" id="{FBDD3B07-1783-4F77-AFA3-D13630BFC7D3}"/>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580</xdr:row>
      <xdr:rowOff>0</xdr:rowOff>
    </xdr:from>
    <xdr:ext cx="1921468" cy="195685"/>
    <xdr:sp macro="" textlink="">
      <xdr:nvSpPr>
        <xdr:cNvPr id="244" name="Drop Down 20" hidden="1">
          <a:extLst>
            <a:ext uri="{63B3BB69-23CF-44E3-9099-C40C66FF867C}">
              <a14:compatExt xmlns:a14="http://schemas.microsoft.com/office/drawing/2010/main" spid="_x0000_s2068"/>
            </a:ext>
            <a:ext uri="{FF2B5EF4-FFF2-40B4-BE49-F238E27FC236}">
              <a16:creationId xmlns:a16="http://schemas.microsoft.com/office/drawing/2014/main" id="{AF776B7F-8B6B-41FF-8CFA-AF6F022E5476}"/>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580</xdr:row>
      <xdr:rowOff>0</xdr:rowOff>
    </xdr:from>
    <xdr:ext cx="1921468" cy="195685"/>
    <xdr:sp macro="" textlink="">
      <xdr:nvSpPr>
        <xdr:cNvPr id="245" name="Drop Down 20" hidden="1">
          <a:extLst>
            <a:ext uri="{63B3BB69-23CF-44E3-9099-C40C66FF867C}">
              <a14:compatExt xmlns:a14="http://schemas.microsoft.com/office/drawing/2010/main" spid="_x0000_s2068"/>
            </a:ext>
            <a:ext uri="{FF2B5EF4-FFF2-40B4-BE49-F238E27FC236}">
              <a16:creationId xmlns:a16="http://schemas.microsoft.com/office/drawing/2014/main" id="{A8AFA2A9-F2F2-4E89-A072-693D4820C083}"/>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647</xdr:row>
      <xdr:rowOff>0</xdr:rowOff>
    </xdr:from>
    <xdr:ext cx="1921468" cy="195685"/>
    <xdr:sp macro="" textlink="">
      <xdr:nvSpPr>
        <xdr:cNvPr id="246" name="Drop Down 20" hidden="1">
          <a:extLst>
            <a:ext uri="{63B3BB69-23CF-44E3-9099-C40C66FF867C}">
              <a14:compatExt xmlns:a14="http://schemas.microsoft.com/office/drawing/2010/main" spid="_x0000_s2068"/>
            </a:ext>
            <a:ext uri="{FF2B5EF4-FFF2-40B4-BE49-F238E27FC236}">
              <a16:creationId xmlns:a16="http://schemas.microsoft.com/office/drawing/2014/main" id="{325A9C0F-CE63-4C01-8720-20AF8145EF03}"/>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647</xdr:row>
      <xdr:rowOff>0</xdr:rowOff>
    </xdr:from>
    <xdr:ext cx="1921468" cy="195685"/>
    <xdr:sp macro="" textlink="">
      <xdr:nvSpPr>
        <xdr:cNvPr id="247" name="Drop Down 20" hidden="1">
          <a:extLst>
            <a:ext uri="{63B3BB69-23CF-44E3-9099-C40C66FF867C}">
              <a14:compatExt xmlns:a14="http://schemas.microsoft.com/office/drawing/2010/main" spid="_x0000_s2068"/>
            </a:ext>
            <a:ext uri="{FF2B5EF4-FFF2-40B4-BE49-F238E27FC236}">
              <a16:creationId xmlns:a16="http://schemas.microsoft.com/office/drawing/2014/main" id="{1EB8B3C7-6138-4910-8CB0-8FC0768ADC44}"/>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647</xdr:row>
      <xdr:rowOff>0</xdr:rowOff>
    </xdr:from>
    <xdr:ext cx="1921468" cy="195685"/>
    <xdr:sp macro="" textlink="">
      <xdr:nvSpPr>
        <xdr:cNvPr id="248" name="Drop Down 20" hidden="1">
          <a:extLst>
            <a:ext uri="{63B3BB69-23CF-44E3-9099-C40C66FF867C}">
              <a14:compatExt xmlns:a14="http://schemas.microsoft.com/office/drawing/2010/main" spid="_x0000_s2068"/>
            </a:ext>
            <a:ext uri="{FF2B5EF4-FFF2-40B4-BE49-F238E27FC236}">
              <a16:creationId xmlns:a16="http://schemas.microsoft.com/office/drawing/2014/main" id="{FFA4269D-6DE3-486C-8196-CD7EA831AAFF}"/>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647</xdr:row>
      <xdr:rowOff>0</xdr:rowOff>
    </xdr:from>
    <xdr:ext cx="1921468" cy="195685"/>
    <xdr:sp macro="" textlink="">
      <xdr:nvSpPr>
        <xdr:cNvPr id="249" name="Drop Down 20" hidden="1">
          <a:extLst>
            <a:ext uri="{63B3BB69-23CF-44E3-9099-C40C66FF867C}">
              <a14:compatExt xmlns:a14="http://schemas.microsoft.com/office/drawing/2010/main" spid="_x0000_s2068"/>
            </a:ext>
            <a:ext uri="{FF2B5EF4-FFF2-40B4-BE49-F238E27FC236}">
              <a16:creationId xmlns:a16="http://schemas.microsoft.com/office/drawing/2014/main" id="{CDAD5828-5A54-4B24-8628-953E9EF7E5F9}"/>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647</xdr:row>
      <xdr:rowOff>0</xdr:rowOff>
    </xdr:from>
    <xdr:ext cx="1921468" cy="195685"/>
    <xdr:sp macro="" textlink="">
      <xdr:nvSpPr>
        <xdr:cNvPr id="250" name="Drop Down 20" hidden="1">
          <a:extLst>
            <a:ext uri="{63B3BB69-23CF-44E3-9099-C40C66FF867C}">
              <a14:compatExt xmlns:a14="http://schemas.microsoft.com/office/drawing/2010/main" spid="_x0000_s2068"/>
            </a:ext>
            <a:ext uri="{FF2B5EF4-FFF2-40B4-BE49-F238E27FC236}">
              <a16:creationId xmlns:a16="http://schemas.microsoft.com/office/drawing/2014/main" id="{6EFDC72B-440C-42EE-8F17-B39A731D8F7A}"/>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647</xdr:row>
      <xdr:rowOff>0</xdr:rowOff>
    </xdr:from>
    <xdr:ext cx="1921468" cy="195685"/>
    <xdr:sp macro="" textlink="">
      <xdr:nvSpPr>
        <xdr:cNvPr id="251" name="Drop Down 20" hidden="1">
          <a:extLst>
            <a:ext uri="{63B3BB69-23CF-44E3-9099-C40C66FF867C}">
              <a14:compatExt xmlns:a14="http://schemas.microsoft.com/office/drawing/2010/main" spid="_x0000_s2068"/>
            </a:ext>
            <a:ext uri="{FF2B5EF4-FFF2-40B4-BE49-F238E27FC236}">
              <a16:creationId xmlns:a16="http://schemas.microsoft.com/office/drawing/2014/main" id="{64CA2550-5D3C-4937-8082-E34BB64557EE}"/>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647</xdr:row>
      <xdr:rowOff>0</xdr:rowOff>
    </xdr:from>
    <xdr:ext cx="1921468" cy="195685"/>
    <xdr:sp macro="" textlink="">
      <xdr:nvSpPr>
        <xdr:cNvPr id="252" name="Drop Down 20" hidden="1">
          <a:extLst>
            <a:ext uri="{63B3BB69-23CF-44E3-9099-C40C66FF867C}">
              <a14:compatExt xmlns:a14="http://schemas.microsoft.com/office/drawing/2010/main" spid="_x0000_s2068"/>
            </a:ext>
            <a:ext uri="{FF2B5EF4-FFF2-40B4-BE49-F238E27FC236}">
              <a16:creationId xmlns:a16="http://schemas.microsoft.com/office/drawing/2014/main" id="{44E8A12B-91F5-4550-BDDE-6CBBE949410E}"/>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647</xdr:row>
      <xdr:rowOff>0</xdr:rowOff>
    </xdr:from>
    <xdr:ext cx="1921468" cy="195685"/>
    <xdr:sp macro="" textlink="">
      <xdr:nvSpPr>
        <xdr:cNvPr id="253" name="Drop Down 20" hidden="1">
          <a:extLst>
            <a:ext uri="{63B3BB69-23CF-44E3-9099-C40C66FF867C}">
              <a14:compatExt xmlns:a14="http://schemas.microsoft.com/office/drawing/2010/main" spid="_x0000_s2068"/>
            </a:ext>
            <a:ext uri="{FF2B5EF4-FFF2-40B4-BE49-F238E27FC236}">
              <a16:creationId xmlns:a16="http://schemas.microsoft.com/office/drawing/2014/main" id="{590990BC-51DF-4E75-898B-7BD6DF817FB2}"/>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663</xdr:row>
      <xdr:rowOff>0</xdr:rowOff>
    </xdr:from>
    <xdr:ext cx="1921468" cy="195685"/>
    <xdr:sp macro="" textlink="">
      <xdr:nvSpPr>
        <xdr:cNvPr id="254" name="Drop Down 20" hidden="1">
          <a:extLst>
            <a:ext uri="{63B3BB69-23CF-44E3-9099-C40C66FF867C}">
              <a14:compatExt xmlns:a14="http://schemas.microsoft.com/office/drawing/2010/main" spid="_x0000_s2068"/>
            </a:ext>
            <a:ext uri="{FF2B5EF4-FFF2-40B4-BE49-F238E27FC236}">
              <a16:creationId xmlns:a16="http://schemas.microsoft.com/office/drawing/2014/main" id="{2E1205B9-F30F-442F-8459-1108E90D43C5}"/>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663</xdr:row>
      <xdr:rowOff>0</xdr:rowOff>
    </xdr:from>
    <xdr:ext cx="1921468" cy="195685"/>
    <xdr:sp macro="" textlink="">
      <xdr:nvSpPr>
        <xdr:cNvPr id="255" name="Drop Down 20" hidden="1">
          <a:extLst>
            <a:ext uri="{63B3BB69-23CF-44E3-9099-C40C66FF867C}">
              <a14:compatExt xmlns:a14="http://schemas.microsoft.com/office/drawing/2010/main" spid="_x0000_s2068"/>
            </a:ext>
            <a:ext uri="{FF2B5EF4-FFF2-40B4-BE49-F238E27FC236}">
              <a16:creationId xmlns:a16="http://schemas.microsoft.com/office/drawing/2014/main" id="{37CC3E97-C6C4-4D65-B21B-533B7A3AAE14}"/>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663</xdr:row>
      <xdr:rowOff>0</xdr:rowOff>
    </xdr:from>
    <xdr:ext cx="1921468" cy="195685"/>
    <xdr:sp macro="" textlink="">
      <xdr:nvSpPr>
        <xdr:cNvPr id="256" name="Drop Down 20" hidden="1">
          <a:extLst>
            <a:ext uri="{63B3BB69-23CF-44E3-9099-C40C66FF867C}">
              <a14:compatExt xmlns:a14="http://schemas.microsoft.com/office/drawing/2010/main" spid="_x0000_s2068"/>
            </a:ext>
            <a:ext uri="{FF2B5EF4-FFF2-40B4-BE49-F238E27FC236}">
              <a16:creationId xmlns:a16="http://schemas.microsoft.com/office/drawing/2014/main" id="{63610331-2255-455D-9D8C-BACD94928F45}"/>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663</xdr:row>
      <xdr:rowOff>0</xdr:rowOff>
    </xdr:from>
    <xdr:ext cx="1921468" cy="195685"/>
    <xdr:sp macro="" textlink="">
      <xdr:nvSpPr>
        <xdr:cNvPr id="257" name="Drop Down 20" hidden="1">
          <a:extLst>
            <a:ext uri="{63B3BB69-23CF-44E3-9099-C40C66FF867C}">
              <a14:compatExt xmlns:a14="http://schemas.microsoft.com/office/drawing/2010/main" spid="_x0000_s2068"/>
            </a:ext>
            <a:ext uri="{FF2B5EF4-FFF2-40B4-BE49-F238E27FC236}">
              <a16:creationId xmlns:a16="http://schemas.microsoft.com/office/drawing/2014/main" id="{36C34105-E5DD-4131-AE30-D12837FA9AC6}"/>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664</xdr:row>
      <xdr:rowOff>0</xdr:rowOff>
    </xdr:from>
    <xdr:ext cx="1921468" cy="195685"/>
    <xdr:sp macro="" textlink="">
      <xdr:nvSpPr>
        <xdr:cNvPr id="258" name="Drop Down 20" hidden="1">
          <a:extLst>
            <a:ext uri="{63B3BB69-23CF-44E3-9099-C40C66FF867C}">
              <a14:compatExt xmlns:a14="http://schemas.microsoft.com/office/drawing/2010/main" spid="_x0000_s2068"/>
            </a:ext>
            <a:ext uri="{FF2B5EF4-FFF2-40B4-BE49-F238E27FC236}">
              <a16:creationId xmlns:a16="http://schemas.microsoft.com/office/drawing/2014/main" id="{4CE48FD3-F4C1-47EE-9857-47FDC2F9041A}"/>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664</xdr:row>
      <xdr:rowOff>0</xdr:rowOff>
    </xdr:from>
    <xdr:ext cx="1921468" cy="195685"/>
    <xdr:sp macro="" textlink="">
      <xdr:nvSpPr>
        <xdr:cNvPr id="259" name="Drop Down 20" hidden="1">
          <a:extLst>
            <a:ext uri="{63B3BB69-23CF-44E3-9099-C40C66FF867C}">
              <a14:compatExt xmlns:a14="http://schemas.microsoft.com/office/drawing/2010/main" spid="_x0000_s2068"/>
            </a:ext>
            <a:ext uri="{FF2B5EF4-FFF2-40B4-BE49-F238E27FC236}">
              <a16:creationId xmlns:a16="http://schemas.microsoft.com/office/drawing/2014/main" id="{FC10A998-7385-4B59-97BC-04BFBE24EEE8}"/>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664</xdr:row>
      <xdr:rowOff>0</xdr:rowOff>
    </xdr:from>
    <xdr:ext cx="1921468" cy="195685"/>
    <xdr:sp macro="" textlink="">
      <xdr:nvSpPr>
        <xdr:cNvPr id="260" name="Drop Down 20" hidden="1">
          <a:extLst>
            <a:ext uri="{63B3BB69-23CF-44E3-9099-C40C66FF867C}">
              <a14:compatExt xmlns:a14="http://schemas.microsoft.com/office/drawing/2010/main" spid="_x0000_s2068"/>
            </a:ext>
            <a:ext uri="{FF2B5EF4-FFF2-40B4-BE49-F238E27FC236}">
              <a16:creationId xmlns:a16="http://schemas.microsoft.com/office/drawing/2014/main" id="{5F788ED8-753C-45DE-9236-5B27B8E75EA5}"/>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664</xdr:row>
      <xdr:rowOff>0</xdr:rowOff>
    </xdr:from>
    <xdr:ext cx="1921468" cy="195685"/>
    <xdr:sp macro="" textlink="">
      <xdr:nvSpPr>
        <xdr:cNvPr id="261" name="Drop Down 20" hidden="1">
          <a:extLst>
            <a:ext uri="{63B3BB69-23CF-44E3-9099-C40C66FF867C}">
              <a14:compatExt xmlns:a14="http://schemas.microsoft.com/office/drawing/2010/main" spid="_x0000_s2068"/>
            </a:ext>
            <a:ext uri="{FF2B5EF4-FFF2-40B4-BE49-F238E27FC236}">
              <a16:creationId xmlns:a16="http://schemas.microsoft.com/office/drawing/2014/main" id="{8C565654-9108-41DF-9B80-75858F831589}"/>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684</xdr:row>
      <xdr:rowOff>0</xdr:rowOff>
    </xdr:from>
    <xdr:ext cx="1921468" cy="195685"/>
    <xdr:sp macro="" textlink="">
      <xdr:nvSpPr>
        <xdr:cNvPr id="262" name="Drop Down 20" hidden="1">
          <a:extLst>
            <a:ext uri="{63B3BB69-23CF-44E3-9099-C40C66FF867C}">
              <a14:compatExt xmlns:a14="http://schemas.microsoft.com/office/drawing/2010/main" spid="_x0000_s2068"/>
            </a:ext>
            <a:ext uri="{FF2B5EF4-FFF2-40B4-BE49-F238E27FC236}">
              <a16:creationId xmlns:a16="http://schemas.microsoft.com/office/drawing/2014/main" id="{AE044AF3-86CF-47BC-B919-64A314009FE7}"/>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684</xdr:row>
      <xdr:rowOff>0</xdr:rowOff>
    </xdr:from>
    <xdr:ext cx="1921468" cy="195685"/>
    <xdr:sp macro="" textlink="">
      <xdr:nvSpPr>
        <xdr:cNvPr id="263" name="Drop Down 20" hidden="1">
          <a:extLst>
            <a:ext uri="{63B3BB69-23CF-44E3-9099-C40C66FF867C}">
              <a14:compatExt xmlns:a14="http://schemas.microsoft.com/office/drawing/2010/main" spid="_x0000_s2068"/>
            </a:ext>
            <a:ext uri="{FF2B5EF4-FFF2-40B4-BE49-F238E27FC236}">
              <a16:creationId xmlns:a16="http://schemas.microsoft.com/office/drawing/2014/main" id="{21D6CB2F-C35F-4822-9D63-C3937B0598AF}"/>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684</xdr:row>
      <xdr:rowOff>0</xdr:rowOff>
    </xdr:from>
    <xdr:ext cx="1921468" cy="195685"/>
    <xdr:sp macro="" textlink="">
      <xdr:nvSpPr>
        <xdr:cNvPr id="264" name="Drop Down 20" hidden="1">
          <a:extLst>
            <a:ext uri="{63B3BB69-23CF-44E3-9099-C40C66FF867C}">
              <a14:compatExt xmlns:a14="http://schemas.microsoft.com/office/drawing/2010/main" spid="_x0000_s2068"/>
            </a:ext>
            <a:ext uri="{FF2B5EF4-FFF2-40B4-BE49-F238E27FC236}">
              <a16:creationId xmlns:a16="http://schemas.microsoft.com/office/drawing/2014/main" id="{A6DEE212-E971-4480-8AAB-7F5BB3204E2F}"/>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684</xdr:row>
      <xdr:rowOff>0</xdr:rowOff>
    </xdr:from>
    <xdr:ext cx="1921468" cy="195685"/>
    <xdr:sp macro="" textlink="">
      <xdr:nvSpPr>
        <xdr:cNvPr id="265" name="Drop Down 20" hidden="1">
          <a:extLst>
            <a:ext uri="{63B3BB69-23CF-44E3-9099-C40C66FF867C}">
              <a14:compatExt xmlns:a14="http://schemas.microsoft.com/office/drawing/2010/main" spid="_x0000_s2068"/>
            </a:ext>
            <a:ext uri="{FF2B5EF4-FFF2-40B4-BE49-F238E27FC236}">
              <a16:creationId xmlns:a16="http://schemas.microsoft.com/office/drawing/2014/main" id="{C78F1A77-F650-42F3-BFE6-F0CDFABDF32B}"/>
            </a:ext>
          </a:extLst>
        </xdr:cNvPr>
        <xdr:cNvSpPr/>
      </xdr:nvSpPr>
      <xdr:spPr bwMode="auto">
        <a:xfrm>
          <a:off x="5654040" y="122986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68</xdr:row>
      <xdr:rowOff>0</xdr:rowOff>
    </xdr:from>
    <xdr:ext cx="2529840" cy="195685"/>
    <xdr:sp macro="" textlink="">
      <xdr:nvSpPr>
        <xdr:cNvPr id="266" name="Drop Down 4" hidden="1">
          <a:extLst>
            <a:ext uri="{63B3BB69-23CF-44E3-9099-C40C66FF867C}">
              <a14:compatExt xmlns:a14="http://schemas.microsoft.com/office/drawing/2010/main" spid="_x0000_s2052"/>
            </a:ext>
            <a:ext uri="{FF2B5EF4-FFF2-40B4-BE49-F238E27FC236}">
              <a16:creationId xmlns:a16="http://schemas.microsoft.com/office/drawing/2014/main" id="{98E0CCFE-27AF-4A49-A808-22456204E0ED}"/>
            </a:ext>
          </a:extLst>
        </xdr:cNvPr>
        <xdr:cNvSpPr/>
      </xdr:nvSpPr>
      <xdr:spPr bwMode="auto">
        <a:xfrm>
          <a:off x="5574983" y="15200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68</xdr:row>
      <xdr:rowOff>0</xdr:rowOff>
    </xdr:from>
    <xdr:ext cx="1921468" cy="195685"/>
    <xdr:sp macro="" textlink="">
      <xdr:nvSpPr>
        <xdr:cNvPr id="267" name="Drop Down 20" hidden="1">
          <a:extLst>
            <a:ext uri="{63B3BB69-23CF-44E3-9099-C40C66FF867C}">
              <a14:compatExt xmlns:a14="http://schemas.microsoft.com/office/drawing/2010/main" spid="_x0000_s2068"/>
            </a:ext>
            <a:ext uri="{FF2B5EF4-FFF2-40B4-BE49-F238E27FC236}">
              <a16:creationId xmlns:a16="http://schemas.microsoft.com/office/drawing/2014/main" id="{40DB6E74-A010-413D-8958-9F86BE540381}"/>
            </a:ext>
          </a:extLst>
        </xdr:cNvPr>
        <xdr:cNvSpPr/>
      </xdr:nvSpPr>
      <xdr:spPr bwMode="auto">
        <a:xfrm>
          <a:off x="6175375" y="15200313"/>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xdr:row>
      <xdr:rowOff>0</xdr:rowOff>
    </xdr:from>
    <xdr:ext cx="2476500" cy="199970"/>
    <xdr:sp macro="" textlink="">
      <xdr:nvSpPr>
        <xdr:cNvPr id="268" name="Drop Down 24" hidden="1">
          <a:extLst>
            <a:ext uri="{63B3BB69-23CF-44E3-9099-C40C66FF867C}">
              <a14:compatExt xmlns:a14="http://schemas.microsoft.com/office/drawing/2010/main" spid="_x0000_s2072"/>
            </a:ext>
            <a:ext uri="{FF2B5EF4-FFF2-40B4-BE49-F238E27FC236}">
              <a16:creationId xmlns:a16="http://schemas.microsoft.com/office/drawing/2014/main" id="{7EC1B3F3-CB10-4FF9-BA11-FDF84E49EA58}"/>
            </a:ext>
          </a:extLst>
        </xdr:cNvPr>
        <xdr:cNvSpPr/>
      </xdr:nvSpPr>
      <xdr:spPr bwMode="auto">
        <a:xfrm>
          <a:off x="3929063" y="1520031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68</xdr:row>
      <xdr:rowOff>0</xdr:rowOff>
    </xdr:from>
    <xdr:ext cx="2529840" cy="195685"/>
    <xdr:sp macro="" textlink="">
      <xdr:nvSpPr>
        <xdr:cNvPr id="269" name="Drop Down 4" hidden="1">
          <a:extLst>
            <a:ext uri="{63B3BB69-23CF-44E3-9099-C40C66FF867C}">
              <a14:compatExt xmlns:a14="http://schemas.microsoft.com/office/drawing/2010/main" spid="_x0000_s2052"/>
            </a:ext>
            <a:ext uri="{FF2B5EF4-FFF2-40B4-BE49-F238E27FC236}">
              <a16:creationId xmlns:a16="http://schemas.microsoft.com/office/drawing/2014/main" id="{DDAF08E7-2478-4623-B656-B985BF8A4659}"/>
            </a:ext>
          </a:extLst>
        </xdr:cNvPr>
        <xdr:cNvSpPr/>
      </xdr:nvSpPr>
      <xdr:spPr bwMode="auto">
        <a:xfrm>
          <a:off x="5574983" y="15200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68</xdr:row>
      <xdr:rowOff>0</xdr:rowOff>
    </xdr:from>
    <xdr:ext cx="2529840" cy="195685"/>
    <xdr:sp macro="" textlink="">
      <xdr:nvSpPr>
        <xdr:cNvPr id="270" name="Drop Down 4" hidden="1">
          <a:extLst>
            <a:ext uri="{63B3BB69-23CF-44E3-9099-C40C66FF867C}">
              <a14:compatExt xmlns:a14="http://schemas.microsoft.com/office/drawing/2010/main" spid="_x0000_s2052"/>
            </a:ext>
            <a:ext uri="{FF2B5EF4-FFF2-40B4-BE49-F238E27FC236}">
              <a16:creationId xmlns:a16="http://schemas.microsoft.com/office/drawing/2014/main" id="{40E880B5-1211-4C61-B08B-BB881C3BFC7F}"/>
            </a:ext>
          </a:extLst>
        </xdr:cNvPr>
        <xdr:cNvSpPr/>
      </xdr:nvSpPr>
      <xdr:spPr bwMode="auto">
        <a:xfrm>
          <a:off x="5262245" y="15200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68</xdr:row>
      <xdr:rowOff>0</xdr:rowOff>
    </xdr:from>
    <xdr:ext cx="2529840" cy="195685"/>
    <xdr:sp macro="" textlink="">
      <xdr:nvSpPr>
        <xdr:cNvPr id="271" name="Drop Down 4" hidden="1">
          <a:extLst>
            <a:ext uri="{63B3BB69-23CF-44E3-9099-C40C66FF867C}">
              <a14:compatExt xmlns:a14="http://schemas.microsoft.com/office/drawing/2010/main" spid="_x0000_s2052"/>
            </a:ext>
            <a:ext uri="{FF2B5EF4-FFF2-40B4-BE49-F238E27FC236}">
              <a16:creationId xmlns:a16="http://schemas.microsoft.com/office/drawing/2014/main" id="{CC0A0FA2-7206-4D62-A6AF-62D940BCCE29}"/>
            </a:ext>
          </a:extLst>
        </xdr:cNvPr>
        <xdr:cNvSpPr/>
      </xdr:nvSpPr>
      <xdr:spPr bwMode="auto">
        <a:xfrm>
          <a:off x="5574983" y="15200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68</xdr:row>
      <xdr:rowOff>0</xdr:rowOff>
    </xdr:from>
    <xdr:ext cx="2529840" cy="195685"/>
    <xdr:sp macro="" textlink="">
      <xdr:nvSpPr>
        <xdr:cNvPr id="272" name="Drop Down 4" hidden="1">
          <a:extLst>
            <a:ext uri="{63B3BB69-23CF-44E3-9099-C40C66FF867C}">
              <a14:compatExt xmlns:a14="http://schemas.microsoft.com/office/drawing/2010/main" spid="_x0000_s2052"/>
            </a:ext>
            <a:ext uri="{FF2B5EF4-FFF2-40B4-BE49-F238E27FC236}">
              <a16:creationId xmlns:a16="http://schemas.microsoft.com/office/drawing/2014/main" id="{47954213-A5CB-4E11-90E7-3AD47E62ED6B}"/>
            </a:ext>
          </a:extLst>
        </xdr:cNvPr>
        <xdr:cNvSpPr/>
      </xdr:nvSpPr>
      <xdr:spPr bwMode="auto">
        <a:xfrm>
          <a:off x="5262245" y="15200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69</xdr:row>
      <xdr:rowOff>0</xdr:rowOff>
    </xdr:from>
    <xdr:ext cx="2529840" cy="195685"/>
    <xdr:sp macro="" textlink="">
      <xdr:nvSpPr>
        <xdr:cNvPr id="273" name="Drop Down 4" hidden="1">
          <a:extLst>
            <a:ext uri="{63B3BB69-23CF-44E3-9099-C40C66FF867C}">
              <a14:compatExt xmlns:a14="http://schemas.microsoft.com/office/drawing/2010/main" spid="_x0000_s2052"/>
            </a:ext>
            <a:ext uri="{FF2B5EF4-FFF2-40B4-BE49-F238E27FC236}">
              <a16:creationId xmlns:a16="http://schemas.microsoft.com/office/drawing/2014/main" id="{235F8BAD-8658-4B36-B9FF-B420620B7870}"/>
            </a:ext>
          </a:extLst>
        </xdr:cNvPr>
        <xdr:cNvSpPr/>
      </xdr:nvSpPr>
      <xdr:spPr bwMode="auto">
        <a:xfrm>
          <a:off x="5574983" y="15200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69</xdr:row>
      <xdr:rowOff>0</xdr:rowOff>
    </xdr:from>
    <xdr:ext cx="1921468" cy="195685"/>
    <xdr:sp macro="" textlink="">
      <xdr:nvSpPr>
        <xdr:cNvPr id="274" name="Drop Down 20" hidden="1">
          <a:extLst>
            <a:ext uri="{63B3BB69-23CF-44E3-9099-C40C66FF867C}">
              <a14:compatExt xmlns:a14="http://schemas.microsoft.com/office/drawing/2010/main" spid="_x0000_s2068"/>
            </a:ext>
            <a:ext uri="{FF2B5EF4-FFF2-40B4-BE49-F238E27FC236}">
              <a16:creationId xmlns:a16="http://schemas.microsoft.com/office/drawing/2014/main" id="{BEA99C08-9BA0-40CD-84AA-54C403DAA974}"/>
            </a:ext>
          </a:extLst>
        </xdr:cNvPr>
        <xdr:cNvSpPr/>
      </xdr:nvSpPr>
      <xdr:spPr bwMode="auto">
        <a:xfrm>
          <a:off x="6175375" y="15200313"/>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69</xdr:row>
      <xdr:rowOff>0</xdr:rowOff>
    </xdr:from>
    <xdr:ext cx="2476500" cy="199970"/>
    <xdr:sp macro="" textlink="">
      <xdr:nvSpPr>
        <xdr:cNvPr id="275" name="Drop Down 24" hidden="1">
          <a:extLst>
            <a:ext uri="{63B3BB69-23CF-44E3-9099-C40C66FF867C}">
              <a14:compatExt xmlns:a14="http://schemas.microsoft.com/office/drawing/2010/main" spid="_x0000_s2072"/>
            </a:ext>
            <a:ext uri="{FF2B5EF4-FFF2-40B4-BE49-F238E27FC236}">
              <a16:creationId xmlns:a16="http://schemas.microsoft.com/office/drawing/2014/main" id="{CDDD9E9F-DA1F-462F-ABC8-7CC83A8447B0}"/>
            </a:ext>
          </a:extLst>
        </xdr:cNvPr>
        <xdr:cNvSpPr/>
      </xdr:nvSpPr>
      <xdr:spPr bwMode="auto">
        <a:xfrm>
          <a:off x="3929063" y="1520031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69</xdr:row>
      <xdr:rowOff>0</xdr:rowOff>
    </xdr:from>
    <xdr:ext cx="2529840" cy="195685"/>
    <xdr:sp macro="" textlink="">
      <xdr:nvSpPr>
        <xdr:cNvPr id="276" name="Drop Down 4" hidden="1">
          <a:extLst>
            <a:ext uri="{63B3BB69-23CF-44E3-9099-C40C66FF867C}">
              <a14:compatExt xmlns:a14="http://schemas.microsoft.com/office/drawing/2010/main" spid="_x0000_s2052"/>
            </a:ext>
            <a:ext uri="{FF2B5EF4-FFF2-40B4-BE49-F238E27FC236}">
              <a16:creationId xmlns:a16="http://schemas.microsoft.com/office/drawing/2014/main" id="{1F83C9E3-55E1-447A-88BC-9183F1AE8732}"/>
            </a:ext>
          </a:extLst>
        </xdr:cNvPr>
        <xdr:cNvSpPr/>
      </xdr:nvSpPr>
      <xdr:spPr bwMode="auto">
        <a:xfrm>
          <a:off x="5574983" y="15200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69</xdr:row>
      <xdr:rowOff>0</xdr:rowOff>
    </xdr:from>
    <xdr:ext cx="2529840" cy="195685"/>
    <xdr:sp macro="" textlink="">
      <xdr:nvSpPr>
        <xdr:cNvPr id="277" name="Drop Down 4" hidden="1">
          <a:extLst>
            <a:ext uri="{63B3BB69-23CF-44E3-9099-C40C66FF867C}">
              <a14:compatExt xmlns:a14="http://schemas.microsoft.com/office/drawing/2010/main" spid="_x0000_s2052"/>
            </a:ext>
            <a:ext uri="{FF2B5EF4-FFF2-40B4-BE49-F238E27FC236}">
              <a16:creationId xmlns:a16="http://schemas.microsoft.com/office/drawing/2014/main" id="{916E87D1-6B0B-4B56-936D-DEB16365AE57}"/>
            </a:ext>
          </a:extLst>
        </xdr:cNvPr>
        <xdr:cNvSpPr/>
      </xdr:nvSpPr>
      <xdr:spPr bwMode="auto">
        <a:xfrm>
          <a:off x="5262245" y="15200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69</xdr:row>
      <xdr:rowOff>0</xdr:rowOff>
    </xdr:from>
    <xdr:ext cx="2529840" cy="195685"/>
    <xdr:sp macro="" textlink="">
      <xdr:nvSpPr>
        <xdr:cNvPr id="278" name="Drop Down 4" hidden="1">
          <a:extLst>
            <a:ext uri="{63B3BB69-23CF-44E3-9099-C40C66FF867C}">
              <a14:compatExt xmlns:a14="http://schemas.microsoft.com/office/drawing/2010/main" spid="_x0000_s2052"/>
            </a:ext>
            <a:ext uri="{FF2B5EF4-FFF2-40B4-BE49-F238E27FC236}">
              <a16:creationId xmlns:a16="http://schemas.microsoft.com/office/drawing/2014/main" id="{58BB10A6-9EFE-48DF-B8CC-BDB387CB6880}"/>
            </a:ext>
          </a:extLst>
        </xdr:cNvPr>
        <xdr:cNvSpPr/>
      </xdr:nvSpPr>
      <xdr:spPr bwMode="auto">
        <a:xfrm>
          <a:off x="5574983" y="15200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69</xdr:row>
      <xdr:rowOff>0</xdr:rowOff>
    </xdr:from>
    <xdr:ext cx="2529840" cy="195685"/>
    <xdr:sp macro="" textlink="">
      <xdr:nvSpPr>
        <xdr:cNvPr id="279" name="Drop Down 4" hidden="1">
          <a:extLst>
            <a:ext uri="{63B3BB69-23CF-44E3-9099-C40C66FF867C}">
              <a14:compatExt xmlns:a14="http://schemas.microsoft.com/office/drawing/2010/main" spid="_x0000_s2052"/>
            </a:ext>
            <a:ext uri="{FF2B5EF4-FFF2-40B4-BE49-F238E27FC236}">
              <a16:creationId xmlns:a16="http://schemas.microsoft.com/office/drawing/2014/main" id="{24BDF847-3CEE-4147-85FD-CA1567E1BCF3}"/>
            </a:ext>
          </a:extLst>
        </xdr:cNvPr>
        <xdr:cNvSpPr/>
      </xdr:nvSpPr>
      <xdr:spPr bwMode="auto">
        <a:xfrm>
          <a:off x="5262245" y="15200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70</xdr:row>
      <xdr:rowOff>0</xdr:rowOff>
    </xdr:from>
    <xdr:ext cx="2529840" cy="195685"/>
    <xdr:sp macro="" textlink="">
      <xdr:nvSpPr>
        <xdr:cNvPr id="280" name="Drop Down 4" hidden="1">
          <a:extLst>
            <a:ext uri="{63B3BB69-23CF-44E3-9099-C40C66FF867C}">
              <a14:compatExt xmlns:a14="http://schemas.microsoft.com/office/drawing/2010/main" spid="_x0000_s2052"/>
            </a:ext>
            <a:ext uri="{FF2B5EF4-FFF2-40B4-BE49-F238E27FC236}">
              <a16:creationId xmlns:a16="http://schemas.microsoft.com/office/drawing/2014/main" id="{40F86598-E9FC-4730-8AD2-17E7FC9FEE32}"/>
            </a:ext>
          </a:extLst>
        </xdr:cNvPr>
        <xdr:cNvSpPr/>
      </xdr:nvSpPr>
      <xdr:spPr bwMode="auto">
        <a:xfrm>
          <a:off x="5574983" y="153352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70</xdr:row>
      <xdr:rowOff>0</xdr:rowOff>
    </xdr:from>
    <xdr:ext cx="1921468" cy="195685"/>
    <xdr:sp macro="" textlink="">
      <xdr:nvSpPr>
        <xdr:cNvPr id="281" name="Drop Down 20" hidden="1">
          <a:extLst>
            <a:ext uri="{63B3BB69-23CF-44E3-9099-C40C66FF867C}">
              <a14:compatExt xmlns:a14="http://schemas.microsoft.com/office/drawing/2010/main" spid="_x0000_s2068"/>
            </a:ext>
            <a:ext uri="{FF2B5EF4-FFF2-40B4-BE49-F238E27FC236}">
              <a16:creationId xmlns:a16="http://schemas.microsoft.com/office/drawing/2014/main" id="{39F1FD74-F5ED-4EAC-A6E7-E78E207EF55F}"/>
            </a:ext>
          </a:extLst>
        </xdr:cNvPr>
        <xdr:cNvSpPr/>
      </xdr:nvSpPr>
      <xdr:spPr bwMode="auto">
        <a:xfrm>
          <a:off x="6175375" y="1533525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xdr:row>
      <xdr:rowOff>0</xdr:rowOff>
    </xdr:from>
    <xdr:ext cx="2476500" cy="199970"/>
    <xdr:sp macro="" textlink="">
      <xdr:nvSpPr>
        <xdr:cNvPr id="282" name="Drop Down 24" hidden="1">
          <a:extLst>
            <a:ext uri="{63B3BB69-23CF-44E3-9099-C40C66FF867C}">
              <a14:compatExt xmlns:a14="http://schemas.microsoft.com/office/drawing/2010/main" spid="_x0000_s2072"/>
            </a:ext>
            <a:ext uri="{FF2B5EF4-FFF2-40B4-BE49-F238E27FC236}">
              <a16:creationId xmlns:a16="http://schemas.microsoft.com/office/drawing/2014/main" id="{9C21F17F-3786-458E-A637-68FEB98F4D32}"/>
            </a:ext>
          </a:extLst>
        </xdr:cNvPr>
        <xdr:cNvSpPr/>
      </xdr:nvSpPr>
      <xdr:spPr bwMode="auto">
        <a:xfrm>
          <a:off x="3929063" y="153352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70</xdr:row>
      <xdr:rowOff>0</xdr:rowOff>
    </xdr:from>
    <xdr:ext cx="2529840" cy="195685"/>
    <xdr:sp macro="" textlink="">
      <xdr:nvSpPr>
        <xdr:cNvPr id="283" name="Drop Down 4" hidden="1">
          <a:extLst>
            <a:ext uri="{63B3BB69-23CF-44E3-9099-C40C66FF867C}">
              <a14:compatExt xmlns:a14="http://schemas.microsoft.com/office/drawing/2010/main" spid="_x0000_s2052"/>
            </a:ext>
            <a:ext uri="{FF2B5EF4-FFF2-40B4-BE49-F238E27FC236}">
              <a16:creationId xmlns:a16="http://schemas.microsoft.com/office/drawing/2014/main" id="{FFDDB6FE-A373-4B0D-BC83-3ACD3F520D4D}"/>
            </a:ext>
          </a:extLst>
        </xdr:cNvPr>
        <xdr:cNvSpPr/>
      </xdr:nvSpPr>
      <xdr:spPr bwMode="auto">
        <a:xfrm>
          <a:off x="5574983" y="153352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70</xdr:row>
      <xdr:rowOff>0</xdr:rowOff>
    </xdr:from>
    <xdr:ext cx="2529840" cy="195685"/>
    <xdr:sp macro="" textlink="">
      <xdr:nvSpPr>
        <xdr:cNvPr id="284" name="Drop Down 4" hidden="1">
          <a:extLst>
            <a:ext uri="{63B3BB69-23CF-44E3-9099-C40C66FF867C}">
              <a14:compatExt xmlns:a14="http://schemas.microsoft.com/office/drawing/2010/main" spid="_x0000_s2052"/>
            </a:ext>
            <a:ext uri="{FF2B5EF4-FFF2-40B4-BE49-F238E27FC236}">
              <a16:creationId xmlns:a16="http://schemas.microsoft.com/office/drawing/2014/main" id="{5CD960B5-22D7-4963-B933-8FFB1BDAE83C}"/>
            </a:ext>
          </a:extLst>
        </xdr:cNvPr>
        <xdr:cNvSpPr/>
      </xdr:nvSpPr>
      <xdr:spPr bwMode="auto">
        <a:xfrm>
          <a:off x="5262245" y="153352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70</xdr:row>
      <xdr:rowOff>0</xdr:rowOff>
    </xdr:from>
    <xdr:ext cx="2529840" cy="195685"/>
    <xdr:sp macro="" textlink="">
      <xdr:nvSpPr>
        <xdr:cNvPr id="285" name="Drop Down 4" hidden="1">
          <a:extLst>
            <a:ext uri="{63B3BB69-23CF-44E3-9099-C40C66FF867C}">
              <a14:compatExt xmlns:a14="http://schemas.microsoft.com/office/drawing/2010/main" spid="_x0000_s2052"/>
            </a:ext>
            <a:ext uri="{FF2B5EF4-FFF2-40B4-BE49-F238E27FC236}">
              <a16:creationId xmlns:a16="http://schemas.microsoft.com/office/drawing/2014/main" id="{EA6AEB1D-773A-4809-B578-850D0C8BA4F4}"/>
            </a:ext>
          </a:extLst>
        </xdr:cNvPr>
        <xdr:cNvSpPr/>
      </xdr:nvSpPr>
      <xdr:spPr bwMode="auto">
        <a:xfrm>
          <a:off x="5574983" y="153352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70</xdr:row>
      <xdr:rowOff>0</xdr:rowOff>
    </xdr:from>
    <xdr:ext cx="2529840" cy="195685"/>
    <xdr:sp macro="" textlink="">
      <xdr:nvSpPr>
        <xdr:cNvPr id="286" name="Drop Down 4" hidden="1">
          <a:extLst>
            <a:ext uri="{63B3BB69-23CF-44E3-9099-C40C66FF867C}">
              <a14:compatExt xmlns:a14="http://schemas.microsoft.com/office/drawing/2010/main" spid="_x0000_s2052"/>
            </a:ext>
            <a:ext uri="{FF2B5EF4-FFF2-40B4-BE49-F238E27FC236}">
              <a16:creationId xmlns:a16="http://schemas.microsoft.com/office/drawing/2014/main" id="{08676A48-87D5-467E-8797-6A2FA8FC1278}"/>
            </a:ext>
          </a:extLst>
        </xdr:cNvPr>
        <xdr:cNvSpPr/>
      </xdr:nvSpPr>
      <xdr:spPr bwMode="auto">
        <a:xfrm>
          <a:off x="5262245" y="153352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102</xdr:row>
      <xdr:rowOff>0</xdr:rowOff>
    </xdr:from>
    <xdr:ext cx="2529840" cy="195685"/>
    <xdr:sp macro="" textlink="">
      <xdr:nvSpPr>
        <xdr:cNvPr id="287" name="Drop Down 4" hidden="1">
          <a:extLst>
            <a:ext uri="{63B3BB69-23CF-44E3-9099-C40C66FF867C}">
              <a14:compatExt xmlns:a14="http://schemas.microsoft.com/office/drawing/2010/main" spid="_x0000_s2052"/>
            </a:ext>
            <a:ext uri="{FF2B5EF4-FFF2-40B4-BE49-F238E27FC236}">
              <a16:creationId xmlns:a16="http://schemas.microsoft.com/office/drawing/2014/main" id="{C4226FC6-1278-4F6F-B25D-EEE26AA65EE1}"/>
            </a:ext>
          </a:extLst>
        </xdr:cNvPr>
        <xdr:cNvSpPr/>
      </xdr:nvSpPr>
      <xdr:spPr bwMode="auto">
        <a:xfrm>
          <a:off x="5574983" y="15200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102</xdr:row>
      <xdr:rowOff>0</xdr:rowOff>
    </xdr:from>
    <xdr:ext cx="1921468" cy="195685"/>
    <xdr:sp macro="" textlink="">
      <xdr:nvSpPr>
        <xdr:cNvPr id="186" name="Drop Down 20" hidden="1">
          <a:extLst>
            <a:ext uri="{63B3BB69-23CF-44E3-9099-C40C66FF867C}">
              <a14:compatExt xmlns:a14="http://schemas.microsoft.com/office/drawing/2010/main" spid="_x0000_s2068"/>
            </a:ext>
            <a:ext uri="{FF2B5EF4-FFF2-40B4-BE49-F238E27FC236}">
              <a16:creationId xmlns:a16="http://schemas.microsoft.com/office/drawing/2014/main" id="{26939B83-61FC-4F20-9DF9-AAB5F5E50BDB}"/>
            </a:ext>
          </a:extLst>
        </xdr:cNvPr>
        <xdr:cNvSpPr/>
      </xdr:nvSpPr>
      <xdr:spPr bwMode="auto">
        <a:xfrm>
          <a:off x="6175375" y="15200313"/>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102</xdr:row>
      <xdr:rowOff>0</xdr:rowOff>
    </xdr:from>
    <xdr:ext cx="2476500" cy="199970"/>
    <xdr:sp macro="" textlink="">
      <xdr:nvSpPr>
        <xdr:cNvPr id="187" name="Drop Down 24" hidden="1">
          <a:extLst>
            <a:ext uri="{63B3BB69-23CF-44E3-9099-C40C66FF867C}">
              <a14:compatExt xmlns:a14="http://schemas.microsoft.com/office/drawing/2010/main" spid="_x0000_s2072"/>
            </a:ext>
            <a:ext uri="{FF2B5EF4-FFF2-40B4-BE49-F238E27FC236}">
              <a16:creationId xmlns:a16="http://schemas.microsoft.com/office/drawing/2014/main" id="{359D5B74-8E48-4E30-9909-73DA2CC466CC}"/>
            </a:ext>
          </a:extLst>
        </xdr:cNvPr>
        <xdr:cNvSpPr/>
      </xdr:nvSpPr>
      <xdr:spPr bwMode="auto">
        <a:xfrm>
          <a:off x="3929063" y="1520031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102</xdr:row>
      <xdr:rowOff>0</xdr:rowOff>
    </xdr:from>
    <xdr:ext cx="2529840" cy="195685"/>
    <xdr:sp macro="" textlink="">
      <xdr:nvSpPr>
        <xdr:cNvPr id="188" name="Drop Down 4" hidden="1">
          <a:extLst>
            <a:ext uri="{63B3BB69-23CF-44E3-9099-C40C66FF867C}">
              <a14:compatExt xmlns:a14="http://schemas.microsoft.com/office/drawing/2010/main" spid="_x0000_s2052"/>
            </a:ext>
            <a:ext uri="{FF2B5EF4-FFF2-40B4-BE49-F238E27FC236}">
              <a16:creationId xmlns:a16="http://schemas.microsoft.com/office/drawing/2014/main" id="{91B602BF-510D-4CBA-B96C-706E204123AD}"/>
            </a:ext>
          </a:extLst>
        </xdr:cNvPr>
        <xdr:cNvSpPr/>
      </xdr:nvSpPr>
      <xdr:spPr bwMode="auto">
        <a:xfrm>
          <a:off x="5574983" y="15200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102</xdr:row>
      <xdr:rowOff>0</xdr:rowOff>
    </xdr:from>
    <xdr:ext cx="2529840" cy="195685"/>
    <xdr:sp macro="" textlink="">
      <xdr:nvSpPr>
        <xdr:cNvPr id="189" name="Drop Down 4" hidden="1">
          <a:extLst>
            <a:ext uri="{63B3BB69-23CF-44E3-9099-C40C66FF867C}">
              <a14:compatExt xmlns:a14="http://schemas.microsoft.com/office/drawing/2010/main" spid="_x0000_s2052"/>
            </a:ext>
            <a:ext uri="{FF2B5EF4-FFF2-40B4-BE49-F238E27FC236}">
              <a16:creationId xmlns:a16="http://schemas.microsoft.com/office/drawing/2014/main" id="{C1D545BF-F19A-4F85-9DA4-296D1193CE04}"/>
            </a:ext>
          </a:extLst>
        </xdr:cNvPr>
        <xdr:cNvSpPr/>
      </xdr:nvSpPr>
      <xdr:spPr bwMode="auto">
        <a:xfrm>
          <a:off x="5262245" y="15200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102</xdr:row>
      <xdr:rowOff>0</xdr:rowOff>
    </xdr:from>
    <xdr:ext cx="2529840" cy="195685"/>
    <xdr:sp macro="" textlink="">
      <xdr:nvSpPr>
        <xdr:cNvPr id="206" name="Drop Down 4" hidden="1">
          <a:extLst>
            <a:ext uri="{63B3BB69-23CF-44E3-9099-C40C66FF867C}">
              <a14:compatExt xmlns:a14="http://schemas.microsoft.com/office/drawing/2010/main" spid="_x0000_s2052"/>
            </a:ext>
            <a:ext uri="{FF2B5EF4-FFF2-40B4-BE49-F238E27FC236}">
              <a16:creationId xmlns:a16="http://schemas.microsoft.com/office/drawing/2014/main" id="{4F5BB1BB-50E8-4532-B27A-BD3DD61EDDBC}"/>
            </a:ext>
          </a:extLst>
        </xdr:cNvPr>
        <xdr:cNvSpPr/>
      </xdr:nvSpPr>
      <xdr:spPr bwMode="auto">
        <a:xfrm>
          <a:off x="5574983" y="15200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102</xdr:row>
      <xdr:rowOff>0</xdr:rowOff>
    </xdr:from>
    <xdr:ext cx="2529840" cy="195685"/>
    <xdr:sp macro="" textlink="">
      <xdr:nvSpPr>
        <xdr:cNvPr id="207" name="Drop Down 4" hidden="1">
          <a:extLst>
            <a:ext uri="{63B3BB69-23CF-44E3-9099-C40C66FF867C}">
              <a14:compatExt xmlns:a14="http://schemas.microsoft.com/office/drawing/2010/main" spid="_x0000_s2052"/>
            </a:ext>
            <a:ext uri="{FF2B5EF4-FFF2-40B4-BE49-F238E27FC236}">
              <a16:creationId xmlns:a16="http://schemas.microsoft.com/office/drawing/2014/main" id="{9614E219-F751-4ED9-BFC5-5D503D36F3FA}"/>
            </a:ext>
          </a:extLst>
        </xdr:cNvPr>
        <xdr:cNvSpPr/>
      </xdr:nvSpPr>
      <xdr:spPr bwMode="auto">
        <a:xfrm>
          <a:off x="5262245" y="15200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53</xdr:row>
      <xdr:rowOff>0</xdr:rowOff>
    </xdr:from>
    <xdr:ext cx="2529840" cy="195685"/>
    <xdr:sp macro="" textlink="">
      <xdr:nvSpPr>
        <xdr:cNvPr id="208" name="Drop Down 4" hidden="1">
          <a:extLst>
            <a:ext uri="{63B3BB69-23CF-44E3-9099-C40C66FF867C}">
              <a14:compatExt xmlns:a14="http://schemas.microsoft.com/office/drawing/2010/main" spid="_x0000_s2052"/>
            </a:ext>
            <a:ext uri="{FF2B5EF4-FFF2-40B4-BE49-F238E27FC236}">
              <a16:creationId xmlns:a16="http://schemas.microsoft.com/office/drawing/2014/main" id="{4B3F1185-AF37-4E46-B0A5-79BCBFBFED22}"/>
            </a:ext>
          </a:extLst>
        </xdr:cNvPr>
        <xdr:cNvSpPr/>
      </xdr:nvSpPr>
      <xdr:spPr bwMode="auto">
        <a:xfrm>
          <a:off x="5574983" y="16851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53</xdr:row>
      <xdr:rowOff>0</xdr:rowOff>
    </xdr:from>
    <xdr:ext cx="1921468" cy="195685"/>
    <xdr:sp macro="" textlink="">
      <xdr:nvSpPr>
        <xdr:cNvPr id="209" name="Drop Down 20" hidden="1">
          <a:extLst>
            <a:ext uri="{63B3BB69-23CF-44E3-9099-C40C66FF867C}">
              <a14:compatExt xmlns:a14="http://schemas.microsoft.com/office/drawing/2010/main" spid="_x0000_s2068"/>
            </a:ext>
            <a:ext uri="{FF2B5EF4-FFF2-40B4-BE49-F238E27FC236}">
              <a16:creationId xmlns:a16="http://schemas.microsoft.com/office/drawing/2014/main" id="{EDBBB544-E307-4557-8921-52E009E68CEF}"/>
            </a:ext>
          </a:extLst>
        </xdr:cNvPr>
        <xdr:cNvSpPr/>
      </xdr:nvSpPr>
      <xdr:spPr bwMode="auto">
        <a:xfrm>
          <a:off x="6175375" y="16851313"/>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53</xdr:row>
      <xdr:rowOff>0</xdr:rowOff>
    </xdr:from>
    <xdr:ext cx="2476500" cy="199970"/>
    <xdr:sp macro="" textlink="">
      <xdr:nvSpPr>
        <xdr:cNvPr id="210" name="Drop Down 24" hidden="1">
          <a:extLst>
            <a:ext uri="{63B3BB69-23CF-44E3-9099-C40C66FF867C}">
              <a14:compatExt xmlns:a14="http://schemas.microsoft.com/office/drawing/2010/main" spid="_x0000_s2072"/>
            </a:ext>
            <a:ext uri="{FF2B5EF4-FFF2-40B4-BE49-F238E27FC236}">
              <a16:creationId xmlns:a16="http://schemas.microsoft.com/office/drawing/2014/main" id="{C4E5EF77-FB15-4B04-901C-9789ED2FC457}"/>
            </a:ext>
          </a:extLst>
        </xdr:cNvPr>
        <xdr:cNvSpPr/>
      </xdr:nvSpPr>
      <xdr:spPr bwMode="auto">
        <a:xfrm>
          <a:off x="3929063" y="1685131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53</xdr:row>
      <xdr:rowOff>0</xdr:rowOff>
    </xdr:from>
    <xdr:ext cx="2529840" cy="195685"/>
    <xdr:sp macro="" textlink="">
      <xdr:nvSpPr>
        <xdr:cNvPr id="211" name="Drop Down 4" hidden="1">
          <a:extLst>
            <a:ext uri="{63B3BB69-23CF-44E3-9099-C40C66FF867C}">
              <a14:compatExt xmlns:a14="http://schemas.microsoft.com/office/drawing/2010/main" spid="_x0000_s2052"/>
            </a:ext>
            <a:ext uri="{FF2B5EF4-FFF2-40B4-BE49-F238E27FC236}">
              <a16:creationId xmlns:a16="http://schemas.microsoft.com/office/drawing/2014/main" id="{273A4650-DA50-49CC-89E2-8FE46EF13939}"/>
            </a:ext>
          </a:extLst>
        </xdr:cNvPr>
        <xdr:cNvSpPr/>
      </xdr:nvSpPr>
      <xdr:spPr bwMode="auto">
        <a:xfrm>
          <a:off x="5574983" y="16851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53</xdr:row>
      <xdr:rowOff>0</xdr:rowOff>
    </xdr:from>
    <xdr:ext cx="2529840" cy="195685"/>
    <xdr:sp macro="" textlink="">
      <xdr:nvSpPr>
        <xdr:cNvPr id="212" name="Drop Down 4" hidden="1">
          <a:extLst>
            <a:ext uri="{63B3BB69-23CF-44E3-9099-C40C66FF867C}">
              <a14:compatExt xmlns:a14="http://schemas.microsoft.com/office/drawing/2010/main" spid="_x0000_s2052"/>
            </a:ext>
            <a:ext uri="{FF2B5EF4-FFF2-40B4-BE49-F238E27FC236}">
              <a16:creationId xmlns:a16="http://schemas.microsoft.com/office/drawing/2014/main" id="{9DD4753C-2941-46D4-AE0A-66D2D704DE70}"/>
            </a:ext>
          </a:extLst>
        </xdr:cNvPr>
        <xdr:cNvSpPr/>
      </xdr:nvSpPr>
      <xdr:spPr bwMode="auto">
        <a:xfrm>
          <a:off x="5262245" y="16851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53</xdr:row>
      <xdr:rowOff>0</xdr:rowOff>
    </xdr:from>
    <xdr:ext cx="2529840" cy="195685"/>
    <xdr:sp macro="" textlink="">
      <xdr:nvSpPr>
        <xdr:cNvPr id="213" name="Drop Down 4" hidden="1">
          <a:extLst>
            <a:ext uri="{63B3BB69-23CF-44E3-9099-C40C66FF867C}">
              <a14:compatExt xmlns:a14="http://schemas.microsoft.com/office/drawing/2010/main" spid="_x0000_s2052"/>
            </a:ext>
            <a:ext uri="{FF2B5EF4-FFF2-40B4-BE49-F238E27FC236}">
              <a16:creationId xmlns:a16="http://schemas.microsoft.com/office/drawing/2014/main" id="{6F287237-EAE5-494A-B023-20D543F238AD}"/>
            </a:ext>
          </a:extLst>
        </xdr:cNvPr>
        <xdr:cNvSpPr/>
      </xdr:nvSpPr>
      <xdr:spPr bwMode="auto">
        <a:xfrm>
          <a:off x="5574983" y="16851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53</xdr:row>
      <xdr:rowOff>0</xdr:rowOff>
    </xdr:from>
    <xdr:ext cx="2529840" cy="195685"/>
    <xdr:sp macro="" textlink="">
      <xdr:nvSpPr>
        <xdr:cNvPr id="218" name="Drop Down 4" hidden="1">
          <a:extLst>
            <a:ext uri="{63B3BB69-23CF-44E3-9099-C40C66FF867C}">
              <a14:compatExt xmlns:a14="http://schemas.microsoft.com/office/drawing/2010/main" spid="_x0000_s2052"/>
            </a:ext>
            <a:ext uri="{FF2B5EF4-FFF2-40B4-BE49-F238E27FC236}">
              <a16:creationId xmlns:a16="http://schemas.microsoft.com/office/drawing/2014/main" id="{E6F43D7F-572E-4473-9015-DDB4250CE87A}"/>
            </a:ext>
          </a:extLst>
        </xdr:cNvPr>
        <xdr:cNvSpPr/>
      </xdr:nvSpPr>
      <xdr:spPr bwMode="auto">
        <a:xfrm>
          <a:off x="5262245" y="1685131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131</xdr:row>
      <xdr:rowOff>0</xdr:rowOff>
    </xdr:from>
    <xdr:ext cx="2529840" cy="195685"/>
    <xdr:sp macro="" textlink="">
      <xdr:nvSpPr>
        <xdr:cNvPr id="219" name="Drop Down 4" hidden="1">
          <a:extLst>
            <a:ext uri="{63B3BB69-23CF-44E3-9099-C40C66FF867C}">
              <a14:compatExt xmlns:a14="http://schemas.microsoft.com/office/drawing/2010/main" spid="_x0000_s2052"/>
            </a:ext>
            <a:ext uri="{FF2B5EF4-FFF2-40B4-BE49-F238E27FC236}">
              <a16:creationId xmlns:a16="http://schemas.microsoft.com/office/drawing/2014/main" id="{23DD39C2-9DA4-45CC-AF09-32A47B2F5372}"/>
            </a:ext>
          </a:extLst>
        </xdr:cNvPr>
        <xdr:cNvSpPr/>
      </xdr:nvSpPr>
      <xdr:spPr bwMode="auto">
        <a:xfrm>
          <a:off x="5574983" y="201612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131</xdr:row>
      <xdr:rowOff>0</xdr:rowOff>
    </xdr:from>
    <xdr:ext cx="1921468" cy="195685"/>
    <xdr:sp macro="" textlink="">
      <xdr:nvSpPr>
        <xdr:cNvPr id="220" name="Drop Down 20" hidden="1">
          <a:extLst>
            <a:ext uri="{63B3BB69-23CF-44E3-9099-C40C66FF867C}">
              <a14:compatExt xmlns:a14="http://schemas.microsoft.com/office/drawing/2010/main" spid="_x0000_s2068"/>
            </a:ext>
            <a:ext uri="{FF2B5EF4-FFF2-40B4-BE49-F238E27FC236}">
              <a16:creationId xmlns:a16="http://schemas.microsoft.com/office/drawing/2014/main" id="{E1427C34-FE60-4419-9AF6-1FA33BE85004}"/>
            </a:ext>
          </a:extLst>
        </xdr:cNvPr>
        <xdr:cNvSpPr/>
      </xdr:nvSpPr>
      <xdr:spPr bwMode="auto">
        <a:xfrm>
          <a:off x="6175375" y="2016125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131</xdr:row>
      <xdr:rowOff>0</xdr:rowOff>
    </xdr:from>
    <xdr:ext cx="2476500" cy="199970"/>
    <xdr:sp macro="" textlink="">
      <xdr:nvSpPr>
        <xdr:cNvPr id="221" name="Drop Down 24" hidden="1">
          <a:extLst>
            <a:ext uri="{63B3BB69-23CF-44E3-9099-C40C66FF867C}">
              <a14:compatExt xmlns:a14="http://schemas.microsoft.com/office/drawing/2010/main" spid="_x0000_s2072"/>
            </a:ext>
            <a:ext uri="{FF2B5EF4-FFF2-40B4-BE49-F238E27FC236}">
              <a16:creationId xmlns:a16="http://schemas.microsoft.com/office/drawing/2014/main" id="{D07A2D0C-6BCA-46E6-9D75-66A7B7DC1798}"/>
            </a:ext>
          </a:extLst>
        </xdr:cNvPr>
        <xdr:cNvSpPr/>
      </xdr:nvSpPr>
      <xdr:spPr bwMode="auto">
        <a:xfrm>
          <a:off x="3929063" y="201612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131</xdr:row>
      <xdr:rowOff>0</xdr:rowOff>
    </xdr:from>
    <xdr:ext cx="2529840" cy="195685"/>
    <xdr:sp macro="" textlink="">
      <xdr:nvSpPr>
        <xdr:cNvPr id="288" name="Drop Down 4" hidden="1">
          <a:extLst>
            <a:ext uri="{63B3BB69-23CF-44E3-9099-C40C66FF867C}">
              <a14:compatExt xmlns:a14="http://schemas.microsoft.com/office/drawing/2010/main" spid="_x0000_s2052"/>
            </a:ext>
            <a:ext uri="{FF2B5EF4-FFF2-40B4-BE49-F238E27FC236}">
              <a16:creationId xmlns:a16="http://schemas.microsoft.com/office/drawing/2014/main" id="{967976A8-FBB8-46DD-98D1-1994DE29458F}"/>
            </a:ext>
          </a:extLst>
        </xdr:cNvPr>
        <xdr:cNvSpPr/>
      </xdr:nvSpPr>
      <xdr:spPr bwMode="auto">
        <a:xfrm>
          <a:off x="5574983" y="201612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131</xdr:row>
      <xdr:rowOff>0</xdr:rowOff>
    </xdr:from>
    <xdr:ext cx="2529840" cy="195685"/>
    <xdr:sp macro="" textlink="">
      <xdr:nvSpPr>
        <xdr:cNvPr id="289" name="Drop Down 4" hidden="1">
          <a:extLst>
            <a:ext uri="{63B3BB69-23CF-44E3-9099-C40C66FF867C}">
              <a14:compatExt xmlns:a14="http://schemas.microsoft.com/office/drawing/2010/main" spid="_x0000_s2052"/>
            </a:ext>
            <a:ext uri="{FF2B5EF4-FFF2-40B4-BE49-F238E27FC236}">
              <a16:creationId xmlns:a16="http://schemas.microsoft.com/office/drawing/2014/main" id="{DF583710-38DE-42FB-A4C9-A1FDE08552B5}"/>
            </a:ext>
          </a:extLst>
        </xdr:cNvPr>
        <xdr:cNvSpPr/>
      </xdr:nvSpPr>
      <xdr:spPr bwMode="auto">
        <a:xfrm>
          <a:off x="5262245" y="201612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131</xdr:row>
      <xdr:rowOff>0</xdr:rowOff>
    </xdr:from>
    <xdr:ext cx="2529840" cy="195685"/>
    <xdr:sp macro="" textlink="">
      <xdr:nvSpPr>
        <xdr:cNvPr id="290" name="Drop Down 4" hidden="1">
          <a:extLst>
            <a:ext uri="{63B3BB69-23CF-44E3-9099-C40C66FF867C}">
              <a14:compatExt xmlns:a14="http://schemas.microsoft.com/office/drawing/2010/main" spid="_x0000_s2052"/>
            </a:ext>
            <a:ext uri="{FF2B5EF4-FFF2-40B4-BE49-F238E27FC236}">
              <a16:creationId xmlns:a16="http://schemas.microsoft.com/office/drawing/2014/main" id="{53B20AAE-96FC-4263-B118-8A5E3AACCB4A}"/>
            </a:ext>
          </a:extLst>
        </xdr:cNvPr>
        <xdr:cNvSpPr/>
      </xdr:nvSpPr>
      <xdr:spPr bwMode="auto">
        <a:xfrm>
          <a:off x="5574983" y="201612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131</xdr:row>
      <xdr:rowOff>0</xdr:rowOff>
    </xdr:from>
    <xdr:ext cx="2529840" cy="195685"/>
    <xdr:sp macro="" textlink="">
      <xdr:nvSpPr>
        <xdr:cNvPr id="291" name="Drop Down 4" hidden="1">
          <a:extLst>
            <a:ext uri="{63B3BB69-23CF-44E3-9099-C40C66FF867C}">
              <a14:compatExt xmlns:a14="http://schemas.microsoft.com/office/drawing/2010/main" spid="_x0000_s2052"/>
            </a:ext>
            <a:ext uri="{FF2B5EF4-FFF2-40B4-BE49-F238E27FC236}">
              <a16:creationId xmlns:a16="http://schemas.microsoft.com/office/drawing/2014/main" id="{8D73CF19-431D-4266-B54B-4512D8F12B6B}"/>
            </a:ext>
          </a:extLst>
        </xdr:cNvPr>
        <xdr:cNvSpPr/>
      </xdr:nvSpPr>
      <xdr:spPr bwMode="auto">
        <a:xfrm>
          <a:off x="5262245" y="201612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256</xdr:row>
      <xdr:rowOff>0</xdr:rowOff>
    </xdr:from>
    <xdr:ext cx="2529840" cy="195685"/>
    <xdr:sp macro="" textlink="">
      <xdr:nvSpPr>
        <xdr:cNvPr id="292" name="Drop Down 4" hidden="1">
          <a:extLst>
            <a:ext uri="{63B3BB69-23CF-44E3-9099-C40C66FF867C}">
              <a14:compatExt xmlns:a14="http://schemas.microsoft.com/office/drawing/2010/main" spid="_x0000_s2052"/>
            </a:ext>
            <a:ext uri="{FF2B5EF4-FFF2-40B4-BE49-F238E27FC236}">
              <a16:creationId xmlns:a16="http://schemas.microsoft.com/office/drawing/2014/main" id="{737678B6-5D00-4AAD-8467-E49812853571}"/>
            </a:ext>
          </a:extLst>
        </xdr:cNvPr>
        <xdr:cNvSpPr/>
      </xdr:nvSpPr>
      <xdr:spPr bwMode="auto">
        <a:xfrm>
          <a:off x="5574983" y="132873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256</xdr:row>
      <xdr:rowOff>0</xdr:rowOff>
    </xdr:from>
    <xdr:ext cx="1921468" cy="195685"/>
    <xdr:sp macro="" textlink="">
      <xdr:nvSpPr>
        <xdr:cNvPr id="293" name="Drop Down 20" hidden="1">
          <a:extLst>
            <a:ext uri="{63B3BB69-23CF-44E3-9099-C40C66FF867C}">
              <a14:compatExt xmlns:a14="http://schemas.microsoft.com/office/drawing/2010/main" spid="_x0000_s2068"/>
            </a:ext>
            <a:ext uri="{FF2B5EF4-FFF2-40B4-BE49-F238E27FC236}">
              <a16:creationId xmlns:a16="http://schemas.microsoft.com/office/drawing/2014/main" id="{8AAD221C-D963-4544-88EA-AECD1941AC90}"/>
            </a:ext>
          </a:extLst>
        </xdr:cNvPr>
        <xdr:cNvSpPr/>
      </xdr:nvSpPr>
      <xdr:spPr bwMode="auto">
        <a:xfrm>
          <a:off x="6175375" y="13287375"/>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256</xdr:row>
      <xdr:rowOff>0</xdr:rowOff>
    </xdr:from>
    <xdr:ext cx="2476500" cy="199970"/>
    <xdr:sp macro="" textlink="">
      <xdr:nvSpPr>
        <xdr:cNvPr id="294" name="Drop Down 24" hidden="1">
          <a:extLst>
            <a:ext uri="{63B3BB69-23CF-44E3-9099-C40C66FF867C}">
              <a14:compatExt xmlns:a14="http://schemas.microsoft.com/office/drawing/2010/main" spid="_x0000_s2072"/>
            </a:ext>
            <a:ext uri="{FF2B5EF4-FFF2-40B4-BE49-F238E27FC236}">
              <a16:creationId xmlns:a16="http://schemas.microsoft.com/office/drawing/2014/main" id="{5618F17A-900B-438E-922D-838A0E6850A3}"/>
            </a:ext>
          </a:extLst>
        </xdr:cNvPr>
        <xdr:cNvSpPr/>
      </xdr:nvSpPr>
      <xdr:spPr bwMode="auto">
        <a:xfrm>
          <a:off x="3929063" y="1328737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256</xdr:row>
      <xdr:rowOff>0</xdr:rowOff>
    </xdr:from>
    <xdr:ext cx="2529840" cy="195685"/>
    <xdr:sp macro="" textlink="">
      <xdr:nvSpPr>
        <xdr:cNvPr id="295" name="Drop Down 4" hidden="1">
          <a:extLst>
            <a:ext uri="{63B3BB69-23CF-44E3-9099-C40C66FF867C}">
              <a14:compatExt xmlns:a14="http://schemas.microsoft.com/office/drawing/2010/main" spid="_x0000_s2052"/>
            </a:ext>
            <a:ext uri="{FF2B5EF4-FFF2-40B4-BE49-F238E27FC236}">
              <a16:creationId xmlns:a16="http://schemas.microsoft.com/office/drawing/2014/main" id="{391D42DF-20C3-4533-A07F-7B50A42664DB}"/>
            </a:ext>
          </a:extLst>
        </xdr:cNvPr>
        <xdr:cNvSpPr/>
      </xdr:nvSpPr>
      <xdr:spPr bwMode="auto">
        <a:xfrm>
          <a:off x="5574983" y="132873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256</xdr:row>
      <xdr:rowOff>0</xdr:rowOff>
    </xdr:from>
    <xdr:ext cx="2529840" cy="195685"/>
    <xdr:sp macro="" textlink="">
      <xdr:nvSpPr>
        <xdr:cNvPr id="296" name="Drop Down 4" hidden="1">
          <a:extLst>
            <a:ext uri="{63B3BB69-23CF-44E3-9099-C40C66FF867C}">
              <a14:compatExt xmlns:a14="http://schemas.microsoft.com/office/drawing/2010/main" spid="_x0000_s2052"/>
            </a:ext>
            <a:ext uri="{FF2B5EF4-FFF2-40B4-BE49-F238E27FC236}">
              <a16:creationId xmlns:a16="http://schemas.microsoft.com/office/drawing/2014/main" id="{03ACBDFA-B8F0-4A15-BC5D-46DF2FE29FE5}"/>
            </a:ext>
          </a:extLst>
        </xdr:cNvPr>
        <xdr:cNvSpPr/>
      </xdr:nvSpPr>
      <xdr:spPr bwMode="auto">
        <a:xfrm>
          <a:off x="5262245" y="132873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256</xdr:row>
      <xdr:rowOff>0</xdr:rowOff>
    </xdr:from>
    <xdr:ext cx="2529840" cy="195685"/>
    <xdr:sp macro="" textlink="">
      <xdr:nvSpPr>
        <xdr:cNvPr id="297" name="Drop Down 4" hidden="1">
          <a:extLst>
            <a:ext uri="{63B3BB69-23CF-44E3-9099-C40C66FF867C}">
              <a14:compatExt xmlns:a14="http://schemas.microsoft.com/office/drawing/2010/main" spid="_x0000_s2052"/>
            </a:ext>
            <a:ext uri="{FF2B5EF4-FFF2-40B4-BE49-F238E27FC236}">
              <a16:creationId xmlns:a16="http://schemas.microsoft.com/office/drawing/2014/main" id="{DED410B9-186D-4063-85B3-E1BB15EF3357}"/>
            </a:ext>
          </a:extLst>
        </xdr:cNvPr>
        <xdr:cNvSpPr/>
      </xdr:nvSpPr>
      <xdr:spPr bwMode="auto">
        <a:xfrm>
          <a:off x="5574983" y="132873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256</xdr:row>
      <xdr:rowOff>0</xdr:rowOff>
    </xdr:from>
    <xdr:ext cx="2529840" cy="195685"/>
    <xdr:sp macro="" textlink="">
      <xdr:nvSpPr>
        <xdr:cNvPr id="298" name="Drop Down 4" hidden="1">
          <a:extLst>
            <a:ext uri="{63B3BB69-23CF-44E3-9099-C40C66FF867C}">
              <a14:compatExt xmlns:a14="http://schemas.microsoft.com/office/drawing/2010/main" spid="_x0000_s2052"/>
            </a:ext>
            <a:ext uri="{FF2B5EF4-FFF2-40B4-BE49-F238E27FC236}">
              <a16:creationId xmlns:a16="http://schemas.microsoft.com/office/drawing/2014/main" id="{8A364A72-F2D5-4E9B-A927-7EA841DF72C0}"/>
            </a:ext>
          </a:extLst>
        </xdr:cNvPr>
        <xdr:cNvSpPr/>
      </xdr:nvSpPr>
      <xdr:spPr bwMode="auto">
        <a:xfrm>
          <a:off x="5262245" y="132873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384</xdr:row>
      <xdr:rowOff>0</xdr:rowOff>
    </xdr:from>
    <xdr:ext cx="2476500" cy="199970"/>
    <xdr:sp macro="" textlink="">
      <xdr:nvSpPr>
        <xdr:cNvPr id="306" name="Drop Down 24" hidden="1">
          <a:extLst>
            <a:ext uri="{63B3BB69-23CF-44E3-9099-C40C66FF867C}">
              <a14:compatExt xmlns:a14="http://schemas.microsoft.com/office/drawing/2010/main" spid="_x0000_s2072"/>
            </a:ext>
            <a:ext uri="{FF2B5EF4-FFF2-40B4-BE49-F238E27FC236}">
              <a16:creationId xmlns:a16="http://schemas.microsoft.com/office/drawing/2014/main" id="{3DEC01F3-6BA9-429A-A52D-622A09703CED}"/>
            </a:ext>
          </a:extLst>
        </xdr:cNvPr>
        <xdr:cNvSpPr/>
      </xdr:nvSpPr>
      <xdr:spPr bwMode="auto">
        <a:xfrm>
          <a:off x="3929063" y="2653506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384</xdr:row>
      <xdr:rowOff>0</xdr:rowOff>
    </xdr:from>
    <xdr:ext cx="2476500" cy="199970"/>
    <xdr:sp macro="" textlink="">
      <xdr:nvSpPr>
        <xdr:cNvPr id="307" name="Drop Down 24" hidden="1">
          <a:extLst>
            <a:ext uri="{63B3BB69-23CF-44E3-9099-C40C66FF867C}">
              <a14:compatExt xmlns:a14="http://schemas.microsoft.com/office/drawing/2010/main" spid="_x0000_s2072"/>
            </a:ext>
            <a:ext uri="{FF2B5EF4-FFF2-40B4-BE49-F238E27FC236}">
              <a16:creationId xmlns:a16="http://schemas.microsoft.com/office/drawing/2014/main" id="{38F7FB23-ED40-4CBD-98B0-3B0085A4DA63}"/>
            </a:ext>
          </a:extLst>
        </xdr:cNvPr>
        <xdr:cNvSpPr/>
      </xdr:nvSpPr>
      <xdr:spPr bwMode="auto">
        <a:xfrm>
          <a:off x="3929063" y="2653506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384</xdr:row>
      <xdr:rowOff>0</xdr:rowOff>
    </xdr:from>
    <xdr:ext cx="2476500" cy="199970"/>
    <xdr:sp macro="" textlink="">
      <xdr:nvSpPr>
        <xdr:cNvPr id="308" name="Drop Down 24" hidden="1">
          <a:extLst>
            <a:ext uri="{63B3BB69-23CF-44E3-9099-C40C66FF867C}">
              <a14:compatExt xmlns:a14="http://schemas.microsoft.com/office/drawing/2010/main" spid="_x0000_s2072"/>
            </a:ext>
            <a:ext uri="{FF2B5EF4-FFF2-40B4-BE49-F238E27FC236}">
              <a16:creationId xmlns:a16="http://schemas.microsoft.com/office/drawing/2014/main" id="{19BB2DAC-B02D-4EDF-84DB-DB67656DE97B}"/>
            </a:ext>
          </a:extLst>
        </xdr:cNvPr>
        <xdr:cNvSpPr/>
      </xdr:nvSpPr>
      <xdr:spPr bwMode="auto">
        <a:xfrm>
          <a:off x="3929063" y="2653506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388</xdr:row>
      <xdr:rowOff>0</xdr:rowOff>
    </xdr:from>
    <xdr:ext cx="2529840" cy="195685"/>
    <xdr:sp macro="" textlink="">
      <xdr:nvSpPr>
        <xdr:cNvPr id="309" name="Drop Down 4" hidden="1">
          <a:extLst>
            <a:ext uri="{63B3BB69-23CF-44E3-9099-C40C66FF867C}">
              <a14:compatExt xmlns:a14="http://schemas.microsoft.com/office/drawing/2010/main" spid="_x0000_s2052"/>
            </a:ext>
            <a:ext uri="{FF2B5EF4-FFF2-40B4-BE49-F238E27FC236}">
              <a16:creationId xmlns:a16="http://schemas.microsoft.com/office/drawing/2014/main" id="{2318A6C6-7E90-4B5B-B205-26998EFC7DCD}"/>
            </a:ext>
          </a:extLst>
        </xdr:cNvPr>
        <xdr:cNvSpPr/>
      </xdr:nvSpPr>
      <xdr:spPr bwMode="auto">
        <a:xfrm>
          <a:off x="5574983" y="2743993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388</xdr:row>
      <xdr:rowOff>0</xdr:rowOff>
    </xdr:from>
    <xdr:ext cx="1921468" cy="195685"/>
    <xdr:sp macro="" textlink="">
      <xdr:nvSpPr>
        <xdr:cNvPr id="310" name="Drop Down 20" hidden="1">
          <a:extLst>
            <a:ext uri="{63B3BB69-23CF-44E3-9099-C40C66FF867C}">
              <a14:compatExt xmlns:a14="http://schemas.microsoft.com/office/drawing/2010/main" spid="_x0000_s2068"/>
            </a:ext>
            <a:ext uri="{FF2B5EF4-FFF2-40B4-BE49-F238E27FC236}">
              <a16:creationId xmlns:a16="http://schemas.microsoft.com/office/drawing/2014/main" id="{CFC2C22F-50C1-4F5F-9FD4-1E5F146304E7}"/>
            </a:ext>
          </a:extLst>
        </xdr:cNvPr>
        <xdr:cNvSpPr/>
      </xdr:nvSpPr>
      <xdr:spPr bwMode="auto">
        <a:xfrm>
          <a:off x="6175375" y="2743993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388</xdr:row>
      <xdr:rowOff>0</xdr:rowOff>
    </xdr:from>
    <xdr:ext cx="2476500" cy="199970"/>
    <xdr:sp macro="" textlink="">
      <xdr:nvSpPr>
        <xdr:cNvPr id="311" name="Drop Down 24" hidden="1">
          <a:extLst>
            <a:ext uri="{63B3BB69-23CF-44E3-9099-C40C66FF867C}">
              <a14:compatExt xmlns:a14="http://schemas.microsoft.com/office/drawing/2010/main" spid="_x0000_s2072"/>
            </a:ext>
            <a:ext uri="{FF2B5EF4-FFF2-40B4-BE49-F238E27FC236}">
              <a16:creationId xmlns:a16="http://schemas.microsoft.com/office/drawing/2014/main" id="{51BA439B-9705-4584-8AC1-9A0A22C26CC2}"/>
            </a:ext>
          </a:extLst>
        </xdr:cNvPr>
        <xdr:cNvSpPr/>
      </xdr:nvSpPr>
      <xdr:spPr bwMode="auto">
        <a:xfrm>
          <a:off x="3929063" y="2743993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388</xdr:row>
      <xdr:rowOff>0</xdr:rowOff>
    </xdr:from>
    <xdr:ext cx="2529840" cy="195685"/>
    <xdr:sp macro="" textlink="">
      <xdr:nvSpPr>
        <xdr:cNvPr id="312" name="Drop Down 4" hidden="1">
          <a:extLst>
            <a:ext uri="{63B3BB69-23CF-44E3-9099-C40C66FF867C}">
              <a14:compatExt xmlns:a14="http://schemas.microsoft.com/office/drawing/2010/main" spid="_x0000_s2052"/>
            </a:ext>
            <a:ext uri="{FF2B5EF4-FFF2-40B4-BE49-F238E27FC236}">
              <a16:creationId xmlns:a16="http://schemas.microsoft.com/office/drawing/2014/main" id="{7235419D-57AA-4570-92F1-61E18158BE5F}"/>
            </a:ext>
          </a:extLst>
        </xdr:cNvPr>
        <xdr:cNvSpPr/>
      </xdr:nvSpPr>
      <xdr:spPr bwMode="auto">
        <a:xfrm>
          <a:off x="5574983" y="2743993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388</xdr:row>
      <xdr:rowOff>0</xdr:rowOff>
    </xdr:from>
    <xdr:ext cx="2529840" cy="195685"/>
    <xdr:sp macro="" textlink="">
      <xdr:nvSpPr>
        <xdr:cNvPr id="313" name="Drop Down 4" hidden="1">
          <a:extLst>
            <a:ext uri="{63B3BB69-23CF-44E3-9099-C40C66FF867C}">
              <a14:compatExt xmlns:a14="http://schemas.microsoft.com/office/drawing/2010/main" spid="_x0000_s2052"/>
            </a:ext>
            <a:ext uri="{FF2B5EF4-FFF2-40B4-BE49-F238E27FC236}">
              <a16:creationId xmlns:a16="http://schemas.microsoft.com/office/drawing/2014/main" id="{2B75FF46-478E-478C-81E7-33A9B74EB73D}"/>
            </a:ext>
          </a:extLst>
        </xdr:cNvPr>
        <xdr:cNvSpPr/>
      </xdr:nvSpPr>
      <xdr:spPr bwMode="auto">
        <a:xfrm>
          <a:off x="5262245" y="2743993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388</xdr:row>
      <xdr:rowOff>0</xdr:rowOff>
    </xdr:from>
    <xdr:ext cx="2529840" cy="195685"/>
    <xdr:sp macro="" textlink="">
      <xdr:nvSpPr>
        <xdr:cNvPr id="314" name="Drop Down 4" hidden="1">
          <a:extLst>
            <a:ext uri="{63B3BB69-23CF-44E3-9099-C40C66FF867C}">
              <a14:compatExt xmlns:a14="http://schemas.microsoft.com/office/drawing/2010/main" spid="_x0000_s2052"/>
            </a:ext>
            <a:ext uri="{FF2B5EF4-FFF2-40B4-BE49-F238E27FC236}">
              <a16:creationId xmlns:a16="http://schemas.microsoft.com/office/drawing/2014/main" id="{7BCD096E-F36F-4B11-8665-C4D3DADE8193}"/>
            </a:ext>
          </a:extLst>
        </xdr:cNvPr>
        <xdr:cNvSpPr/>
      </xdr:nvSpPr>
      <xdr:spPr bwMode="auto">
        <a:xfrm>
          <a:off x="5574983" y="2743993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388</xdr:row>
      <xdr:rowOff>0</xdr:rowOff>
    </xdr:from>
    <xdr:ext cx="2529840" cy="195685"/>
    <xdr:sp macro="" textlink="">
      <xdr:nvSpPr>
        <xdr:cNvPr id="315" name="Drop Down 4" hidden="1">
          <a:extLst>
            <a:ext uri="{63B3BB69-23CF-44E3-9099-C40C66FF867C}">
              <a14:compatExt xmlns:a14="http://schemas.microsoft.com/office/drawing/2010/main" spid="_x0000_s2052"/>
            </a:ext>
            <a:ext uri="{FF2B5EF4-FFF2-40B4-BE49-F238E27FC236}">
              <a16:creationId xmlns:a16="http://schemas.microsoft.com/office/drawing/2014/main" id="{AF274BFD-C76A-420E-A74C-E0DF1A7F1DC8}"/>
            </a:ext>
          </a:extLst>
        </xdr:cNvPr>
        <xdr:cNvSpPr/>
      </xdr:nvSpPr>
      <xdr:spPr bwMode="auto">
        <a:xfrm>
          <a:off x="5262245" y="2743993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16" name="Drop Down 24" hidden="1">
          <a:extLst>
            <a:ext uri="{63B3BB69-23CF-44E3-9099-C40C66FF867C}">
              <a14:compatExt xmlns:a14="http://schemas.microsoft.com/office/drawing/2010/main" spid="_x0000_s2072"/>
            </a:ext>
            <a:ext uri="{FF2B5EF4-FFF2-40B4-BE49-F238E27FC236}">
              <a16:creationId xmlns:a16="http://schemas.microsoft.com/office/drawing/2014/main" id="{D7737463-1BFA-49CC-BBAD-4858B5FBA430}"/>
            </a:ext>
          </a:extLst>
        </xdr:cNvPr>
        <xdr:cNvSpPr/>
      </xdr:nvSpPr>
      <xdr:spPr bwMode="auto">
        <a:xfrm>
          <a:off x="3929063" y="7434262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17" name="Drop Down 24" hidden="1">
          <a:extLst>
            <a:ext uri="{63B3BB69-23CF-44E3-9099-C40C66FF867C}">
              <a14:compatExt xmlns:a14="http://schemas.microsoft.com/office/drawing/2010/main" spid="_x0000_s2072"/>
            </a:ext>
            <a:ext uri="{FF2B5EF4-FFF2-40B4-BE49-F238E27FC236}">
              <a16:creationId xmlns:a16="http://schemas.microsoft.com/office/drawing/2014/main" id="{85026E83-B586-4887-BDB1-EEAEEF6CAB5A}"/>
            </a:ext>
          </a:extLst>
        </xdr:cNvPr>
        <xdr:cNvSpPr/>
      </xdr:nvSpPr>
      <xdr:spPr bwMode="auto">
        <a:xfrm>
          <a:off x="3929063" y="7434262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18" name="Drop Down 24" hidden="1">
          <a:extLst>
            <a:ext uri="{63B3BB69-23CF-44E3-9099-C40C66FF867C}">
              <a14:compatExt xmlns:a14="http://schemas.microsoft.com/office/drawing/2010/main" spid="_x0000_s2072"/>
            </a:ext>
            <a:ext uri="{FF2B5EF4-FFF2-40B4-BE49-F238E27FC236}">
              <a16:creationId xmlns:a16="http://schemas.microsoft.com/office/drawing/2014/main" id="{AF716355-09C4-4095-B8D7-3D45C82EBB92}"/>
            </a:ext>
          </a:extLst>
        </xdr:cNvPr>
        <xdr:cNvSpPr/>
      </xdr:nvSpPr>
      <xdr:spPr bwMode="auto">
        <a:xfrm>
          <a:off x="3929063" y="7434262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19" name="Drop Down 24" hidden="1">
          <a:extLst>
            <a:ext uri="{63B3BB69-23CF-44E3-9099-C40C66FF867C}">
              <a14:compatExt xmlns:a14="http://schemas.microsoft.com/office/drawing/2010/main" spid="_x0000_s2072"/>
            </a:ext>
            <a:ext uri="{FF2B5EF4-FFF2-40B4-BE49-F238E27FC236}">
              <a16:creationId xmlns:a16="http://schemas.microsoft.com/office/drawing/2014/main" id="{F1B8B4C5-E5AD-4B27-AC0E-B0E06DF3A4DB}"/>
            </a:ext>
          </a:extLst>
        </xdr:cNvPr>
        <xdr:cNvSpPr/>
      </xdr:nvSpPr>
      <xdr:spPr bwMode="auto">
        <a:xfrm>
          <a:off x="3929063" y="7434262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20" name="Drop Down 24" hidden="1">
          <a:extLst>
            <a:ext uri="{63B3BB69-23CF-44E3-9099-C40C66FF867C}">
              <a14:compatExt xmlns:a14="http://schemas.microsoft.com/office/drawing/2010/main" spid="_x0000_s2072"/>
            </a:ext>
            <a:ext uri="{FF2B5EF4-FFF2-40B4-BE49-F238E27FC236}">
              <a16:creationId xmlns:a16="http://schemas.microsoft.com/office/drawing/2014/main" id="{5A5CB79B-D18D-405A-B435-5B7BA4694B0F}"/>
            </a:ext>
          </a:extLst>
        </xdr:cNvPr>
        <xdr:cNvSpPr/>
      </xdr:nvSpPr>
      <xdr:spPr bwMode="auto">
        <a:xfrm>
          <a:off x="3929063" y="7434262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21" name="Drop Down 24" hidden="1">
          <a:extLst>
            <a:ext uri="{63B3BB69-23CF-44E3-9099-C40C66FF867C}">
              <a14:compatExt xmlns:a14="http://schemas.microsoft.com/office/drawing/2010/main" spid="_x0000_s2072"/>
            </a:ext>
            <a:ext uri="{FF2B5EF4-FFF2-40B4-BE49-F238E27FC236}">
              <a16:creationId xmlns:a16="http://schemas.microsoft.com/office/drawing/2014/main" id="{BD3C1B9E-C153-4E03-B51E-D42965D7980E}"/>
            </a:ext>
          </a:extLst>
        </xdr:cNvPr>
        <xdr:cNvSpPr/>
      </xdr:nvSpPr>
      <xdr:spPr bwMode="auto">
        <a:xfrm>
          <a:off x="3929063" y="7434262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22" name="Drop Down 24" hidden="1">
          <a:extLst>
            <a:ext uri="{63B3BB69-23CF-44E3-9099-C40C66FF867C}">
              <a14:compatExt xmlns:a14="http://schemas.microsoft.com/office/drawing/2010/main" spid="_x0000_s2072"/>
            </a:ext>
            <a:ext uri="{FF2B5EF4-FFF2-40B4-BE49-F238E27FC236}">
              <a16:creationId xmlns:a16="http://schemas.microsoft.com/office/drawing/2014/main" id="{762479EA-A6B9-4114-A604-D971CF2FCFD2}"/>
            </a:ext>
          </a:extLst>
        </xdr:cNvPr>
        <xdr:cNvSpPr/>
      </xdr:nvSpPr>
      <xdr:spPr bwMode="auto">
        <a:xfrm>
          <a:off x="3929063" y="7434262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23" name="Drop Down 24" hidden="1">
          <a:extLst>
            <a:ext uri="{63B3BB69-23CF-44E3-9099-C40C66FF867C}">
              <a14:compatExt xmlns:a14="http://schemas.microsoft.com/office/drawing/2010/main" spid="_x0000_s2072"/>
            </a:ext>
            <a:ext uri="{FF2B5EF4-FFF2-40B4-BE49-F238E27FC236}">
              <a16:creationId xmlns:a16="http://schemas.microsoft.com/office/drawing/2014/main" id="{061E260A-03DB-4E27-BCA4-A5AC162FF2DA}"/>
            </a:ext>
          </a:extLst>
        </xdr:cNvPr>
        <xdr:cNvSpPr/>
      </xdr:nvSpPr>
      <xdr:spPr bwMode="auto">
        <a:xfrm>
          <a:off x="3929063" y="744537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24" name="Drop Down 24" hidden="1">
          <a:extLst>
            <a:ext uri="{63B3BB69-23CF-44E3-9099-C40C66FF867C}">
              <a14:compatExt xmlns:a14="http://schemas.microsoft.com/office/drawing/2010/main" spid="_x0000_s2072"/>
            </a:ext>
            <a:ext uri="{FF2B5EF4-FFF2-40B4-BE49-F238E27FC236}">
              <a16:creationId xmlns:a16="http://schemas.microsoft.com/office/drawing/2014/main" id="{C38CEACE-C4B3-457C-BC14-F88A297D8C9F}"/>
            </a:ext>
          </a:extLst>
        </xdr:cNvPr>
        <xdr:cNvSpPr/>
      </xdr:nvSpPr>
      <xdr:spPr bwMode="auto">
        <a:xfrm>
          <a:off x="3929063" y="744537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25" name="Drop Down 24" hidden="1">
          <a:extLst>
            <a:ext uri="{63B3BB69-23CF-44E3-9099-C40C66FF867C}">
              <a14:compatExt xmlns:a14="http://schemas.microsoft.com/office/drawing/2010/main" spid="_x0000_s2072"/>
            </a:ext>
            <a:ext uri="{FF2B5EF4-FFF2-40B4-BE49-F238E27FC236}">
              <a16:creationId xmlns:a16="http://schemas.microsoft.com/office/drawing/2014/main" id="{0DC7FACB-CEF0-4A44-81B8-3D16BA27089E}"/>
            </a:ext>
          </a:extLst>
        </xdr:cNvPr>
        <xdr:cNvSpPr/>
      </xdr:nvSpPr>
      <xdr:spPr bwMode="auto">
        <a:xfrm>
          <a:off x="3929063" y="744537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299" name="Drop Down 24" hidden="1">
          <a:extLst>
            <a:ext uri="{63B3BB69-23CF-44E3-9099-C40C66FF867C}">
              <a14:compatExt xmlns:a14="http://schemas.microsoft.com/office/drawing/2010/main" spid="_x0000_s2072"/>
            </a:ext>
            <a:ext uri="{FF2B5EF4-FFF2-40B4-BE49-F238E27FC236}">
              <a16:creationId xmlns:a16="http://schemas.microsoft.com/office/drawing/2014/main" id="{70116270-76AC-4E88-A592-C6E080DE69BA}"/>
            </a:ext>
          </a:extLst>
        </xdr:cNvPr>
        <xdr:cNvSpPr/>
      </xdr:nvSpPr>
      <xdr:spPr bwMode="auto">
        <a:xfrm>
          <a:off x="3638550" y="77190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300" name="Drop Down 24" hidden="1">
          <a:extLst>
            <a:ext uri="{63B3BB69-23CF-44E3-9099-C40C66FF867C}">
              <a14:compatExt xmlns:a14="http://schemas.microsoft.com/office/drawing/2010/main" spid="_x0000_s2072"/>
            </a:ext>
            <a:ext uri="{FF2B5EF4-FFF2-40B4-BE49-F238E27FC236}">
              <a16:creationId xmlns:a16="http://schemas.microsoft.com/office/drawing/2014/main" id="{FE03E1FF-B222-427A-84B4-926BA9093D9B}"/>
            </a:ext>
          </a:extLst>
        </xdr:cNvPr>
        <xdr:cNvSpPr/>
      </xdr:nvSpPr>
      <xdr:spPr bwMode="auto">
        <a:xfrm>
          <a:off x="3638550" y="77190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301" name="Drop Down 24" hidden="1">
          <a:extLst>
            <a:ext uri="{63B3BB69-23CF-44E3-9099-C40C66FF867C}">
              <a14:compatExt xmlns:a14="http://schemas.microsoft.com/office/drawing/2010/main" spid="_x0000_s2072"/>
            </a:ext>
            <a:ext uri="{FF2B5EF4-FFF2-40B4-BE49-F238E27FC236}">
              <a16:creationId xmlns:a16="http://schemas.microsoft.com/office/drawing/2014/main" id="{441F36CE-3BB1-40B5-ACE5-EC3EEFA6897C}"/>
            </a:ext>
          </a:extLst>
        </xdr:cNvPr>
        <xdr:cNvSpPr/>
      </xdr:nvSpPr>
      <xdr:spPr bwMode="auto">
        <a:xfrm>
          <a:off x="3638550" y="77190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302" name="Drop Down 24" hidden="1">
          <a:extLst>
            <a:ext uri="{63B3BB69-23CF-44E3-9099-C40C66FF867C}">
              <a14:compatExt xmlns:a14="http://schemas.microsoft.com/office/drawing/2010/main" spid="_x0000_s2072"/>
            </a:ext>
            <a:ext uri="{FF2B5EF4-FFF2-40B4-BE49-F238E27FC236}">
              <a16:creationId xmlns:a16="http://schemas.microsoft.com/office/drawing/2014/main" id="{B17BBEBC-170C-4FC7-AACE-16A465335BE3}"/>
            </a:ext>
          </a:extLst>
        </xdr:cNvPr>
        <xdr:cNvSpPr/>
      </xdr:nvSpPr>
      <xdr:spPr bwMode="auto">
        <a:xfrm>
          <a:off x="3638550" y="77190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303" name="Drop Down 24" hidden="1">
          <a:extLst>
            <a:ext uri="{63B3BB69-23CF-44E3-9099-C40C66FF867C}">
              <a14:compatExt xmlns:a14="http://schemas.microsoft.com/office/drawing/2010/main" spid="_x0000_s2072"/>
            </a:ext>
            <a:ext uri="{FF2B5EF4-FFF2-40B4-BE49-F238E27FC236}">
              <a16:creationId xmlns:a16="http://schemas.microsoft.com/office/drawing/2014/main" id="{2F0B9EC9-F2AA-49EB-A00F-50DD5659082C}"/>
            </a:ext>
          </a:extLst>
        </xdr:cNvPr>
        <xdr:cNvSpPr/>
      </xdr:nvSpPr>
      <xdr:spPr bwMode="auto">
        <a:xfrm>
          <a:off x="3638550" y="77190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304" name="Drop Down 24" hidden="1">
          <a:extLst>
            <a:ext uri="{63B3BB69-23CF-44E3-9099-C40C66FF867C}">
              <a14:compatExt xmlns:a14="http://schemas.microsoft.com/office/drawing/2010/main" spid="_x0000_s2072"/>
            </a:ext>
            <a:ext uri="{FF2B5EF4-FFF2-40B4-BE49-F238E27FC236}">
              <a16:creationId xmlns:a16="http://schemas.microsoft.com/office/drawing/2014/main" id="{D0A96D24-E3F7-425E-ADBA-98ACA51F3DF4}"/>
            </a:ext>
          </a:extLst>
        </xdr:cNvPr>
        <xdr:cNvSpPr/>
      </xdr:nvSpPr>
      <xdr:spPr bwMode="auto">
        <a:xfrm>
          <a:off x="3638550" y="77190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305" name="Drop Down 24" hidden="1">
          <a:extLst>
            <a:ext uri="{63B3BB69-23CF-44E3-9099-C40C66FF867C}">
              <a14:compatExt xmlns:a14="http://schemas.microsoft.com/office/drawing/2010/main" spid="_x0000_s2072"/>
            </a:ext>
            <a:ext uri="{FF2B5EF4-FFF2-40B4-BE49-F238E27FC236}">
              <a16:creationId xmlns:a16="http://schemas.microsoft.com/office/drawing/2014/main" id="{21F80F24-9058-48B9-BEF6-838A2548BDE6}"/>
            </a:ext>
          </a:extLst>
        </xdr:cNvPr>
        <xdr:cNvSpPr/>
      </xdr:nvSpPr>
      <xdr:spPr bwMode="auto">
        <a:xfrm>
          <a:off x="3638550" y="77190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707</xdr:row>
      <xdr:rowOff>0</xdr:rowOff>
    </xdr:from>
    <xdr:ext cx="2476500" cy="199970"/>
    <xdr:sp macro="" textlink="">
      <xdr:nvSpPr>
        <xdr:cNvPr id="326" name="Drop Down 24" hidden="1">
          <a:extLst>
            <a:ext uri="{63B3BB69-23CF-44E3-9099-C40C66FF867C}">
              <a14:compatExt xmlns:a14="http://schemas.microsoft.com/office/drawing/2010/main" spid="_x0000_s2072"/>
            </a:ext>
            <a:ext uri="{FF2B5EF4-FFF2-40B4-BE49-F238E27FC236}">
              <a16:creationId xmlns:a16="http://schemas.microsoft.com/office/drawing/2014/main" id="{6F496DD3-EB29-4C1E-AA6C-3A770A36F229}"/>
            </a:ext>
          </a:extLst>
        </xdr:cNvPr>
        <xdr:cNvSpPr/>
      </xdr:nvSpPr>
      <xdr:spPr bwMode="auto">
        <a:xfrm>
          <a:off x="3638550" y="773239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707</xdr:row>
      <xdr:rowOff>0</xdr:rowOff>
    </xdr:from>
    <xdr:ext cx="2476500" cy="199970"/>
    <xdr:sp macro="" textlink="">
      <xdr:nvSpPr>
        <xdr:cNvPr id="327" name="Drop Down 24" hidden="1">
          <a:extLst>
            <a:ext uri="{63B3BB69-23CF-44E3-9099-C40C66FF867C}">
              <a14:compatExt xmlns:a14="http://schemas.microsoft.com/office/drawing/2010/main" spid="_x0000_s2072"/>
            </a:ext>
            <a:ext uri="{FF2B5EF4-FFF2-40B4-BE49-F238E27FC236}">
              <a16:creationId xmlns:a16="http://schemas.microsoft.com/office/drawing/2014/main" id="{F8A68692-BE7E-4627-A498-BDA5A3F1ABDB}"/>
            </a:ext>
          </a:extLst>
        </xdr:cNvPr>
        <xdr:cNvSpPr/>
      </xdr:nvSpPr>
      <xdr:spPr bwMode="auto">
        <a:xfrm>
          <a:off x="3638550" y="773239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707</xdr:row>
      <xdr:rowOff>0</xdr:rowOff>
    </xdr:from>
    <xdr:ext cx="2476500" cy="199970"/>
    <xdr:sp macro="" textlink="">
      <xdr:nvSpPr>
        <xdr:cNvPr id="328" name="Drop Down 24" hidden="1">
          <a:extLst>
            <a:ext uri="{63B3BB69-23CF-44E3-9099-C40C66FF867C}">
              <a14:compatExt xmlns:a14="http://schemas.microsoft.com/office/drawing/2010/main" spid="_x0000_s2072"/>
            </a:ext>
            <a:ext uri="{FF2B5EF4-FFF2-40B4-BE49-F238E27FC236}">
              <a16:creationId xmlns:a16="http://schemas.microsoft.com/office/drawing/2014/main" id="{90E7F124-AFC2-4D50-8BAC-718A6D0F968B}"/>
            </a:ext>
          </a:extLst>
        </xdr:cNvPr>
        <xdr:cNvSpPr/>
      </xdr:nvSpPr>
      <xdr:spPr bwMode="auto">
        <a:xfrm>
          <a:off x="3638550" y="773239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329" name="Drop Down 24" hidden="1">
          <a:extLst>
            <a:ext uri="{63B3BB69-23CF-44E3-9099-C40C66FF867C}">
              <a14:compatExt xmlns:a14="http://schemas.microsoft.com/office/drawing/2010/main" spid="_x0000_s2072"/>
            </a:ext>
            <a:ext uri="{FF2B5EF4-FFF2-40B4-BE49-F238E27FC236}">
              <a16:creationId xmlns:a16="http://schemas.microsoft.com/office/drawing/2014/main" id="{71B4BAF9-4A8E-4C7B-9F41-F151751F96C0}"/>
            </a:ext>
          </a:extLst>
        </xdr:cNvPr>
        <xdr:cNvSpPr/>
      </xdr:nvSpPr>
      <xdr:spPr bwMode="auto">
        <a:xfrm>
          <a:off x="3638550" y="716470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330" name="Drop Down 24" hidden="1">
          <a:extLst>
            <a:ext uri="{63B3BB69-23CF-44E3-9099-C40C66FF867C}">
              <a14:compatExt xmlns:a14="http://schemas.microsoft.com/office/drawing/2010/main" spid="_x0000_s2072"/>
            </a:ext>
            <a:ext uri="{FF2B5EF4-FFF2-40B4-BE49-F238E27FC236}">
              <a16:creationId xmlns:a16="http://schemas.microsoft.com/office/drawing/2014/main" id="{15E22057-A7C9-4971-9DDC-01DE78902F6D}"/>
            </a:ext>
          </a:extLst>
        </xdr:cNvPr>
        <xdr:cNvSpPr/>
      </xdr:nvSpPr>
      <xdr:spPr bwMode="auto">
        <a:xfrm>
          <a:off x="3638550" y="716470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331" name="Drop Down 24" hidden="1">
          <a:extLst>
            <a:ext uri="{63B3BB69-23CF-44E3-9099-C40C66FF867C}">
              <a14:compatExt xmlns:a14="http://schemas.microsoft.com/office/drawing/2010/main" spid="_x0000_s2072"/>
            </a:ext>
            <a:ext uri="{FF2B5EF4-FFF2-40B4-BE49-F238E27FC236}">
              <a16:creationId xmlns:a16="http://schemas.microsoft.com/office/drawing/2014/main" id="{35993C70-C105-42D3-B3E0-F499926B1920}"/>
            </a:ext>
          </a:extLst>
        </xdr:cNvPr>
        <xdr:cNvSpPr/>
      </xdr:nvSpPr>
      <xdr:spPr bwMode="auto">
        <a:xfrm>
          <a:off x="3638550" y="716470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707</xdr:row>
      <xdr:rowOff>0</xdr:rowOff>
    </xdr:from>
    <xdr:ext cx="2476500" cy="199970"/>
    <xdr:sp macro="" textlink="">
      <xdr:nvSpPr>
        <xdr:cNvPr id="332" name="Drop Down 24" hidden="1">
          <a:extLst>
            <a:ext uri="{63B3BB69-23CF-44E3-9099-C40C66FF867C}">
              <a14:compatExt xmlns:a14="http://schemas.microsoft.com/office/drawing/2010/main" spid="_x0000_s2072"/>
            </a:ext>
            <a:ext uri="{FF2B5EF4-FFF2-40B4-BE49-F238E27FC236}">
              <a16:creationId xmlns:a16="http://schemas.microsoft.com/office/drawing/2014/main" id="{5E6F4E73-BEF7-476C-8A93-F641AA291221}"/>
            </a:ext>
          </a:extLst>
        </xdr:cNvPr>
        <xdr:cNvSpPr/>
      </xdr:nvSpPr>
      <xdr:spPr bwMode="auto">
        <a:xfrm>
          <a:off x="3627120" y="74386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707</xdr:row>
      <xdr:rowOff>0</xdr:rowOff>
    </xdr:from>
    <xdr:ext cx="2476500" cy="199970"/>
    <xdr:sp macro="" textlink="">
      <xdr:nvSpPr>
        <xdr:cNvPr id="333" name="Drop Down 24" hidden="1">
          <a:extLst>
            <a:ext uri="{63B3BB69-23CF-44E3-9099-C40C66FF867C}">
              <a14:compatExt xmlns:a14="http://schemas.microsoft.com/office/drawing/2010/main" spid="_x0000_s2072"/>
            </a:ext>
            <a:ext uri="{FF2B5EF4-FFF2-40B4-BE49-F238E27FC236}">
              <a16:creationId xmlns:a16="http://schemas.microsoft.com/office/drawing/2014/main" id="{D6A2725B-0713-4707-9073-BA6E01B06B41}"/>
            </a:ext>
          </a:extLst>
        </xdr:cNvPr>
        <xdr:cNvSpPr/>
      </xdr:nvSpPr>
      <xdr:spPr bwMode="auto">
        <a:xfrm>
          <a:off x="3627120" y="74386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707</xdr:row>
      <xdr:rowOff>0</xdr:rowOff>
    </xdr:from>
    <xdr:ext cx="2476500" cy="199970"/>
    <xdr:sp macro="" textlink="">
      <xdr:nvSpPr>
        <xdr:cNvPr id="334" name="Drop Down 24" hidden="1">
          <a:extLst>
            <a:ext uri="{63B3BB69-23CF-44E3-9099-C40C66FF867C}">
              <a14:compatExt xmlns:a14="http://schemas.microsoft.com/office/drawing/2010/main" spid="_x0000_s2072"/>
            </a:ext>
            <a:ext uri="{FF2B5EF4-FFF2-40B4-BE49-F238E27FC236}">
              <a16:creationId xmlns:a16="http://schemas.microsoft.com/office/drawing/2014/main" id="{2ADE73E1-F4C3-43B5-B4F6-906AC1E9A4F2}"/>
            </a:ext>
          </a:extLst>
        </xdr:cNvPr>
        <xdr:cNvSpPr/>
      </xdr:nvSpPr>
      <xdr:spPr bwMode="auto">
        <a:xfrm>
          <a:off x="3627120" y="74386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708</xdr:row>
      <xdr:rowOff>0</xdr:rowOff>
    </xdr:from>
    <xdr:ext cx="2476500" cy="199970"/>
    <xdr:sp macro="" textlink="">
      <xdr:nvSpPr>
        <xdr:cNvPr id="335" name="Drop Down 24" hidden="1">
          <a:extLst>
            <a:ext uri="{63B3BB69-23CF-44E3-9099-C40C66FF867C}">
              <a14:compatExt xmlns:a14="http://schemas.microsoft.com/office/drawing/2010/main" spid="_x0000_s2072"/>
            </a:ext>
            <a:ext uri="{FF2B5EF4-FFF2-40B4-BE49-F238E27FC236}">
              <a16:creationId xmlns:a16="http://schemas.microsoft.com/office/drawing/2014/main" id="{DDAA12D3-DCAA-45F2-8433-68951DD35E9C}"/>
            </a:ext>
          </a:extLst>
        </xdr:cNvPr>
        <xdr:cNvSpPr/>
      </xdr:nvSpPr>
      <xdr:spPr bwMode="auto">
        <a:xfrm>
          <a:off x="3627120" y="74584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708</xdr:row>
      <xdr:rowOff>0</xdr:rowOff>
    </xdr:from>
    <xdr:ext cx="2476500" cy="199970"/>
    <xdr:sp macro="" textlink="">
      <xdr:nvSpPr>
        <xdr:cNvPr id="336" name="Drop Down 24" hidden="1">
          <a:extLst>
            <a:ext uri="{63B3BB69-23CF-44E3-9099-C40C66FF867C}">
              <a14:compatExt xmlns:a14="http://schemas.microsoft.com/office/drawing/2010/main" spid="_x0000_s2072"/>
            </a:ext>
            <a:ext uri="{FF2B5EF4-FFF2-40B4-BE49-F238E27FC236}">
              <a16:creationId xmlns:a16="http://schemas.microsoft.com/office/drawing/2014/main" id="{0AFD3A18-3F43-430E-88F0-F5643607134B}"/>
            </a:ext>
          </a:extLst>
        </xdr:cNvPr>
        <xdr:cNvSpPr/>
      </xdr:nvSpPr>
      <xdr:spPr bwMode="auto">
        <a:xfrm>
          <a:off x="3627120" y="74584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708</xdr:row>
      <xdr:rowOff>0</xdr:rowOff>
    </xdr:from>
    <xdr:ext cx="2476500" cy="199970"/>
    <xdr:sp macro="" textlink="">
      <xdr:nvSpPr>
        <xdr:cNvPr id="337" name="Drop Down 24" hidden="1">
          <a:extLst>
            <a:ext uri="{63B3BB69-23CF-44E3-9099-C40C66FF867C}">
              <a14:compatExt xmlns:a14="http://schemas.microsoft.com/office/drawing/2010/main" spid="_x0000_s2072"/>
            </a:ext>
            <a:ext uri="{FF2B5EF4-FFF2-40B4-BE49-F238E27FC236}">
              <a16:creationId xmlns:a16="http://schemas.microsoft.com/office/drawing/2014/main" id="{1F4FE7AA-809E-4E5C-B284-6EC85C268FF9}"/>
            </a:ext>
          </a:extLst>
        </xdr:cNvPr>
        <xdr:cNvSpPr/>
      </xdr:nvSpPr>
      <xdr:spPr bwMode="auto">
        <a:xfrm>
          <a:off x="3627120" y="74584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38" name="Drop Down 24" hidden="1">
          <a:extLst>
            <a:ext uri="{63B3BB69-23CF-44E3-9099-C40C66FF867C}">
              <a14:compatExt xmlns:a14="http://schemas.microsoft.com/office/drawing/2010/main" spid="_x0000_s2072"/>
            </a:ext>
            <a:ext uri="{FF2B5EF4-FFF2-40B4-BE49-F238E27FC236}">
              <a16:creationId xmlns:a16="http://schemas.microsoft.com/office/drawing/2014/main" id="{656E6B50-98DE-4A3F-8F17-0971106872B9}"/>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39" name="Drop Down 24" hidden="1">
          <a:extLst>
            <a:ext uri="{63B3BB69-23CF-44E3-9099-C40C66FF867C}">
              <a14:compatExt xmlns:a14="http://schemas.microsoft.com/office/drawing/2010/main" spid="_x0000_s2072"/>
            </a:ext>
            <a:ext uri="{FF2B5EF4-FFF2-40B4-BE49-F238E27FC236}">
              <a16:creationId xmlns:a16="http://schemas.microsoft.com/office/drawing/2014/main" id="{3B8EC93D-91BC-4B0F-BE91-21D751811181}"/>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40" name="Drop Down 24" hidden="1">
          <a:extLst>
            <a:ext uri="{63B3BB69-23CF-44E3-9099-C40C66FF867C}">
              <a14:compatExt xmlns:a14="http://schemas.microsoft.com/office/drawing/2010/main" spid="_x0000_s2072"/>
            </a:ext>
            <a:ext uri="{FF2B5EF4-FFF2-40B4-BE49-F238E27FC236}">
              <a16:creationId xmlns:a16="http://schemas.microsoft.com/office/drawing/2014/main" id="{2FB12801-ED13-4C2D-94CB-652BEA6063EF}"/>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41" name="Drop Down 24" hidden="1">
          <a:extLst>
            <a:ext uri="{63B3BB69-23CF-44E3-9099-C40C66FF867C}">
              <a14:compatExt xmlns:a14="http://schemas.microsoft.com/office/drawing/2010/main" spid="_x0000_s2072"/>
            </a:ext>
            <a:ext uri="{FF2B5EF4-FFF2-40B4-BE49-F238E27FC236}">
              <a16:creationId xmlns:a16="http://schemas.microsoft.com/office/drawing/2014/main" id="{D558EFA2-4B18-4F4A-8B27-A5848CA29C15}"/>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42" name="Drop Down 24" hidden="1">
          <a:extLst>
            <a:ext uri="{63B3BB69-23CF-44E3-9099-C40C66FF867C}">
              <a14:compatExt xmlns:a14="http://schemas.microsoft.com/office/drawing/2010/main" spid="_x0000_s2072"/>
            </a:ext>
            <a:ext uri="{FF2B5EF4-FFF2-40B4-BE49-F238E27FC236}">
              <a16:creationId xmlns:a16="http://schemas.microsoft.com/office/drawing/2014/main" id="{3A978D16-27E2-45C3-BAE6-CF978FDD19D0}"/>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43" name="Drop Down 24" hidden="1">
          <a:extLst>
            <a:ext uri="{63B3BB69-23CF-44E3-9099-C40C66FF867C}">
              <a14:compatExt xmlns:a14="http://schemas.microsoft.com/office/drawing/2010/main" spid="_x0000_s2072"/>
            </a:ext>
            <a:ext uri="{FF2B5EF4-FFF2-40B4-BE49-F238E27FC236}">
              <a16:creationId xmlns:a16="http://schemas.microsoft.com/office/drawing/2014/main" id="{8F2F4A6F-BED9-4DDB-84ED-FFCA1416FB79}"/>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44" name="Drop Down 24" hidden="1">
          <a:extLst>
            <a:ext uri="{63B3BB69-23CF-44E3-9099-C40C66FF867C}">
              <a14:compatExt xmlns:a14="http://schemas.microsoft.com/office/drawing/2010/main" spid="_x0000_s2072"/>
            </a:ext>
            <a:ext uri="{FF2B5EF4-FFF2-40B4-BE49-F238E27FC236}">
              <a16:creationId xmlns:a16="http://schemas.microsoft.com/office/drawing/2014/main" id="{5169EBE6-B914-4159-A817-D3DD9D33055C}"/>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45" name="Drop Down 24" hidden="1">
          <a:extLst>
            <a:ext uri="{63B3BB69-23CF-44E3-9099-C40C66FF867C}">
              <a14:compatExt xmlns:a14="http://schemas.microsoft.com/office/drawing/2010/main" spid="_x0000_s2072"/>
            </a:ext>
            <a:ext uri="{FF2B5EF4-FFF2-40B4-BE49-F238E27FC236}">
              <a16:creationId xmlns:a16="http://schemas.microsoft.com/office/drawing/2014/main" id="{9769B735-43A2-4B09-A1C0-7435996532FD}"/>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46" name="Drop Down 24" hidden="1">
          <a:extLst>
            <a:ext uri="{63B3BB69-23CF-44E3-9099-C40C66FF867C}">
              <a14:compatExt xmlns:a14="http://schemas.microsoft.com/office/drawing/2010/main" spid="_x0000_s2072"/>
            </a:ext>
            <a:ext uri="{FF2B5EF4-FFF2-40B4-BE49-F238E27FC236}">
              <a16:creationId xmlns:a16="http://schemas.microsoft.com/office/drawing/2014/main" id="{47B11A55-3499-4400-AD77-256294FCF3C5}"/>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47" name="Drop Down 24" hidden="1">
          <a:extLst>
            <a:ext uri="{63B3BB69-23CF-44E3-9099-C40C66FF867C}">
              <a14:compatExt xmlns:a14="http://schemas.microsoft.com/office/drawing/2010/main" spid="_x0000_s2072"/>
            </a:ext>
            <a:ext uri="{FF2B5EF4-FFF2-40B4-BE49-F238E27FC236}">
              <a16:creationId xmlns:a16="http://schemas.microsoft.com/office/drawing/2014/main" id="{801A9A28-038E-4215-BE43-8EE5933CE61C}"/>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48" name="Drop Down 24" hidden="1">
          <a:extLst>
            <a:ext uri="{63B3BB69-23CF-44E3-9099-C40C66FF867C}">
              <a14:compatExt xmlns:a14="http://schemas.microsoft.com/office/drawing/2010/main" spid="_x0000_s2072"/>
            </a:ext>
            <a:ext uri="{FF2B5EF4-FFF2-40B4-BE49-F238E27FC236}">
              <a16:creationId xmlns:a16="http://schemas.microsoft.com/office/drawing/2014/main" id="{9FF6C5F6-5094-48AB-BE1E-082012963A87}"/>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49" name="Drop Down 24" hidden="1">
          <a:extLst>
            <a:ext uri="{63B3BB69-23CF-44E3-9099-C40C66FF867C}">
              <a14:compatExt xmlns:a14="http://schemas.microsoft.com/office/drawing/2010/main" spid="_x0000_s2072"/>
            </a:ext>
            <a:ext uri="{FF2B5EF4-FFF2-40B4-BE49-F238E27FC236}">
              <a16:creationId xmlns:a16="http://schemas.microsoft.com/office/drawing/2014/main" id="{03442E3E-956A-4168-B602-0A94D5225B3A}"/>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50" name="Drop Down 24" hidden="1">
          <a:extLst>
            <a:ext uri="{63B3BB69-23CF-44E3-9099-C40C66FF867C}">
              <a14:compatExt xmlns:a14="http://schemas.microsoft.com/office/drawing/2010/main" spid="_x0000_s2072"/>
            </a:ext>
            <a:ext uri="{FF2B5EF4-FFF2-40B4-BE49-F238E27FC236}">
              <a16:creationId xmlns:a16="http://schemas.microsoft.com/office/drawing/2014/main" id="{A7800007-8545-42F6-8EB9-A8CC63530521}"/>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51" name="Drop Down 24" hidden="1">
          <a:extLst>
            <a:ext uri="{63B3BB69-23CF-44E3-9099-C40C66FF867C}">
              <a14:compatExt xmlns:a14="http://schemas.microsoft.com/office/drawing/2010/main" spid="_x0000_s2072"/>
            </a:ext>
            <a:ext uri="{FF2B5EF4-FFF2-40B4-BE49-F238E27FC236}">
              <a16:creationId xmlns:a16="http://schemas.microsoft.com/office/drawing/2014/main" id="{1E63FD25-5CF7-4869-9DFC-455050EC8301}"/>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52" name="Drop Down 24" hidden="1">
          <a:extLst>
            <a:ext uri="{63B3BB69-23CF-44E3-9099-C40C66FF867C}">
              <a14:compatExt xmlns:a14="http://schemas.microsoft.com/office/drawing/2010/main" spid="_x0000_s2072"/>
            </a:ext>
            <a:ext uri="{FF2B5EF4-FFF2-40B4-BE49-F238E27FC236}">
              <a16:creationId xmlns:a16="http://schemas.microsoft.com/office/drawing/2014/main" id="{68D88D7D-2E34-4545-9A84-71E5A0A7082F}"/>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53" name="Drop Down 24" hidden="1">
          <a:extLst>
            <a:ext uri="{63B3BB69-23CF-44E3-9099-C40C66FF867C}">
              <a14:compatExt xmlns:a14="http://schemas.microsoft.com/office/drawing/2010/main" spid="_x0000_s2072"/>
            </a:ext>
            <a:ext uri="{FF2B5EF4-FFF2-40B4-BE49-F238E27FC236}">
              <a16:creationId xmlns:a16="http://schemas.microsoft.com/office/drawing/2014/main" id="{BFEE1FDC-0A6B-468A-934D-6575BE444456}"/>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54" name="Drop Down 24" hidden="1">
          <a:extLst>
            <a:ext uri="{63B3BB69-23CF-44E3-9099-C40C66FF867C}">
              <a14:compatExt xmlns:a14="http://schemas.microsoft.com/office/drawing/2010/main" spid="_x0000_s2072"/>
            </a:ext>
            <a:ext uri="{FF2B5EF4-FFF2-40B4-BE49-F238E27FC236}">
              <a16:creationId xmlns:a16="http://schemas.microsoft.com/office/drawing/2014/main" id="{CD092D17-B9EB-4058-9CF0-581232CCB9EA}"/>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55" name="Drop Down 24" hidden="1">
          <a:extLst>
            <a:ext uri="{63B3BB69-23CF-44E3-9099-C40C66FF867C}">
              <a14:compatExt xmlns:a14="http://schemas.microsoft.com/office/drawing/2010/main" spid="_x0000_s2072"/>
            </a:ext>
            <a:ext uri="{FF2B5EF4-FFF2-40B4-BE49-F238E27FC236}">
              <a16:creationId xmlns:a16="http://schemas.microsoft.com/office/drawing/2014/main" id="{2F70698C-3290-46E4-8C3E-67ED81C427E8}"/>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56" name="Drop Down 24" hidden="1">
          <a:extLst>
            <a:ext uri="{63B3BB69-23CF-44E3-9099-C40C66FF867C}">
              <a14:compatExt xmlns:a14="http://schemas.microsoft.com/office/drawing/2010/main" spid="_x0000_s2072"/>
            </a:ext>
            <a:ext uri="{FF2B5EF4-FFF2-40B4-BE49-F238E27FC236}">
              <a16:creationId xmlns:a16="http://schemas.microsoft.com/office/drawing/2014/main" id="{ADFEC0F1-A714-41DD-B61C-A050C4F05E25}"/>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709</xdr:row>
      <xdr:rowOff>0</xdr:rowOff>
    </xdr:from>
    <xdr:ext cx="2476500" cy="199970"/>
    <xdr:sp macro="" textlink="">
      <xdr:nvSpPr>
        <xdr:cNvPr id="357" name="Drop Down 24" hidden="1">
          <a:extLst>
            <a:ext uri="{63B3BB69-23CF-44E3-9099-C40C66FF867C}">
              <a14:compatExt xmlns:a14="http://schemas.microsoft.com/office/drawing/2010/main" spid="_x0000_s2072"/>
            </a:ext>
            <a:ext uri="{FF2B5EF4-FFF2-40B4-BE49-F238E27FC236}">
              <a16:creationId xmlns:a16="http://schemas.microsoft.com/office/drawing/2014/main" id="{AA58224A-11D2-438A-9A8C-F9C2F8721730}"/>
            </a:ext>
          </a:extLst>
        </xdr:cNvPr>
        <xdr:cNvSpPr/>
      </xdr:nvSpPr>
      <xdr:spPr bwMode="auto">
        <a:xfrm>
          <a:off x="3627120" y="74714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98</xdr:row>
      <xdr:rowOff>0</xdr:rowOff>
    </xdr:from>
    <xdr:ext cx="2476500" cy="199970"/>
    <xdr:sp macro="" textlink="">
      <xdr:nvSpPr>
        <xdr:cNvPr id="361" name="Drop Down 24" hidden="1">
          <a:extLst>
            <a:ext uri="{63B3BB69-23CF-44E3-9099-C40C66FF867C}">
              <a14:compatExt xmlns:a14="http://schemas.microsoft.com/office/drawing/2010/main" spid="_x0000_s2072"/>
            </a:ext>
            <a:ext uri="{FF2B5EF4-FFF2-40B4-BE49-F238E27FC236}">
              <a16:creationId xmlns:a16="http://schemas.microsoft.com/office/drawing/2014/main" id="{77BEBF6F-406C-4CEF-9F8F-6C44DDDCF18A}"/>
            </a:ext>
          </a:extLst>
        </xdr:cNvPr>
        <xdr:cNvSpPr/>
      </xdr:nvSpPr>
      <xdr:spPr bwMode="auto">
        <a:xfrm>
          <a:off x="3627120" y="143332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98</xdr:row>
      <xdr:rowOff>0</xdr:rowOff>
    </xdr:from>
    <xdr:ext cx="2476500" cy="199970"/>
    <xdr:sp macro="" textlink="">
      <xdr:nvSpPr>
        <xdr:cNvPr id="362" name="Drop Down 24" hidden="1">
          <a:extLst>
            <a:ext uri="{63B3BB69-23CF-44E3-9099-C40C66FF867C}">
              <a14:compatExt xmlns:a14="http://schemas.microsoft.com/office/drawing/2010/main" spid="_x0000_s2072"/>
            </a:ext>
            <a:ext uri="{FF2B5EF4-FFF2-40B4-BE49-F238E27FC236}">
              <a16:creationId xmlns:a16="http://schemas.microsoft.com/office/drawing/2014/main" id="{EBD50FF2-DB17-48D6-9BD6-C3C021F0A0B5}"/>
            </a:ext>
          </a:extLst>
        </xdr:cNvPr>
        <xdr:cNvSpPr/>
      </xdr:nvSpPr>
      <xdr:spPr bwMode="auto">
        <a:xfrm>
          <a:off x="3627120" y="143332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97</xdr:row>
      <xdr:rowOff>0</xdr:rowOff>
    </xdr:from>
    <xdr:ext cx="2476500" cy="199970"/>
    <xdr:sp macro="" textlink="">
      <xdr:nvSpPr>
        <xdr:cNvPr id="363" name="Drop Down 24" hidden="1">
          <a:extLst>
            <a:ext uri="{63B3BB69-23CF-44E3-9099-C40C66FF867C}">
              <a14:compatExt xmlns:a14="http://schemas.microsoft.com/office/drawing/2010/main" spid="_x0000_s2072"/>
            </a:ext>
            <a:ext uri="{FF2B5EF4-FFF2-40B4-BE49-F238E27FC236}">
              <a16:creationId xmlns:a16="http://schemas.microsoft.com/office/drawing/2014/main" id="{B05488B6-13DA-440A-86E0-D39D1362932E}"/>
            </a:ext>
          </a:extLst>
        </xdr:cNvPr>
        <xdr:cNvSpPr/>
      </xdr:nvSpPr>
      <xdr:spPr bwMode="auto">
        <a:xfrm>
          <a:off x="3627120" y="142036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53</xdr:row>
      <xdr:rowOff>0</xdr:rowOff>
    </xdr:from>
    <xdr:ext cx="2529840" cy="195685"/>
    <xdr:sp macro="" textlink="">
      <xdr:nvSpPr>
        <xdr:cNvPr id="358" name="Drop Down 4" hidden="1">
          <a:extLst>
            <a:ext uri="{63B3BB69-23CF-44E3-9099-C40C66FF867C}">
              <a14:compatExt xmlns:a14="http://schemas.microsoft.com/office/drawing/2010/main" spid="_x0000_s2052"/>
            </a:ext>
            <a:ext uri="{FF2B5EF4-FFF2-40B4-BE49-F238E27FC236}">
              <a16:creationId xmlns:a16="http://schemas.microsoft.com/office/drawing/2014/main" id="{68F5D6C8-5F2E-411D-B213-281E3AEA5AED}"/>
            </a:ext>
          </a:extLst>
        </xdr:cNvPr>
        <xdr:cNvSpPr/>
      </xdr:nvSpPr>
      <xdr:spPr bwMode="auto">
        <a:xfrm>
          <a:off x="5484495" y="93916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53</xdr:row>
      <xdr:rowOff>0</xdr:rowOff>
    </xdr:from>
    <xdr:ext cx="1921468" cy="195685"/>
    <xdr:sp macro="" textlink="">
      <xdr:nvSpPr>
        <xdr:cNvPr id="359" name="Drop Down 20" hidden="1">
          <a:extLst>
            <a:ext uri="{63B3BB69-23CF-44E3-9099-C40C66FF867C}">
              <a14:compatExt xmlns:a14="http://schemas.microsoft.com/office/drawing/2010/main" spid="_x0000_s2068"/>
            </a:ext>
            <a:ext uri="{FF2B5EF4-FFF2-40B4-BE49-F238E27FC236}">
              <a16:creationId xmlns:a16="http://schemas.microsoft.com/office/drawing/2014/main" id="{405E2FDC-4289-4F8F-9DF2-409F2ECF43D7}"/>
            </a:ext>
          </a:extLst>
        </xdr:cNvPr>
        <xdr:cNvSpPr/>
      </xdr:nvSpPr>
      <xdr:spPr bwMode="auto">
        <a:xfrm>
          <a:off x="6086475" y="939165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53</xdr:row>
      <xdr:rowOff>0</xdr:rowOff>
    </xdr:from>
    <xdr:ext cx="2476500" cy="199970"/>
    <xdr:sp macro="" textlink="">
      <xdr:nvSpPr>
        <xdr:cNvPr id="360" name="Drop Down 24" hidden="1">
          <a:extLst>
            <a:ext uri="{63B3BB69-23CF-44E3-9099-C40C66FF867C}">
              <a14:compatExt xmlns:a14="http://schemas.microsoft.com/office/drawing/2010/main" spid="_x0000_s2072"/>
            </a:ext>
            <a:ext uri="{FF2B5EF4-FFF2-40B4-BE49-F238E27FC236}">
              <a16:creationId xmlns:a16="http://schemas.microsoft.com/office/drawing/2014/main" id="{1A200ED3-0A60-4B71-B5D4-AD19C40F1945}"/>
            </a:ext>
          </a:extLst>
        </xdr:cNvPr>
        <xdr:cNvSpPr/>
      </xdr:nvSpPr>
      <xdr:spPr bwMode="auto">
        <a:xfrm>
          <a:off x="3686175" y="93916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53</xdr:row>
      <xdr:rowOff>0</xdr:rowOff>
    </xdr:from>
    <xdr:ext cx="2529840" cy="195685"/>
    <xdr:sp macro="" textlink="">
      <xdr:nvSpPr>
        <xdr:cNvPr id="364" name="Drop Down 4" hidden="1">
          <a:extLst>
            <a:ext uri="{63B3BB69-23CF-44E3-9099-C40C66FF867C}">
              <a14:compatExt xmlns:a14="http://schemas.microsoft.com/office/drawing/2010/main" spid="_x0000_s2052"/>
            </a:ext>
            <a:ext uri="{FF2B5EF4-FFF2-40B4-BE49-F238E27FC236}">
              <a16:creationId xmlns:a16="http://schemas.microsoft.com/office/drawing/2014/main" id="{2D62A1E2-7079-494D-AF33-DBFBEB417D4A}"/>
            </a:ext>
          </a:extLst>
        </xdr:cNvPr>
        <xdr:cNvSpPr/>
      </xdr:nvSpPr>
      <xdr:spPr bwMode="auto">
        <a:xfrm>
          <a:off x="5484495" y="93916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53</xdr:row>
      <xdr:rowOff>0</xdr:rowOff>
    </xdr:from>
    <xdr:ext cx="2529840" cy="195685"/>
    <xdr:sp macro="" textlink="">
      <xdr:nvSpPr>
        <xdr:cNvPr id="365" name="Drop Down 4" hidden="1">
          <a:extLst>
            <a:ext uri="{63B3BB69-23CF-44E3-9099-C40C66FF867C}">
              <a14:compatExt xmlns:a14="http://schemas.microsoft.com/office/drawing/2010/main" spid="_x0000_s2052"/>
            </a:ext>
            <a:ext uri="{FF2B5EF4-FFF2-40B4-BE49-F238E27FC236}">
              <a16:creationId xmlns:a16="http://schemas.microsoft.com/office/drawing/2014/main" id="{9F846D41-16CE-449A-9049-2F394D526A96}"/>
            </a:ext>
          </a:extLst>
        </xdr:cNvPr>
        <xdr:cNvSpPr/>
      </xdr:nvSpPr>
      <xdr:spPr bwMode="auto">
        <a:xfrm>
          <a:off x="5170170" y="93916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53</xdr:row>
      <xdr:rowOff>0</xdr:rowOff>
    </xdr:from>
    <xdr:ext cx="2529840" cy="195685"/>
    <xdr:sp macro="" textlink="">
      <xdr:nvSpPr>
        <xdr:cNvPr id="366" name="Drop Down 4" hidden="1">
          <a:extLst>
            <a:ext uri="{63B3BB69-23CF-44E3-9099-C40C66FF867C}">
              <a14:compatExt xmlns:a14="http://schemas.microsoft.com/office/drawing/2010/main" spid="_x0000_s2052"/>
            </a:ext>
            <a:ext uri="{FF2B5EF4-FFF2-40B4-BE49-F238E27FC236}">
              <a16:creationId xmlns:a16="http://schemas.microsoft.com/office/drawing/2014/main" id="{85AB9DA8-83D7-40E9-B98E-AB81398FD07F}"/>
            </a:ext>
          </a:extLst>
        </xdr:cNvPr>
        <xdr:cNvSpPr/>
      </xdr:nvSpPr>
      <xdr:spPr bwMode="auto">
        <a:xfrm>
          <a:off x="5484495" y="93916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53</xdr:row>
      <xdr:rowOff>0</xdr:rowOff>
    </xdr:from>
    <xdr:ext cx="2529840" cy="195685"/>
    <xdr:sp macro="" textlink="">
      <xdr:nvSpPr>
        <xdr:cNvPr id="367" name="Drop Down 4" hidden="1">
          <a:extLst>
            <a:ext uri="{63B3BB69-23CF-44E3-9099-C40C66FF867C}">
              <a14:compatExt xmlns:a14="http://schemas.microsoft.com/office/drawing/2010/main" spid="_x0000_s2052"/>
            </a:ext>
            <a:ext uri="{FF2B5EF4-FFF2-40B4-BE49-F238E27FC236}">
              <a16:creationId xmlns:a16="http://schemas.microsoft.com/office/drawing/2014/main" id="{CD3CC1B4-F5B5-4A48-96E8-8C0F56A16D8F}"/>
            </a:ext>
          </a:extLst>
        </xdr:cNvPr>
        <xdr:cNvSpPr/>
      </xdr:nvSpPr>
      <xdr:spPr bwMode="auto">
        <a:xfrm>
          <a:off x="5170170" y="93916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52</xdr:row>
      <xdr:rowOff>0</xdr:rowOff>
    </xdr:from>
    <xdr:ext cx="2529840" cy="195685"/>
    <xdr:sp macro="" textlink="">
      <xdr:nvSpPr>
        <xdr:cNvPr id="368" name="Drop Down 4" hidden="1">
          <a:extLst>
            <a:ext uri="{63B3BB69-23CF-44E3-9099-C40C66FF867C}">
              <a14:compatExt xmlns:a14="http://schemas.microsoft.com/office/drawing/2010/main" spid="_x0000_s2052"/>
            </a:ext>
            <a:ext uri="{FF2B5EF4-FFF2-40B4-BE49-F238E27FC236}">
              <a16:creationId xmlns:a16="http://schemas.microsoft.com/office/drawing/2014/main" id="{A66475E1-C3F8-40FF-BB23-DD2DF0417611}"/>
            </a:ext>
          </a:extLst>
        </xdr:cNvPr>
        <xdr:cNvSpPr/>
      </xdr:nvSpPr>
      <xdr:spPr bwMode="auto">
        <a:xfrm>
          <a:off x="5484495" y="93916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52</xdr:row>
      <xdr:rowOff>0</xdr:rowOff>
    </xdr:from>
    <xdr:ext cx="1921468" cy="195685"/>
    <xdr:sp macro="" textlink="">
      <xdr:nvSpPr>
        <xdr:cNvPr id="369" name="Drop Down 20" hidden="1">
          <a:extLst>
            <a:ext uri="{63B3BB69-23CF-44E3-9099-C40C66FF867C}">
              <a14:compatExt xmlns:a14="http://schemas.microsoft.com/office/drawing/2010/main" spid="_x0000_s2068"/>
            </a:ext>
            <a:ext uri="{FF2B5EF4-FFF2-40B4-BE49-F238E27FC236}">
              <a16:creationId xmlns:a16="http://schemas.microsoft.com/office/drawing/2014/main" id="{2554D58B-A8B8-4FBA-9D48-7A9FE692069D}"/>
            </a:ext>
          </a:extLst>
        </xdr:cNvPr>
        <xdr:cNvSpPr/>
      </xdr:nvSpPr>
      <xdr:spPr bwMode="auto">
        <a:xfrm>
          <a:off x="6086475" y="939165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52</xdr:row>
      <xdr:rowOff>0</xdr:rowOff>
    </xdr:from>
    <xdr:ext cx="2476500" cy="199970"/>
    <xdr:sp macro="" textlink="">
      <xdr:nvSpPr>
        <xdr:cNvPr id="370" name="Drop Down 24" hidden="1">
          <a:extLst>
            <a:ext uri="{63B3BB69-23CF-44E3-9099-C40C66FF867C}">
              <a14:compatExt xmlns:a14="http://schemas.microsoft.com/office/drawing/2010/main" spid="_x0000_s2072"/>
            </a:ext>
            <a:ext uri="{FF2B5EF4-FFF2-40B4-BE49-F238E27FC236}">
              <a16:creationId xmlns:a16="http://schemas.microsoft.com/office/drawing/2014/main" id="{EDD01E89-D7F6-43B7-8D02-5FEC9406BDFE}"/>
            </a:ext>
          </a:extLst>
        </xdr:cNvPr>
        <xdr:cNvSpPr/>
      </xdr:nvSpPr>
      <xdr:spPr bwMode="auto">
        <a:xfrm>
          <a:off x="3686175" y="93916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52</xdr:row>
      <xdr:rowOff>0</xdr:rowOff>
    </xdr:from>
    <xdr:ext cx="2529840" cy="195685"/>
    <xdr:sp macro="" textlink="">
      <xdr:nvSpPr>
        <xdr:cNvPr id="371" name="Drop Down 4" hidden="1">
          <a:extLst>
            <a:ext uri="{63B3BB69-23CF-44E3-9099-C40C66FF867C}">
              <a14:compatExt xmlns:a14="http://schemas.microsoft.com/office/drawing/2010/main" spid="_x0000_s2052"/>
            </a:ext>
            <a:ext uri="{FF2B5EF4-FFF2-40B4-BE49-F238E27FC236}">
              <a16:creationId xmlns:a16="http://schemas.microsoft.com/office/drawing/2014/main" id="{FB5C6EF5-7FDF-4042-B33F-D836375FB2AC}"/>
            </a:ext>
          </a:extLst>
        </xdr:cNvPr>
        <xdr:cNvSpPr/>
      </xdr:nvSpPr>
      <xdr:spPr bwMode="auto">
        <a:xfrm>
          <a:off x="5484495" y="93916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52</xdr:row>
      <xdr:rowOff>0</xdr:rowOff>
    </xdr:from>
    <xdr:ext cx="2529840" cy="195685"/>
    <xdr:sp macro="" textlink="">
      <xdr:nvSpPr>
        <xdr:cNvPr id="372" name="Drop Down 4" hidden="1">
          <a:extLst>
            <a:ext uri="{63B3BB69-23CF-44E3-9099-C40C66FF867C}">
              <a14:compatExt xmlns:a14="http://schemas.microsoft.com/office/drawing/2010/main" spid="_x0000_s2052"/>
            </a:ext>
            <a:ext uri="{FF2B5EF4-FFF2-40B4-BE49-F238E27FC236}">
              <a16:creationId xmlns:a16="http://schemas.microsoft.com/office/drawing/2014/main" id="{5537A647-67A7-405A-AF4C-728E68E19683}"/>
            </a:ext>
          </a:extLst>
        </xdr:cNvPr>
        <xdr:cNvSpPr/>
      </xdr:nvSpPr>
      <xdr:spPr bwMode="auto">
        <a:xfrm>
          <a:off x="5170170" y="93916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52</xdr:row>
      <xdr:rowOff>0</xdr:rowOff>
    </xdr:from>
    <xdr:ext cx="2529840" cy="195685"/>
    <xdr:sp macro="" textlink="">
      <xdr:nvSpPr>
        <xdr:cNvPr id="373" name="Drop Down 4" hidden="1">
          <a:extLst>
            <a:ext uri="{63B3BB69-23CF-44E3-9099-C40C66FF867C}">
              <a14:compatExt xmlns:a14="http://schemas.microsoft.com/office/drawing/2010/main" spid="_x0000_s2052"/>
            </a:ext>
            <a:ext uri="{FF2B5EF4-FFF2-40B4-BE49-F238E27FC236}">
              <a16:creationId xmlns:a16="http://schemas.microsoft.com/office/drawing/2014/main" id="{468054E3-E504-4C15-9737-FD7A72367ADC}"/>
            </a:ext>
          </a:extLst>
        </xdr:cNvPr>
        <xdr:cNvSpPr/>
      </xdr:nvSpPr>
      <xdr:spPr bwMode="auto">
        <a:xfrm>
          <a:off x="5484495" y="93916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52</xdr:row>
      <xdr:rowOff>0</xdr:rowOff>
    </xdr:from>
    <xdr:ext cx="2529840" cy="195685"/>
    <xdr:sp macro="" textlink="">
      <xdr:nvSpPr>
        <xdr:cNvPr id="374" name="Drop Down 4" hidden="1">
          <a:extLst>
            <a:ext uri="{63B3BB69-23CF-44E3-9099-C40C66FF867C}">
              <a14:compatExt xmlns:a14="http://schemas.microsoft.com/office/drawing/2010/main" spid="_x0000_s2052"/>
            </a:ext>
            <a:ext uri="{FF2B5EF4-FFF2-40B4-BE49-F238E27FC236}">
              <a16:creationId xmlns:a16="http://schemas.microsoft.com/office/drawing/2014/main" id="{FCD55DF6-524E-45A5-BD9A-3024396EDF65}"/>
            </a:ext>
          </a:extLst>
        </xdr:cNvPr>
        <xdr:cNvSpPr/>
      </xdr:nvSpPr>
      <xdr:spPr bwMode="auto">
        <a:xfrm>
          <a:off x="5170170" y="93916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99</xdr:row>
      <xdr:rowOff>0</xdr:rowOff>
    </xdr:from>
    <xdr:ext cx="2529840" cy="195685"/>
    <xdr:sp macro="" textlink="">
      <xdr:nvSpPr>
        <xdr:cNvPr id="375" name="Drop Down 4" hidden="1">
          <a:extLst>
            <a:ext uri="{63B3BB69-23CF-44E3-9099-C40C66FF867C}">
              <a14:compatExt xmlns:a14="http://schemas.microsoft.com/office/drawing/2010/main" spid="_x0000_s2052"/>
            </a:ext>
            <a:ext uri="{FF2B5EF4-FFF2-40B4-BE49-F238E27FC236}">
              <a16:creationId xmlns:a16="http://schemas.microsoft.com/office/drawing/2014/main" id="{8739A6CD-BB56-4EA9-BE4C-CDBAB0A6FA09}"/>
            </a:ext>
          </a:extLst>
        </xdr:cNvPr>
        <xdr:cNvSpPr/>
      </xdr:nvSpPr>
      <xdr:spPr bwMode="auto">
        <a:xfrm>
          <a:off x="5903595" y="100203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99</xdr:row>
      <xdr:rowOff>0</xdr:rowOff>
    </xdr:from>
    <xdr:ext cx="1921468" cy="195685"/>
    <xdr:sp macro="" textlink="">
      <xdr:nvSpPr>
        <xdr:cNvPr id="376" name="Drop Down 20" hidden="1">
          <a:extLst>
            <a:ext uri="{63B3BB69-23CF-44E3-9099-C40C66FF867C}">
              <a14:compatExt xmlns:a14="http://schemas.microsoft.com/office/drawing/2010/main" spid="_x0000_s2068"/>
            </a:ext>
            <a:ext uri="{FF2B5EF4-FFF2-40B4-BE49-F238E27FC236}">
              <a16:creationId xmlns:a16="http://schemas.microsoft.com/office/drawing/2014/main" id="{24D2F00C-EA09-4311-9BE3-1840B1B17B2D}"/>
            </a:ext>
          </a:extLst>
        </xdr:cNvPr>
        <xdr:cNvSpPr/>
      </xdr:nvSpPr>
      <xdr:spPr bwMode="auto">
        <a:xfrm>
          <a:off x="6505575" y="100203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99</xdr:row>
      <xdr:rowOff>0</xdr:rowOff>
    </xdr:from>
    <xdr:ext cx="2476500" cy="199970"/>
    <xdr:sp macro="" textlink="">
      <xdr:nvSpPr>
        <xdr:cNvPr id="377" name="Drop Down 24" hidden="1">
          <a:extLst>
            <a:ext uri="{63B3BB69-23CF-44E3-9099-C40C66FF867C}">
              <a14:compatExt xmlns:a14="http://schemas.microsoft.com/office/drawing/2010/main" spid="_x0000_s2072"/>
            </a:ext>
            <a:ext uri="{FF2B5EF4-FFF2-40B4-BE49-F238E27FC236}">
              <a16:creationId xmlns:a16="http://schemas.microsoft.com/office/drawing/2014/main" id="{005B06E2-3CF1-4F03-B4E1-11451DDEB055}"/>
            </a:ext>
          </a:extLst>
        </xdr:cNvPr>
        <xdr:cNvSpPr/>
      </xdr:nvSpPr>
      <xdr:spPr bwMode="auto">
        <a:xfrm>
          <a:off x="4105275" y="10020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99</xdr:row>
      <xdr:rowOff>0</xdr:rowOff>
    </xdr:from>
    <xdr:ext cx="2529840" cy="195685"/>
    <xdr:sp macro="" textlink="">
      <xdr:nvSpPr>
        <xdr:cNvPr id="378" name="Drop Down 4" hidden="1">
          <a:extLst>
            <a:ext uri="{63B3BB69-23CF-44E3-9099-C40C66FF867C}">
              <a14:compatExt xmlns:a14="http://schemas.microsoft.com/office/drawing/2010/main" spid="_x0000_s2052"/>
            </a:ext>
            <a:ext uri="{FF2B5EF4-FFF2-40B4-BE49-F238E27FC236}">
              <a16:creationId xmlns:a16="http://schemas.microsoft.com/office/drawing/2014/main" id="{C964FBB2-0C42-4A18-8E35-72EDEF3E0CE0}"/>
            </a:ext>
          </a:extLst>
        </xdr:cNvPr>
        <xdr:cNvSpPr/>
      </xdr:nvSpPr>
      <xdr:spPr bwMode="auto">
        <a:xfrm>
          <a:off x="5903595" y="100203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99</xdr:row>
      <xdr:rowOff>0</xdr:rowOff>
    </xdr:from>
    <xdr:ext cx="2529840" cy="195685"/>
    <xdr:sp macro="" textlink="">
      <xdr:nvSpPr>
        <xdr:cNvPr id="379" name="Drop Down 4" hidden="1">
          <a:extLst>
            <a:ext uri="{63B3BB69-23CF-44E3-9099-C40C66FF867C}">
              <a14:compatExt xmlns:a14="http://schemas.microsoft.com/office/drawing/2010/main" spid="_x0000_s2052"/>
            </a:ext>
            <a:ext uri="{FF2B5EF4-FFF2-40B4-BE49-F238E27FC236}">
              <a16:creationId xmlns:a16="http://schemas.microsoft.com/office/drawing/2014/main" id="{35F36325-EA24-4118-BE53-C28E90B4C981}"/>
            </a:ext>
          </a:extLst>
        </xdr:cNvPr>
        <xdr:cNvSpPr/>
      </xdr:nvSpPr>
      <xdr:spPr bwMode="auto">
        <a:xfrm>
          <a:off x="5589270" y="100203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99</xdr:row>
      <xdr:rowOff>0</xdr:rowOff>
    </xdr:from>
    <xdr:ext cx="2529840" cy="195685"/>
    <xdr:sp macro="" textlink="">
      <xdr:nvSpPr>
        <xdr:cNvPr id="380" name="Drop Down 4" hidden="1">
          <a:extLst>
            <a:ext uri="{63B3BB69-23CF-44E3-9099-C40C66FF867C}">
              <a14:compatExt xmlns:a14="http://schemas.microsoft.com/office/drawing/2010/main" spid="_x0000_s2052"/>
            </a:ext>
            <a:ext uri="{FF2B5EF4-FFF2-40B4-BE49-F238E27FC236}">
              <a16:creationId xmlns:a16="http://schemas.microsoft.com/office/drawing/2014/main" id="{16F8D4CA-DAA7-4578-B8B3-96D40F42BDCC}"/>
            </a:ext>
          </a:extLst>
        </xdr:cNvPr>
        <xdr:cNvSpPr/>
      </xdr:nvSpPr>
      <xdr:spPr bwMode="auto">
        <a:xfrm>
          <a:off x="5903595" y="100203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99</xdr:row>
      <xdr:rowOff>0</xdr:rowOff>
    </xdr:from>
    <xdr:ext cx="2529840" cy="195685"/>
    <xdr:sp macro="" textlink="">
      <xdr:nvSpPr>
        <xdr:cNvPr id="381" name="Drop Down 4" hidden="1">
          <a:extLst>
            <a:ext uri="{63B3BB69-23CF-44E3-9099-C40C66FF867C}">
              <a14:compatExt xmlns:a14="http://schemas.microsoft.com/office/drawing/2010/main" spid="_x0000_s2052"/>
            </a:ext>
            <a:ext uri="{FF2B5EF4-FFF2-40B4-BE49-F238E27FC236}">
              <a16:creationId xmlns:a16="http://schemas.microsoft.com/office/drawing/2014/main" id="{076471FC-6A7B-4BDF-AB04-D77E1CC2B668}"/>
            </a:ext>
          </a:extLst>
        </xdr:cNvPr>
        <xdr:cNvSpPr/>
      </xdr:nvSpPr>
      <xdr:spPr bwMode="auto">
        <a:xfrm>
          <a:off x="5589270" y="100203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57</xdr:row>
      <xdr:rowOff>0</xdr:rowOff>
    </xdr:from>
    <xdr:ext cx="2529840" cy="195685"/>
    <xdr:sp macro="" textlink="">
      <xdr:nvSpPr>
        <xdr:cNvPr id="382" name="Drop Down 4" hidden="1">
          <a:extLst>
            <a:ext uri="{63B3BB69-23CF-44E3-9099-C40C66FF867C}">
              <a14:compatExt xmlns:a14="http://schemas.microsoft.com/office/drawing/2010/main" spid="_x0000_s2052"/>
            </a:ext>
            <a:ext uri="{FF2B5EF4-FFF2-40B4-BE49-F238E27FC236}">
              <a16:creationId xmlns:a16="http://schemas.microsoft.com/office/drawing/2014/main" id="{C8FB4AF1-646E-4C0C-AC74-583029EEA52D}"/>
            </a:ext>
          </a:extLst>
        </xdr:cNvPr>
        <xdr:cNvSpPr/>
      </xdr:nvSpPr>
      <xdr:spPr bwMode="auto">
        <a:xfrm>
          <a:off x="5903595" y="105441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57</xdr:row>
      <xdr:rowOff>0</xdr:rowOff>
    </xdr:from>
    <xdr:ext cx="1921468" cy="195685"/>
    <xdr:sp macro="" textlink="">
      <xdr:nvSpPr>
        <xdr:cNvPr id="383" name="Drop Down 20" hidden="1">
          <a:extLst>
            <a:ext uri="{63B3BB69-23CF-44E3-9099-C40C66FF867C}">
              <a14:compatExt xmlns:a14="http://schemas.microsoft.com/office/drawing/2010/main" spid="_x0000_s2068"/>
            </a:ext>
            <a:ext uri="{FF2B5EF4-FFF2-40B4-BE49-F238E27FC236}">
              <a16:creationId xmlns:a16="http://schemas.microsoft.com/office/drawing/2014/main" id="{75EA2EA4-0C83-446E-8EDF-992AAAA7881F}"/>
            </a:ext>
          </a:extLst>
        </xdr:cNvPr>
        <xdr:cNvSpPr/>
      </xdr:nvSpPr>
      <xdr:spPr bwMode="auto">
        <a:xfrm>
          <a:off x="6505575" y="10544175"/>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57</xdr:row>
      <xdr:rowOff>0</xdr:rowOff>
    </xdr:from>
    <xdr:ext cx="2476500" cy="199970"/>
    <xdr:sp macro="" textlink="">
      <xdr:nvSpPr>
        <xdr:cNvPr id="384" name="Drop Down 24" hidden="1">
          <a:extLst>
            <a:ext uri="{63B3BB69-23CF-44E3-9099-C40C66FF867C}">
              <a14:compatExt xmlns:a14="http://schemas.microsoft.com/office/drawing/2010/main" spid="_x0000_s2072"/>
            </a:ext>
            <a:ext uri="{FF2B5EF4-FFF2-40B4-BE49-F238E27FC236}">
              <a16:creationId xmlns:a16="http://schemas.microsoft.com/office/drawing/2014/main" id="{515DBF4B-53B9-4FFB-84C2-8096057041F8}"/>
            </a:ext>
          </a:extLst>
        </xdr:cNvPr>
        <xdr:cNvSpPr/>
      </xdr:nvSpPr>
      <xdr:spPr bwMode="auto">
        <a:xfrm>
          <a:off x="4105275" y="1054417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57</xdr:row>
      <xdr:rowOff>0</xdr:rowOff>
    </xdr:from>
    <xdr:ext cx="2529840" cy="195685"/>
    <xdr:sp macro="" textlink="">
      <xdr:nvSpPr>
        <xdr:cNvPr id="385" name="Drop Down 4" hidden="1">
          <a:extLst>
            <a:ext uri="{63B3BB69-23CF-44E3-9099-C40C66FF867C}">
              <a14:compatExt xmlns:a14="http://schemas.microsoft.com/office/drawing/2010/main" spid="_x0000_s2052"/>
            </a:ext>
            <a:ext uri="{FF2B5EF4-FFF2-40B4-BE49-F238E27FC236}">
              <a16:creationId xmlns:a16="http://schemas.microsoft.com/office/drawing/2014/main" id="{CBE245C1-A20E-4871-A101-97CAEF265624}"/>
            </a:ext>
          </a:extLst>
        </xdr:cNvPr>
        <xdr:cNvSpPr/>
      </xdr:nvSpPr>
      <xdr:spPr bwMode="auto">
        <a:xfrm>
          <a:off x="5903595" y="105441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57</xdr:row>
      <xdr:rowOff>0</xdr:rowOff>
    </xdr:from>
    <xdr:ext cx="2529840" cy="195685"/>
    <xdr:sp macro="" textlink="">
      <xdr:nvSpPr>
        <xdr:cNvPr id="386" name="Drop Down 4" hidden="1">
          <a:extLst>
            <a:ext uri="{63B3BB69-23CF-44E3-9099-C40C66FF867C}">
              <a14:compatExt xmlns:a14="http://schemas.microsoft.com/office/drawing/2010/main" spid="_x0000_s2052"/>
            </a:ext>
            <a:ext uri="{FF2B5EF4-FFF2-40B4-BE49-F238E27FC236}">
              <a16:creationId xmlns:a16="http://schemas.microsoft.com/office/drawing/2014/main" id="{999DBEA7-B611-4B9F-A004-475B39706301}"/>
            </a:ext>
          </a:extLst>
        </xdr:cNvPr>
        <xdr:cNvSpPr/>
      </xdr:nvSpPr>
      <xdr:spPr bwMode="auto">
        <a:xfrm>
          <a:off x="5589270" y="105441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57</xdr:row>
      <xdr:rowOff>0</xdr:rowOff>
    </xdr:from>
    <xdr:ext cx="2529840" cy="195685"/>
    <xdr:sp macro="" textlink="">
      <xdr:nvSpPr>
        <xdr:cNvPr id="387" name="Drop Down 4" hidden="1">
          <a:extLst>
            <a:ext uri="{63B3BB69-23CF-44E3-9099-C40C66FF867C}">
              <a14:compatExt xmlns:a14="http://schemas.microsoft.com/office/drawing/2010/main" spid="_x0000_s2052"/>
            </a:ext>
            <a:ext uri="{FF2B5EF4-FFF2-40B4-BE49-F238E27FC236}">
              <a16:creationId xmlns:a16="http://schemas.microsoft.com/office/drawing/2014/main" id="{A5930E94-16C7-46EF-9F7A-3EA570843802}"/>
            </a:ext>
          </a:extLst>
        </xdr:cNvPr>
        <xdr:cNvSpPr/>
      </xdr:nvSpPr>
      <xdr:spPr bwMode="auto">
        <a:xfrm>
          <a:off x="5903595" y="105441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57</xdr:row>
      <xdr:rowOff>0</xdr:rowOff>
    </xdr:from>
    <xdr:ext cx="2529840" cy="195685"/>
    <xdr:sp macro="" textlink="">
      <xdr:nvSpPr>
        <xdr:cNvPr id="388" name="Drop Down 4" hidden="1">
          <a:extLst>
            <a:ext uri="{63B3BB69-23CF-44E3-9099-C40C66FF867C}">
              <a14:compatExt xmlns:a14="http://schemas.microsoft.com/office/drawing/2010/main" spid="_x0000_s2052"/>
            </a:ext>
            <a:ext uri="{FF2B5EF4-FFF2-40B4-BE49-F238E27FC236}">
              <a16:creationId xmlns:a16="http://schemas.microsoft.com/office/drawing/2014/main" id="{484B094B-1364-4017-9B30-4B8A6664652B}"/>
            </a:ext>
          </a:extLst>
        </xdr:cNvPr>
        <xdr:cNvSpPr/>
      </xdr:nvSpPr>
      <xdr:spPr bwMode="auto">
        <a:xfrm>
          <a:off x="5589270" y="105441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55</xdr:row>
      <xdr:rowOff>0</xdr:rowOff>
    </xdr:from>
    <xdr:ext cx="2529840" cy="195685"/>
    <xdr:sp macro="" textlink="">
      <xdr:nvSpPr>
        <xdr:cNvPr id="389" name="Drop Down 4" hidden="1">
          <a:extLst>
            <a:ext uri="{63B3BB69-23CF-44E3-9099-C40C66FF867C}">
              <a14:compatExt xmlns:a14="http://schemas.microsoft.com/office/drawing/2010/main" spid="_x0000_s2052"/>
            </a:ext>
            <a:ext uri="{FF2B5EF4-FFF2-40B4-BE49-F238E27FC236}">
              <a16:creationId xmlns:a16="http://schemas.microsoft.com/office/drawing/2014/main" id="{97C86E7F-A9A8-4CD2-A164-EAEF97E0657E}"/>
            </a:ext>
          </a:extLst>
        </xdr:cNvPr>
        <xdr:cNvSpPr/>
      </xdr:nvSpPr>
      <xdr:spPr bwMode="auto">
        <a:xfrm>
          <a:off x="5903595" y="100203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55</xdr:row>
      <xdr:rowOff>0</xdr:rowOff>
    </xdr:from>
    <xdr:ext cx="1921468" cy="195685"/>
    <xdr:sp macro="" textlink="">
      <xdr:nvSpPr>
        <xdr:cNvPr id="390" name="Drop Down 20" hidden="1">
          <a:extLst>
            <a:ext uri="{63B3BB69-23CF-44E3-9099-C40C66FF867C}">
              <a14:compatExt xmlns:a14="http://schemas.microsoft.com/office/drawing/2010/main" spid="_x0000_s2068"/>
            </a:ext>
            <a:ext uri="{FF2B5EF4-FFF2-40B4-BE49-F238E27FC236}">
              <a16:creationId xmlns:a16="http://schemas.microsoft.com/office/drawing/2014/main" id="{4B3F0154-BEDC-49C1-AECE-62CD8939334B}"/>
            </a:ext>
          </a:extLst>
        </xdr:cNvPr>
        <xdr:cNvSpPr/>
      </xdr:nvSpPr>
      <xdr:spPr bwMode="auto">
        <a:xfrm>
          <a:off x="6505575" y="100203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55</xdr:row>
      <xdr:rowOff>0</xdr:rowOff>
    </xdr:from>
    <xdr:ext cx="2476500" cy="199970"/>
    <xdr:sp macro="" textlink="">
      <xdr:nvSpPr>
        <xdr:cNvPr id="391" name="Drop Down 24" hidden="1">
          <a:extLst>
            <a:ext uri="{63B3BB69-23CF-44E3-9099-C40C66FF867C}">
              <a14:compatExt xmlns:a14="http://schemas.microsoft.com/office/drawing/2010/main" spid="_x0000_s2072"/>
            </a:ext>
            <a:ext uri="{FF2B5EF4-FFF2-40B4-BE49-F238E27FC236}">
              <a16:creationId xmlns:a16="http://schemas.microsoft.com/office/drawing/2014/main" id="{473372C0-C8B5-49D6-98F7-194DC4BCB5DB}"/>
            </a:ext>
          </a:extLst>
        </xdr:cNvPr>
        <xdr:cNvSpPr/>
      </xdr:nvSpPr>
      <xdr:spPr bwMode="auto">
        <a:xfrm>
          <a:off x="4105275" y="10020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55</xdr:row>
      <xdr:rowOff>0</xdr:rowOff>
    </xdr:from>
    <xdr:ext cx="2529840" cy="195685"/>
    <xdr:sp macro="" textlink="">
      <xdr:nvSpPr>
        <xdr:cNvPr id="392" name="Drop Down 4" hidden="1">
          <a:extLst>
            <a:ext uri="{63B3BB69-23CF-44E3-9099-C40C66FF867C}">
              <a14:compatExt xmlns:a14="http://schemas.microsoft.com/office/drawing/2010/main" spid="_x0000_s2052"/>
            </a:ext>
            <a:ext uri="{FF2B5EF4-FFF2-40B4-BE49-F238E27FC236}">
              <a16:creationId xmlns:a16="http://schemas.microsoft.com/office/drawing/2014/main" id="{BA7A3B84-F2CF-4BBA-9021-29BA4987B89B}"/>
            </a:ext>
          </a:extLst>
        </xdr:cNvPr>
        <xdr:cNvSpPr/>
      </xdr:nvSpPr>
      <xdr:spPr bwMode="auto">
        <a:xfrm>
          <a:off x="5903595" y="100203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55</xdr:row>
      <xdr:rowOff>0</xdr:rowOff>
    </xdr:from>
    <xdr:ext cx="2529840" cy="195685"/>
    <xdr:sp macro="" textlink="">
      <xdr:nvSpPr>
        <xdr:cNvPr id="393" name="Drop Down 4" hidden="1">
          <a:extLst>
            <a:ext uri="{63B3BB69-23CF-44E3-9099-C40C66FF867C}">
              <a14:compatExt xmlns:a14="http://schemas.microsoft.com/office/drawing/2010/main" spid="_x0000_s2052"/>
            </a:ext>
            <a:ext uri="{FF2B5EF4-FFF2-40B4-BE49-F238E27FC236}">
              <a16:creationId xmlns:a16="http://schemas.microsoft.com/office/drawing/2014/main" id="{0DF542E5-7E25-4B2A-8F70-89AB75053F71}"/>
            </a:ext>
          </a:extLst>
        </xdr:cNvPr>
        <xdr:cNvSpPr/>
      </xdr:nvSpPr>
      <xdr:spPr bwMode="auto">
        <a:xfrm>
          <a:off x="5589270" y="100203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55</xdr:row>
      <xdr:rowOff>0</xdr:rowOff>
    </xdr:from>
    <xdr:ext cx="2529840" cy="195685"/>
    <xdr:sp macro="" textlink="">
      <xdr:nvSpPr>
        <xdr:cNvPr id="394" name="Drop Down 4" hidden="1">
          <a:extLst>
            <a:ext uri="{63B3BB69-23CF-44E3-9099-C40C66FF867C}">
              <a14:compatExt xmlns:a14="http://schemas.microsoft.com/office/drawing/2010/main" spid="_x0000_s2052"/>
            </a:ext>
            <a:ext uri="{FF2B5EF4-FFF2-40B4-BE49-F238E27FC236}">
              <a16:creationId xmlns:a16="http://schemas.microsoft.com/office/drawing/2014/main" id="{1952AA63-31D2-4733-B341-89C09442DF48}"/>
            </a:ext>
          </a:extLst>
        </xdr:cNvPr>
        <xdr:cNvSpPr/>
      </xdr:nvSpPr>
      <xdr:spPr bwMode="auto">
        <a:xfrm>
          <a:off x="5903595" y="100203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55</xdr:row>
      <xdr:rowOff>0</xdr:rowOff>
    </xdr:from>
    <xdr:ext cx="2529840" cy="195685"/>
    <xdr:sp macro="" textlink="">
      <xdr:nvSpPr>
        <xdr:cNvPr id="395" name="Drop Down 4" hidden="1">
          <a:extLst>
            <a:ext uri="{63B3BB69-23CF-44E3-9099-C40C66FF867C}">
              <a14:compatExt xmlns:a14="http://schemas.microsoft.com/office/drawing/2010/main" spid="_x0000_s2052"/>
            </a:ext>
            <a:ext uri="{FF2B5EF4-FFF2-40B4-BE49-F238E27FC236}">
              <a16:creationId xmlns:a16="http://schemas.microsoft.com/office/drawing/2014/main" id="{CD610F73-4EEA-4AE8-BE32-3CC7CD5C3C4A}"/>
            </a:ext>
          </a:extLst>
        </xdr:cNvPr>
        <xdr:cNvSpPr/>
      </xdr:nvSpPr>
      <xdr:spPr bwMode="auto">
        <a:xfrm>
          <a:off x="5589270" y="100203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391</xdr:row>
      <xdr:rowOff>0</xdr:rowOff>
    </xdr:from>
    <xdr:ext cx="2529840" cy="195685"/>
    <xdr:sp macro="" textlink="">
      <xdr:nvSpPr>
        <xdr:cNvPr id="403" name="Drop Down 4" hidden="1">
          <a:extLst>
            <a:ext uri="{63B3BB69-23CF-44E3-9099-C40C66FF867C}">
              <a14:compatExt xmlns:a14="http://schemas.microsoft.com/office/drawing/2010/main" spid="_x0000_s2052"/>
            </a:ext>
            <a:ext uri="{FF2B5EF4-FFF2-40B4-BE49-F238E27FC236}">
              <a16:creationId xmlns:a16="http://schemas.microsoft.com/office/drawing/2014/main" id="{C1EF570F-B355-459B-A5A9-451259476EE8}"/>
            </a:ext>
          </a:extLst>
        </xdr:cNvPr>
        <xdr:cNvSpPr/>
      </xdr:nvSpPr>
      <xdr:spPr bwMode="auto">
        <a:xfrm>
          <a:off x="5903595" y="1086802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391</xdr:row>
      <xdr:rowOff>0</xdr:rowOff>
    </xdr:from>
    <xdr:ext cx="1921468" cy="195685"/>
    <xdr:sp macro="" textlink="">
      <xdr:nvSpPr>
        <xdr:cNvPr id="404" name="Drop Down 20" hidden="1">
          <a:extLst>
            <a:ext uri="{63B3BB69-23CF-44E3-9099-C40C66FF867C}">
              <a14:compatExt xmlns:a14="http://schemas.microsoft.com/office/drawing/2010/main" spid="_x0000_s2068"/>
            </a:ext>
            <a:ext uri="{FF2B5EF4-FFF2-40B4-BE49-F238E27FC236}">
              <a16:creationId xmlns:a16="http://schemas.microsoft.com/office/drawing/2014/main" id="{886907AA-E518-44D2-89A0-A85CBF5C45DC}"/>
            </a:ext>
          </a:extLst>
        </xdr:cNvPr>
        <xdr:cNvSpPr/>
      </xdr:nvSpPr>
      <xdr:spPr bwMode="auto">
        <a:xfrm>
          <a:off x="6505575" y="10868025"/>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391</xdr:row>
      <xdr:rowOff>0</xdr:rowOff>
    </xdr:from>
    <xdr:ext cx="2476500" cy="199970"/>
    <xdr:sp macro="" textlink="">
      <xdr:nvSpPr>
        <xdr:cNvPr id="405" name="Drop Down 24" hidden="1">
          <a:extLst>
            <a:ext uri="{63B3BB69-23CF-44E3-9099-C40C66FF867C}">
              <a14:compatExt xmlns:a14="http://schemas.microsoft.com/office/drawing/2010/main" spid="_x0000_s2072"/>
            </a:ext>
            <a:ext uri="{FF2B5EF4-FFF2-40B4-BE49-F238E27FC236}">
              <a16:creationId xmlns:a16="http://schemas.microsoft.com/office/drawing/2014/main" id="{0028450A-F889-4E37-9D5D-D22AF704D79F}"/>
            </a:ext>
          </a:extLst>
        </xdr:cNvPr>
        <xdr:cNvSpPr/>
      </xdr:nvSpPr>
      <xdr:spPr bwMode="auto">
        <a:xfrm>
          <a:off x="4105275" y="1086802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391</xdr:row>
      <xdr:rowOff>0</xdr:rowOff>
    </xdr:from>
    <xdr:ext cx="2529840" cy="195685"/>
    <xdr:sp macro="" textlink="">
      <xdr:nvSpPr>
        <xdr:cNvPr id="406" name="Drop Down 4" hidden="1">
          <a:extLst>
            <a:ext uri="{63B3BB69-23CF-44E3-9099-C40C66FF867C}">
              <a14:compatExt xmlns:a14="http://schemas.microsoft.com/office/drawing/2010/main" spid="_x0000_s2052"/>
            </a:ext>
            <a:ext uri="{FF2B5EF4-FFF2-40B4-BE49-F238E27FC236}">
              <a16:creationId xmlns:a16="http://schemas.microsoft.com/office/drawing/2014/main" id="{FEA01331-1AC6-4E9C-8880-BFF6B0CECBE6}"/>
            </a:ext>
          </a:extLst>
        </xdr:cNvPr>
        <xdr:cNvSpPr/>
      </xdr:nvSpPr>
      <xdr:spPr bwMode="auto">
        <a:xfrm>
          <a:off x="5903595" y="1086802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391</xdr:row>
      <xdr:rowOff>0</xdr:rowOff>
    </xdr:from>
    <xdr:ext cx="2529840" cy="195685"/>
    <xdr:sp macro="" textlink="">
      <xdr:nvSpPr>
        <xdr:cNvPr id="407" name="Drop Down 4" hidden="1">
          <a:extLst>
            <a:ext uri="{63B3BB69-23CF-44E3-9099-C40C66FF867C}">
              <a14:compatExt xmlns:a14="http://schemas.microsoft.com/office/drawing/2010/main" spid="_x0000_s2052"/>
            </a:ext>
            <a:ext uri="{FF2B5EF4-FFF2-40B4-BE49-F238E27FC236}">
              <a16:creationId xmlns:a16="http://schemas.microsoft.com/office/drawing/2014/main" id="{EA0FDAA4-A7E0-4D24-8100-D95490E449FE}"/>
            </a:ext>
          </a:extLst>
        </xdr:cNvPr>
        <xdr:cNvSpPr/>
      </xdr:nvSpPr>
      <xdr:spPr bwMode="auto">
        <a:xfrm>
          <a:off x="5589270" y="1086802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391</xdr:row>
      <xdr:rowOff>0</xdr:rowOff>
    </xdr:from>
    <xdr:ext cx="2529840" cy="195685"/>
    <xdr:sp macro="" textlink="">
      <xdr:nvSpPr>
        <xdr:cNvPr id="408" name="Drop Down 4" hidden="1">
          <a:extLst>
            <a:ext uri="{63B3BB69-23CF-44E3-9099-C40C66FF867C}">
              <a14:compatExt xmlns:a14="http://schemas.microsoft.com/office/drawing/2010/main" spid="_x0000_s2052"/>
            </a:ext>
            <a:ext uri="{FF2B5EF4-FFF2-40B4-BE49-F238E27FC236}">
              <a16:creationId xmlns:a16="http://schemas.microsoft.com/office/drawing/2014/main" id="{CD8B1D39-4392-47C8-B58D-56430CBB5382}"/>
            </a:ext>
          </a:extLst>
        </xdr:cNvPr>
        <xdr:cNvSpPr/>
      </xdr:nvSpPr>
      <xdr:spPr bwMode="auto">
        <a:xfrm>
          <a:off x="5903595" y="1086802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391</xdr:row>
      <xdr:rowOff>0</xdr:rowOff>
    </xdr:from>
    <xdr:ext cx="2529840" cy="195685"/>
    <xdr:sp macro="" textlink="">
      <xdr:nvSpPr>
        <xdr:cNvPr id="409" name="Drop Down 4" hidden="1">
          <a:extLst>
            <a:ext uri="{63B3BB69-23CF-44E3-9099-C40C66FF867C}">
              <a14:compatExt xmlns:a14="http://schemas.microsoft.com/office/drawing/2010/main" spid="_x0000_s2052"/>
            </a:ext>
            <a:ext uri="{FF2B5EF4-FFF2-40B4-BE49-F238E27FC236}">
              <a16:creationId xmlns:a16="http://schemas.microsoft.com/office/drawing/2014/main" id="{665FBB6C-00D2-4C07-A718-FAF0053047A1}"/>
            </a:ext>
          </a:extLst>
        </xdr:cNvPr>
        <xdr:cNvSpPr/>
      </xdr:nvSpPr>
      <xdr:spPr bwMode="auto">
        <a:xfrm>
          <a:off x="5589270" y="1086802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391</xdr:row>
      <xdr:rowOff>0</xdr:rowOff>
    </xdr:from>
    <xdr:ext cx="2529840" cy="195685"/>
    <xdr:sp macro="" textlink="">
      <xdr:nvSpPr>
        <xdr:cNvPr id="410" name="Drop Down 4" hidden="1">
          <a:extLst>
            <a:ext uri="{63B3BB69-23CF-44E3-9099-C40C66FF867C}">
              <a14:compatExt xmlns:a14="http://schemas.microsoft.com/office/drawing/2010/main" spid="_x0000_s2052"/>
            </a:ext>
            <a:ext uri="{FF2B5EF4-FFF2-40B4-BE49-F238E27FC236}">
              <a16:creationId xmlns:a16="http://schemas.microsoft.com/office/drawing/2014/main" id="{7B80CD25-1BEE-451F-8F74-61D1404CCFDE}"/>
            </a:ext>
          </a:extLst>
        </xdr:cNvPr>
        <xdr:cNvSpPr/>
      </xdr:nvSpPr>
      <xdr:spPr bwMode="auto">
        <a:xfrm>
          <a:off x="5903595" y="104679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391</xdr:row>
      <xdr:rowOff>0</xdr:rowOff>
    </xdr:from>
    <xdr:ext cx="1921468" cy="195685"/>
    <xdr:sp macro="" textlink="">
      <xdr:nvSpPr>
        <xdr:cNvPr id="411" name="Drop Down 20" hidden="1">
          <a:extLst>
            <a:ext uri="{63B3BB69-23CF-44E3-9099-C40C66FF867C}">
              <a14:compatExt xmlns:a14="http://schemas.microsoft.com/office/drawing/2010/main" spid="_x0000_s2068"/>
            </a:ext>
            <a:ext uri="{FF2B5EF4-FFF2-40B4-BE49-F238E27FC236}">
              <a16:creationId xmlns:a16="http://schemas.microsoft.com/office/drawing/2014/main" id="{E90DB3B8-E3C6-4913-9113-CCCC343E0EF3}"/>
            </a:ext>
          </a:extLst>
        </xdr:cNvPr>
        <xdr:cNvSpPr/>
      </xdr:nvSpPr>
      <xdr:spPr bwMode="auto">
        <a:xfrm>
          <a:off x="6505575" y="10467975"/>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391</xdr:row>
      <xdr:rowOff>0</xdr:rowOff>
    </xdr:from>
    <xdr:ext cx="2476500" cy="199970"/>
    <xdr:sp macro="" textlink="">
      <xdr:nvSpPr>
        <xdr:cNvPr id="412" name="Drop Down 24" hidden="1">
          <a:extLst>
            <a:ext uri="{63B3BB69-23CF-44E3-9099-C40C66FF867C}">
              <a14:compatExt xmlns:a14="http://schemas.microsoft.com/office/drawing/2010/main" spid="_x0000_s2072"/>
            </a:ext>
            <a:ext uri="{FF2B5EF4-FFF2-40B4-BE49-F238E27FC236}">
              <a16:creationId xmlns:a16="http://schemas.microsoft.com/office/drawing/2014/main" id="{6AC7E172-5822-4541-93A1-9D759675D455}"/>
            </a:ext>
          </a:extLst>
        </xdr:cNvPr>
        <xdr:cNvSpPr/>
      </xdr:nvSpPr>
      <xdr:spPr bwMode="auto">
        <a:xfrm>
          <a:off x="4105275" y="1046797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391</xdr:row>
      <xdr:rowOff>0</xdr:rowOff>
    </xdr:from>
    <xdr:ext cx="2529840" cy="195685"/>
    <xdr:sp macro="" textlink="">
      <xdr:nvSpPr>
        <xdr:cNvPr id="413" name="Drop Down 4" hidden="1">
          <a:extLst>
            <a:ext uri="{63B3BB69-23CF-44E3-9099-C40C66FF867C}">
              <a14:compatExt xmlns:a14="http://schemas.microsoft.com/office/drawing/2010/main" spid="_x0000_s2052"/>
            </a:ext>
            <a:ext uri="{FF2B5EF4-FFF2-40B4-BE49-F238E27FC236}">
              <a16:creationId xmlns:a16="http://schemas.microsoft.com/office/drawing/2014/main" id="{97F48C18-F0B2-4C43-8766-4F0558DFC974}"/>
            </a:ext>
          </a:extLst>
        </xdr:cNvPr>
        <xdr:cNvSpPr/>
      </xdr:nvSpPr>
      <xdr:spPr bwMode="auto">
        <a:xfrm>
          <a:off x="5903595" y="104679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391</xdr:row>
      <xdr:rowOff>0</xdr:rowOff>
    </xdr:from>
    <xdr:ext cx="2529840" cy="195685"/>
    <xdr:sp macro="" textlink="">
      <xdr:nvSpPr>
        <xdr:cNvPr id="414" name="Drop Down 4" hidden="1">
          <a:extLst>
            <a:ext uri="{63B3BB69-23CF-44E3-9099-C40C66FF867C}">
              <a14:compatExt xmlns:a14="http://schemas.microsoft.com/office/drawing/2010/main" spid="_x0000_s2052"/>
            </a:ext>
            <a:ext uri="{FF2B5EF4-FFF2-40B4-BE49-F238E27FC236}">
              <a16:creationId xmlns:a16="http://schemas.microsoft.com/office/drawing/2014/main" id="{ABB9C471-BC0B-4003-B18E-020EC2E993AC}"/>
            </a:ext>
          </a:extLst>
        </xdr:cNvPr>
        <xdr:cNvSpPr/>
      </xdr:nvSpPr>
      <xdr:spPr bwMode="auto">
        <a:xfrm>
          <a:off x="5589270" y="104679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391</xdr:row>
      <xdr:rowOff>0</xdr:rowOff>
    </xdr:from>
    <xdr:ext cx="2529840" cy="195685"/>
    <xdr:sp macro="" textlink="">
      <xdr:nvSpPr>
        <xdr:cNvPr id="415" name="Drop Down 4" hidden="1">
          <a:extLst>
            <a:ext uri="{63B3BB69-23CF-44E3-9099-C40C66FF867C}">
              <a14:compatExt xmlns:a14="http://schemas.microsoft.com/office/drawing/2010/main" spid="_x0000_s2052"/>
            </a:ext>
            <a:ext uri="{FF2B5EF4-FFF2-40B4-BE49-F238E27FC236}">
              <a16:creationId xmlns:a16="http://schemas.microsoft.com/office/drawing/2014/main" id="{AC747E38-911F-4DE7-9071-C59C8F6A81A7}"/>
            </a:ext>
          </a:extLst>
        </xdr:cNvPr>
        <xdr:cNvSpPr/>
      </xdr:nvSpPr>
      <xdr:spPr bwMode="auto">
        <a:xfrm>
          <a:off x="5903595" y="104679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391</xdr:row>
      <xdr:rowOff>0</xdr:rowOff>
    </xdr:from>
    <xdr:ext cx="2529840" cy="195685"/>
    <xdr:sp macro="" textlink="">
      <xdr:nvSpPr>
        <xdr:cNvPr id="416" name="Drop Down 4" hidden="1">
          <a:extLst>
            <a:ext uri="{63B3BB69-23CF-44E3-9099-C40C66FF867C}">
              <a14:compatExt xmlns:a14="http://schemas.microsoft.com/office/drawing/2010/main" spid="_x0000_s2052"/>
            </a:ext>
            <a:ext uri="{FF2B5EF4-FFF2-40B4-BE49-F238E27FC236}">
              <a16:creationId xmlns:a16="http://schemas.microsoft.com/office/drawing/2014/main" id="{5CE4AFD8-1A9F-4180-9DF6-0DAE104402CD}"/>
            </a:ext>
          </a:extLst>
        </xdr:cNvPr>
        <xdr:cNvSpPr/>
      </xdr:nvSpPr>
      <xdr:spPr bwMode="auto">
        <a:xfrm>
          <a:off x="5589270" y="104679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128</xdr:row>
      <xdr:rowOff>0</xdr:rowOff>
    </xdr:from>
    <xdr:ext cx="2529840" cy="195685"/>
    <xdr:sp macro="" textlink="">
      <xdr:nvSpPr>
        <xdr:cNvPr id="396" name="Drop Down 4" hidden="1">
          <a:extLst>
            <a:ext uri="{63B3BB69-23CF-44E3-9099-C40C66FF867C}">
              <a14:compatExt xmlns:a14="http://schemas.microsoft.com/office/drawing/2010/main" spid="_x0000_s2052"/>
            </a:ext>
            <a:ext uri="{FF2B5EF4-FFF2-40B4-BE49-F238E27FC236}">
              <a16:creationId xmlns:a16="http://schemas.microsoft.com/office/drawing/2014/main" id="{9D489193-2D5B-4944-984E-CEFAD91A3135}"/>
            </a:ext>
          </a:extLst>
        </xdr:cNvPr>
        <xdr:cNvSpPr/>
      </xdr:nvSpPr>
      <xdr:spPr bwMode="auto">
        <a:xfrm>
          <a:off x="5903595" y="173164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128</xdr:row>
      <xdr:rowOff>0</xdr:rowOff>
    </xdr:from>
    <xdr:ext cx="1921468" cy="195685"/>
    <xdr:sp macro="" textlink="">
      <xdr:nvSpPr>
        <xdr:cNvPr id="397" name="Drop Down 20" hidden="1">
          <a:extLst>
            <a:ext uri="{63B3BB69-23CF-44E3-9099-C40C66FF867C}">
              <a14:compatExt xmlns:a14="http://schemas.microsoft.com/office/drawing/2010/main" spid="_x0000_s2068"/>
            </a:ext>
            <a:ext uri="{FF2B5EF4-FFF2-40B4-BE49-F238E27FC236}">
              <a16:creationId xmlns:a16="http://schemas.microsoft.com/office/drawing/2014/main" id="{155ADFC9-6203-4DD4-83CF-6D1BA21B1DAD}"/>
            </a:ext>
          </a:extLst>
        </xdr:cNvPr>
        <xdr:cNvSpPr/>
      </xdr:nvSpPr>
      <xdr:spPr bwMode="auto">
        <a:xfrm>
          <a:off x="6505575" y="1731645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128</xdr:row>
      <xdr:rowOff>0</xdr:rowOff>
    </xdr:from>
    <xdr:ext cx="2476500" cy="199970"/>
    <xdr:sp macro="" textlink="">
      <xdr:nvSpPr>
        <xdr:cNvPr id="398" name="Drop Down 24" hidden="1">
          <a:extLst>
            <a:ext uri="{63B3BB69-23CF-44E3-9099-C40C66FF867C}">
              <a14:compatExt xmlns:a14="http://schemas.microsoft.com/office/drawing/2010/main" spid="_x0000_s2072"/>
            </a:ext>
            <a:ext uri="{FF2B5EF4-FFF2-40B4-BE49-F238E27FC236}">
              <a16:creationId xmlns:a16="http://schemas.microsoft.com/office/drawing/2014/main" id="{922E8DF5-0313-4585-9D1B-E5C0853C2D1F}"/>
            </a:ext>
          </a:extLst>
        </xdr:cNvPr>
        <xdr:cNvSpPr/>
      </xdr:nvSpPr>
      <xdr:spPr bwMode="auto">
        <a:xfrm>
          <a:off x="4105275" y="173164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128</xdr:row>
      <xdr:rowOff>0</xdr:rowOff>
    </xdr:from>
    <xdr:ext cx="2529840" cy="195685"/>
    <xdr:sp macro="" textlink="">
      <xdr:nvSpPr>
        <xdr:cNvPr id="399" name="Drop Down 4" hidden="1">
          <a:extLst>
            <a:ext uri="{63B3BB69-23CF-44E3-9099-C40C66FF867C}">
              <a14:compatExt xmlns:a14="http://schemas.microsoft.com/office/drawing/2010/main" spid="_x0000_s2052"/>
            </a:ext>
            <a:ext uri="{FF2B5EF4-FFF2-40B4-BE49-F238E27FC236}">
              <a16:creationId xmlns:a16="http://schemas.microsoft.com/office/drawing/2014/main" id="{D26B924A-FCEB-4BDD-89B5-A132FEDA0CEB}"/>
            </a:ext>
          </a:extLst>
        </xdr:cNvPr>
        <xdr:cNvSpPr/>
      </xdr:nvSpPr>
      <xdr:spPr bwMode="auto">
        <a:xfrm>
          <a:off x="5903595" y="173164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128</xdr:row>
      <xdr:rowOff>0</xdr:rowOff>
    </xdr:from>
    <xdr:ext cx="2529840" cy="195685"/>
    <xdr:sp macro="" textlink="">
      <xdr:nvSpPr>
        <xdr:cNvPr id="400" name="Drop Down 4" hidden="1">
          <a:extLst>
            <a:ext uri="{63B3BB69-23CF-44E3-9099-C40C66FF867C}">
              <a14:compatExt xmlns:a14="http://schemas.microsoft.com/office/drawing/2010/main" spid="_x0000_s2052"/>
            </a:ext>
            <a:ext uri="{FF2B5EF4-FFF2-40B4-BE49-F238E27FC236}">
              <a16:creationId xmlns:a16="http://schemas.microsoft.com/office/drawing/2014/main" id="{900C7D41-D42F-44F1-B03E-A4F2FEBEDD18}"/>
            </a:ext>
          </a:extLst>
        </xdr:cNvPr>
        <xdr:cNvSpPr/>
      </xdr:nvSpPr>
      <xdr:spPr bwMode="auto">
        <a:xfrm>
          <a:off x="5589270" y="173164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128</xdr:row>
      <xdr:rowOff>0</xdr:rowOff>
    </xdr:from>
    <xdr:ext cx="2529840" cy="195685"/>
    <xdr:sp macro="" textlink="">
      <xdr:nvSpPr>
        <xdr:cNvPr id="401" name="Drop Down 4" hidden="1">
          <a:extLst>
            <a:ext uri="{63B3BB69-23CF-44E3-9099-C40C66FF867C}">
              <a14:compatExt xmlns:a14="http://schemas.microsoft.com/office/drawing/2010/main" spid="_x0000_s2052"/>
            </a:ext>
            <a:ext uri="{FF2B5EF4-FFF2-40B4-BE49-F238E27FC236}">
              <a16:creationId xmlns:a16="http://schemas.microsoft.com/office/drawing/2014/main" id="{DB93057A-2DEB-4EB0-990A-61E4CD3E543E}"/>
            </a:ext>
          </a:extLst>
        </xdr:cNvPr>
        <xdr:cNvSpPr/>
      </xdr:nvSpPr>
      <xdr:spPr bwMode="auto">
        <a:xfrm>
          <a:off x="5903595" y="173164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128</xdr:row>
      <xdr:rowOff>0</xdr:rowOff>
    </xdr:from>
    <xdr:ext cx="2529840" cy="195685"/>
    <xdr:sp macro="" textlink="">
      <xdr:nvSpPr>
        <xdr:cNvPr id="402" name="Drop Down 4" hidden="1">
          <a:extLst>
            <a:ext uri="{63B3BB69-23CF-44E3-9099-C40C66FF867C}">
              <a14:compatExt xmlns:a14="http://schemas.microsoft.com/office/drawing/2010/main" spid="_x0000_s2052"/>
            </a:ext>
            <a:ext uri="{FF2B5EF4-FFF2-40B4-BE49-F238E27FC236}">
              <a16:creationId xmlns:a16="http://schemas.microsoft.com/office/drawing/2014/main" id="{84374A65-E3FC-49E5-BB98-39FBA8B13C49}"/>
            </a:ext>
          </a:extLst>
        </xdr:cNvPr>
        <xdr:cNvSpPr/>
      </xdr:nvSpPr>
      <xdr:spPr bwMode="auto">
        <a:xfrm>
          <a:off x="5589270" y="173164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253</xdr:row>
      <xdr:rowOff>0</xdr:rowOff>
    </xdr:from>
    <xdr:ext cx="2529840" cy="195685"/>
    <xdr:sp macro="" textlink="">
      <xdr:nvSpPr>
        <xdr:cNvPr id="417" name="Drop Down 4" hidden="1">
          <a:extLst>
            <a:ext uri="{63B3BB69-23CF-44E3-9099-C40C66FF867C}">
              <a14:compatExt xmlns:a14="http://schemas.microsoft.com/office/drawing/2010/main" spid="_x0000_s2052"/>
            </a:ext>
            <a:ext uri="{FF2B5EF4-FFF2-40B4-BE49-F238E27FC236}">
              <a16:creationId xmlns:a16="http://schemas.microsoft.com/office/drawing/2014/main" id="{16A72887-0C40-4FFA-9DF0-32DD7EDBC10C}"/>
            </a:ext>
          </a:extLst>
        </xdr:cNvPr>
        <xdr:cNvSpPr/>
      </xdr:nvSpPr>
      <xdr:spPr bwMode="auto">
        <a:xfrm>
          <a:off x="5903595" y="204120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253</xdr:row>
      <xdr:rowOff>0</xdr:rowOff>
    </xdr:from>
    <xdr:ext cx="1921468" cy="195685"/>
    <xdr:sp macro="" textlink="">
      <xdr:nvSpPr>
        <xdr:cNvPr id="418" name="Drop Down 20" hidden="1">
          <a:extLst>
            <a:ext uri="{63B3BB69-23CF-44E3-9099-C40C66FF867C}">
              <a14:compatExt xmlns:a14="http://schemas.microsoft.com/office/drawing/2010/main" spid="_x0000_s2068"/>
            </a:ext>
            <a:ext uri="{FF2B5EF4-FFF2-40B4-BE49-F238E27FC236}">
              <a16:creationId xmlns:a16="http://schemas.microsoft.com/office/drawing/2014/main" id="{CD343543-7D27-41E1-B716-58A21E936519}"/>
            </a:ext>
          </a:extLst>
        </xdr:cNvPr>
        <xdr:cNvSpPr/>
      </xdr:nvSpPr>
      <xdr:spPr bwMode="auto">
        <a:xfrm>
          <a:off x="6505575" y="20412075"/>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253</xdr:row>
      <xdr:rowOff>0</xdr:rowOff>
    </xdr:from>
    <xdr:ext cx="2476500" cy="199970"/>
    <xdr:sp macro="" textlink="">
      <xdr:nvSpPr>
        <xdr:cNvPr id="419" name="Drop Down 24" hidden="1">
          <a:extLst>
            <a:ext uri="{63B3BB69-23CF-44E3-9099-C40C66FF867C}">
              <a14:compatExt xmlns:a14="http://schemas.microsoft.com/office/drawing/2010/main" spid="_x0000_s2072"/>
            </a:ext>
            <a:ext uri="{FF2B5EF4-FFF2-40B4-BE49-F238E27FC236}">
              <a16:creationId xmlns:a16="http://schemas.microsoft.com/office/drawing/2014/main" id="{03828519-E3D4-49A6-8DF9-A1887F2E5E42}"/>
            </a:ext>
          </a:extLst>
        </xdr:cNvPr>
        <xdr:cNvSpPr/>
      </xdr:nvSpPr>
      <xdr:spPr bwMode="auto">
        <a:xfrm>
          <a:off x="4105275" y="2041207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253</xdr:row>
      <xdr:rowOff>0</xdr:rowOff>
    </xdr:from>
    <xdr:ext cx="2529840" cy="195685"/>
    <xdr:sp macro="" textlink="">
      <xdr:nvSpPr>
        <xdr:cNvPr id="420" name="Drop Down 4" hidden="1">
          <a:extLst>
            <a:ext uri="{63B3BB69-23CF-44E3-9099-C40C66FF867C}">
              <a14:compatExt xmlns:a14="http://schemas.microsoft.com/office/drawing/2010/main" spid="_x0000_s2052"/>
            </a:ext>
            <a:ext uri="{FF2B5EF4-FFF2-40B4-BE49-F238E27FC236}">
              <a16:creationId xmlns:a16="http://schemas.microsoft.com/office/drawing/2014/main" id="{BA70B964-6A3F-4927-B980-82D73326EF00}"/>
            </a:ext>
          </a:extLst>
        </xdr:cNvPr>
        <xdr:cNvSpPr/>
      </xdr:nvSpPr>
      <xdr:spPr bwMode="auto">
        <a:xfrm>
          <a:off x="5903595" y="204120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253</xdr:row>
      <xdr:rowOff>0</xdr:rowOff>
    </xdr:from>
    <xdr:ext cx="2529840" cy="195685"/>
    <xdr:sp macro="" textlink="">
      <xdr:nvSpPr>
        <xdr:cNvPr id="421" name="Drop Down 4" hidden="1">
          <a:extLst>
            <a:ext uri="{63B3BB69-23CF-44E3-9099-C40C66FF867C}">
              <a14:compatExt xmlns:a14="http://schemas.microsoft.com/office/drawing/2010/main" spid="_x0000_s2052"/>
            </a:ext>
            <a:ext uri="{FF2B5EF4-FFF2-40B4-BE49-F238E27FC236}">
              <a16:creationId xmlns:a16="http://schemas.microsoft.com/office/drawing/2014/main" id="{0E4AB682-E75E-470D-A044-ED8088FDD378}"/>
            </a:ext>
          </a:extLst>
        </xdr:cNvPr>
        <xdr:cNvSpPr/>
      </xdr:nvSpPr>
      <xdr:spPr bwMode="auto">
        <a:xfrm>
          <a:off x="5589270" y="204120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253</xdr:row>
      <xdr:rowOff>0</xdr:rowOff>
    </xdr:from>
    <xdr:ext cx="2529840" cy="195685"/>
    <xdr:sp macro="" textlink="">
      <xdr:nvSpPr>
        <xdr:cNvPr id="422" name="Drop Down 4" hidden="1">
          <a:extLst>
            <a:ext uri="{63B3BB69-23CF-44E3-9099-C40C66FF867C}">
              <a14:compatExt xmlns:a14="http://schemas.microsoft.com/office/drawing/2010/main" spid="_x0000_s2052"/>
            </a:ext>
            <a:ext uri="{FF2B5EF4-FFF2-40B4-BE49-F238E27FC236}">
              <a16:creationId xmlns:a16="http://schemas.microsoft.com/office/drawing/2014/main" id="{08E7833E-A5CA-458A-9862-F79E68E95CB1}"/>
            </a:ext>
          </a:extLst>
        </xdr:cNvPr>
        <xdr:cNvSpPr/>
      </xdr:nvSpPr>
      <xdr:spPr bwMode="auto">
        <a:xfrm>
          <a:off x="5903595" y="204120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253</xdr:row>
      <xdr:rowOff>0</xdr:rowOff>
    </xdr:from>
    <xdr:ext cx="2529840" cy="195685"/>
    <xdr:sp macro="" textlink="">
      <xdr:nvSpPr>
        <xdr:cNvPr id="423" name="Drop Down 4" hidden="1">
          <a:extLst>
            <a:ext uri="{63B3BB69-23CF-44E3-9099-C40C66FF867C}">
              <a14:compatExt xmlns:a14="http://schemas.microsoft.com/office/drawing/2010/main" spid="_x0000_s2052"/>
            </a:ext>
            <a:ext uri="{FF2B5EF4-FFF2-40B4-BE49-F238E27FC236}">
              <a16:creationId xmlns:a16="http://schemas.microsoft.com/office/drawing/2014/main" id="{52C09A34-1216-4F3C-B62C-6365FC42E746}"/>
            </a:ext>
          </a:extLst>
        </xdr:cNvPr>
        <xdr:cNvSpPr/>
      </xdr:nvSpPr>
      <xdr:spPr bwMode="auto">
        <a:xfrm>
          <a:off x="5589270" y="204120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384</xdr:row>
      <xdr:rowOff>0</xdr:rowOff>
    </xdr:from>
    <xdr:ext cx="2476500" cy="199970"/>
    <xdr:sp macro="" textlink="">
      <xdr:nvSpPr>
        <xdr:cNvPr id="424" name="Drop Down 24" hidden="1">
          <a:extLst>
            <a:ext uri="{63B3BB69-23CF-44E3-9099-C40C66FF867C}">
              <a14:compatExt xmlns:a14="http://schemas.microsoft.com/office/drawing/2010/main" spid="_x0000_s2072"/>
            </a:ext>
            <a:ext uri="{FF2B5EF4-FFF2-40B4-BE49-F238E27FC236}">
              <a16:creationId xmlns:a16="http://schemas.microsoft.com/office/drawing/2014/main" id="{09365F86-364E-4851-A5BD-74E1F334E727}"/>
            </a:ext>
          </a:extLst>
        </xdr:cNvPr>
        <xdr:cNvSpPr/>
      </xdr:nvSpPr>
      <xdr:spPr bwMode="auto">
        <a:xfrm>
          <a:off x="3686175" y="20040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384</xdr:row>
      <xdr:rowOff>0</xdr:rowOff>
    </xdr:from>
    <xdr:ext cx="2476500" cy="199970"/>
    <xdr:sp macro="" textlink="">
      <xdr:nvSpPr>
        <xdr:cNvPr id="425" name="Drop Down 24" hidden="1">
          <a:extLst>
            <a:ext uri="{63B3BB69-23CF-44E3-9099-C40C66FF867C}">
              <a14:compatExt xmlns:a14="http://schemas.microsoft.com/office/drawing/2010/main" spid="_x0000_s2072"/>
            </a:ext>
            <a:ext uri="{FF2B5EF4-FFF2-40B4-BE49-F238E27FC236}">
              <a16:creationId xmlns:a16="http://schemas.microsoft.com/office/drawing/2014/main" id="{6EE081B3-2C6A-461A-A822-DBA0B299B15D}"/>
            </a:ext>
          </a:extLst>
        </xdr:cNvPr>
        <xdr:cNvSpPr/>
      </xdr:nvSpPr>
      <xdr:spPr bwMode="auto">
        <a:xfrm>
          <a:off x="3686175" y="20040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384</xdr:row>
      <xdr:rowOff>0</xdr:rowOff>
    </xdr:from>
    <xdr:ext cx="2476500" cy="199970"/>
    <xdr:sp macro="" textlink="">
      <xdr:nvSpPr>
        <xdr:cNvPr id="426" name="Drop Down 24" hidden="1">
          <a:extLst>
            <a:ext uri="{63B3BB69-23CF-44E3-9099-C40C66FF867C}">
              <a14:compatExt xmlns:a14="http://schemas.microsoft.com/office/drawing/2010/main" spid="_x0000_s2072"/>
            </a:ext>
            <a:ext uri="{FF2B5EF4-FFF2-40B4-BE49-F238E27FC236}">
              <a16:creationId xmlns:a16="http://schemas.microsoft.com/office/drawing/2014/main" id="{E8DA1106-ABFD-4504-9E6F-9F52398901CE}"/>
            </a:ext>
          </a:extLst>
        </xdr:cNvPr>
        <xdr:cNvSpPr/>
      </xdr:nvSpPr>
      <xdr:spPr bwMode="auto">
        <a:xfrm>
          <a:off x="3686175" y="20040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384</xdr:row>
      <xdr:rowOff>0</xdr:rowOff>
    </xdr:from>
    <xdr:ext cx="2476500" cy="199970"/>
    <xdr:sp macro="" textlink="">
      <xdr:nvSpPr>
        <xdr:cNvPr id="427" name="Drop Down 24" hidden="1">
          <a:extLst>
            <a:ext uri="{63B3BB69-23CF-44E3-9099-C40C66FF867C}">
              <a14:compatExt xmlns:a14="http://schemas.microsoft.com/office/drawing/2010/main" spid="_x0000_s2072"/>
            </a:ext>
            <a:ext uri="{FF2B5EF4-FFF2-40B4-BE49-F238E27FC236}">
              <a16:creationId xmlns:a16="http://schemas.microsoft.com/office/drawing/2014/main" id="{B66D3EEB-CCCF-4350-9197-3527283573AB}"/>
            </a:ext>
          </a:extLst>
        </xdr:cNvPr>
        <xdr:cNvSpPr/>
      </xdr:nvSpPr>
      <xdr:spPr bwMode="auto">
        <a:xfrm>
          <a:off x="3686175" y="20040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384</xdr:row>
      <xdr:rowOff>0</xdr:rowOff>
    </xdr:from>
    <xdr:ext cx="2476500" cy="199970"/>
    <xdr:sp macro="" textlink="">
      <xdr:nvSpPr>
        <xdr:cNvPr id="428" name="Drop Down 24" hidden="1">
          <a:extLst>
            <a:ext uri="{63B3BB69-23CF-44E3-9099-C40C66FF867C}">
              <a14:compatExt xmlns:a14="http://schemas.microsoft.com/office/drawing/2010/main" spid="_x0000_s2072"/>
            </a:ext>
            <a:ext uri="{FF2B5EF4-FFF2-40B4-BE49-F238E27FC236}">
              <a16:creationId xmlns:a16="http://schemas.microsoft.com/office/drawing/2014/main" id="{1E98ED16-E0E9-414B-86BC-8D05ADACA828}"/>
            </a:ext>
          </a:extLst>
        </xdr:cNvPr>
        <xdr:cNvSpPr/>
      </xdr:nvSpPr>
      <xdr:spPr bwMode="auto">
        <a:xfrm>
          <a:off x="3686175" y="20040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384</xdr:row>
      <xdr:rowOff>0</xdr:rowOff>
    </xdr:from>
    <xdr:ext cx="2476500" cy="199970"/>
    <xdr:sp macro="" textlink="">
      <xdr:nvSpPr>
        <xdr:cNvPr id="429" name="Drop Down 24" hidden="1">
          <a:extLst>
            <a:ext uri="{63B3BB69-23CF-44E3-9099-C40C66FF867C}">
              <a14:compatExt xmlns:a14="http://schemas.microsoft.com/office/drawing/2010/main" spid="_x0000_s2072"/>
            </a:ext>
            <a:ext uri="{FF2B5EF4-FFF2-40B4-BE49-F238E27FC236}">
              <a16:creationId xmlns:a16="http://schemas.microsoft.com/office/drawing/2014/main" id="{4ECF6CD8-9D82-4FBF-B2EE-89597C4A0A47}"/>
            </a:ext>
          </a:extLst>
        </xdr:cNvPr>
        <xdr:cNvSpPr/>
      </xdr:nvSpPr>
      <xdr:spPr bwMode="auto">
        <a:xfrm>
          <a:off x="3686175" y="20040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387</xdr:row>
      <xdr:rowOff>0</xdr:rowOff>
    </xdr:from>
    <xdr:ext cx="2529840" cy="195685"/>
    <xdr:sp macro="" textlink="">
      <xdr:nvSpPr>
        <xdr:cNvPr id="430" name="Drop Down 4" hidden="1">
          <a:extLst>
            <a:ext uri="{63B3BB69-23CF-44E3-9099-C40C66FF867C}">
              <a14:compatExt xmlns:a14="http://schemas.microsoft.com/office/drawing/2010/main" spid="_x0000_s2052"/>
            </a:ext>
            <a:ext uri="{FF2B5EF4-FFF2-40B4-BE49-F238E27FC236}">
              <a16:creationId xmlns:a16="http://schemas.microsoft.com/office/drawing/2014/main" id="{DBF949B2-6F9E-4B32-A4A7-5BC0175F0074}"/>
            </a:ext>
          </a:extLst>
        </xdr:cNvPr>
        <xdr:cNvSpPr/>
      </xdr:nvSpPr>
      <xdr:spPr bwMode="auto">
        <a:xfrm>
          <a:off x="5484495" y="205549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387</xdr:row>
      <xdr:rowOff>0</xdr:rowOff>
    </xdr:from>
    <xdr:ext cx="1921468" cy="195685"/>
    <xdr:sp macro="" textlink="">
      <xdr:nvSpPr>
        <xdr:cNvPr id="431" name="Drop Down 20" hidden="1">
          <a:extLst>
            <a:ext uri="{63B3BB69-23CF-44E3-9099-C40C66FF867C}">
              <a14:compatExt xmlns:a14="http://schemas.microsoft.com/office/drawing/2010/main" spid="_x0000_s2068"/>
            </a:ext>
            <a:ext uri="{FF2B5EF4-FFF2-40B4-BE49-F238E27FC236}">
              <a16:creationId xmlns:a16="http://schemas.microsoft.com/office/drawing/2014/main" id="{E7AD08DB-FBBE-4EA0-ABE6-397B757CAECC}"/>
            </a:ext>
          </a:extLst>
        </xdr:cNvPr>
        <xdr:cNvSpPr/>
      </xdr:nvSpPr>
      <xdr:spPr bwMode="auto">
        <a:xfrm>
          <a:off x="6086475" y="2055495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387</xdr:row>
      <xdr:rowOff>0</xdr:rowOff>
    </xdr:from>
    <xdr:ext cx="2476500" cy="199970"/>
    <xdr:sp macro="" textlink="">
      <xdr:nvSpPr>
        <xdr:cNvPr id="432" name="Drop Down 24" hidden="1">
          <a:extLst>
            <a:ext uri="{63B3BB69-23CF-44E3-9099-C40C66FF867C}">
              <a14:compatExt xmlns:a14="http://schemas.microsoft.com/office/drawing/2010/main" spid="_x0000_s2072"/>
            </a:ext>
            <a:ext uri="{FF2B5EF4-FFF2-40B4-BE49-F238E27FC236}">
              <a16:creationId xmlns:a16="http://schemas.microsoft.com/office/drawing/2014/main" id="{E88FDEAD-F7CC-4331-B621-4A3C0EDFD732}"/>
            </a:ext>
          </a:extLst>
        </xdr:cNvPr>
        <xdr:cNvSpPr/>
      </xdr:nvSpPr>
      <xdr:spPr bwMode="auto">
        <a:xfrm>
          <a:off x="3686175" y="2055495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387</xdr:row>
      <xdr:rowOff>0</xdr:rowOff>
    </xdr:from>
    <xdr:ext cx="2529840" cy="195685"/>
    <xdr:sp macro="" textlink="">
      <xdr:nvSpPr>
        <xdr:cNvPr id="433" name="Drop Down 4" hidden="1">
          <a:extLst>
            <a:ext uri="{63B3BB69-23CF-44E3-9099-C40C66FF867C}">
              <a14:compatExt xmlns:a14="http://schemas.microsoft.com/office/drawing/2010/main" spid="_x0000_s2052"/>
            </a:ext>
            <a:ext uri="{FF2B5EF4-FFF2-40B4-BE49-F238E27FC236}">
              <a16:creationId xmlns:a16="http://schemas.microsoft.com/office/drawing/2014/main" id="{689A5728-0FB0-4F0B-8878-DE67C960120A}"/>
            </a:ext>
          </a:extLst>
        </xdr:cNvPr>
        <xdr:cNvSpPr/>
      </xdr:nvSpPr>
      <xdr:spPr bwMode="auto">
        <a:xfrm>
          <a:off x="5484495" y="205549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387</xdr:row>
      <xdr:rowOff>0</xdr:rowOff>
    </xdr:from>
    <xdr:ext cx="2529840" cy="195685"/>
    <xdr:sp macro="" textlink="">
      <xdr:nvSpPr>
        <xdr:cNvPr id="434" name="Drop Down 4" hidden="1">
          <a:extLst>
            <a:ext uri="{63B3BB69-23CF-44E3-9099-C40C66FF867C}">
              <a14:compatExt xmlns:a14="http://schemas.microsoft.com/office/drawing/2010/main" spid="_x0000_s2052"/>
            </a:ext>
            <a:ext uri="{FF2B5EF4-FFF2-40B4-BE49-F238E27FC236}">
              <a16:creationId xmlns:a16="http://schemas.microsoft.com/office/drawing/2014/main" id="{E519D9DE-064F-43F2-9B24-88D44AE6AAC7}"/>
            </a:ext>
          </a:extLst>
        </xdr:cNvPr>
        <xdr:cNvSpPr/>
      </xdr:nvSpPr>
      <xdr:spPr bwMode="auto">
        <a:xfrm>
          <a:off x="5170170" y="205549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387</xdr:row>
      <xdr:rowOff>0</xdr:rowOff>
    </xdr:from>
    <xdr:ext cx="2529840" cy="195685"/>
    <xdr:sp macro="" textlink="">
      <xdr:nvSpPr>
        <xdr:cNvPr id="435" name="Drop Down 4" hidden="1">
          <a:extLst>
            <a:ext uri="{63B3BB69-23CF-44E3-9099-C40C66FF867C}">
              <a14:compatExt xmlns:a14="http://schemas.microsoft.com/office/drawing/2010/main" spid="_x0000_s2052"/>
            </a:ext>
            <a:ext uri="{FF2B5EF4-FFF2-40B4-BE49-F238E27FC236}">
              <a16:creationId xmlns:a16="http://schemas.microsoft.com/office/drawing/2014/main" id="{23CA9E58-E315-46B8-A196-AFD670B2820A}"/>
            </a:ext>
          </a:extLst>
        </xdr:cNvPr>
        <xdr:cNvSpPr/>
      </xdr:nvSpPr>
      <xdr:spPr bwMode="auto">
        <a:xfrm>
          <a:off x="5484495" y="205549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387</xdr:row>
      <xdr:rowOff>0</xdr:rowOff>
    </xdr:from>
    <xdr:ext cx="2529840" cy="195685"/>
    <xdr:sp macro="" textlink="">
      <xdr:nvSpPr>
        <xdr:cNvPr id="436" name="Drop Down 4" hidden="1">
          <a:extLst>
            <a:ext uri="{63B3BB69-23CF-44E3-9099-C40C66FF867C}">
              <a14:compatExt xmlns:a14="http://schemas.microsoft.com/office/drawing/2010/main" spid="_x0000_s2052"/>
            </a:ext>
            <a:ext uri="{FF2B5EF4-FFF2-40B4-BE49-F238E27FC236}">
              <a16:creationId xmlns:a16="http://schemas.microsoft.com/office/drawing/2014/main" id="{E37B6894-2AFE-4DA4-AF7E-A1F4FF396E5C}"/>
            </a:ext>
          </a:extLst>
        </xdr:cNvPr>
        <xdr:cNvSpPr/>
      </xdr:nvSpPr>
      <xdr:spPr bwMode="auto">
        <a:xfrm>
          <a:off x="5170170" y="2055495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384</xdr:row>
      <xdr:rowOff>0</xdr:rowOff>
    </xdr:from>
    <xdr:ext cx="2529840" cy="195685"/>
    <xdr:sp macro="" textlink="">
      <xdr:nvSpPr>
        <xdr:cNvPr id="437" name="Drop Down 4" hidden="1">
          <a:extLst>
            <a:ext uri="{63B3BB69-23CF-44E3-9099-C40C66FF867C}">
              <a14:compatExt xmlns:a14="http://schemas.microsoft.com/office/drawing/2010/main" spid="_x0000_s2052"/>
            </a:ext>
            <a:ext uri="{FF2B5EF4-FFF2-40B4-BE49-F238E27FC236}">
              <a16:creationId xmlns:a16="http://schemas.microsoft.com/office/drawing/2014/main" id="{C8CA1B9F-17CD-4360-82D4-331EBF8282CB}"/>
            </a:ext>
          </a:extLst>
        </xdr:cNvPr>
        <xdr:cNvSpPr/>
      </xdr:nvSpPr>
      <xdr:spPr bwMode="auto">
        <a:xfrm>
          <a:off x="5484495" y="200406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384</xdr:row>
      <xdr:rowOff>0</xdr:rowOff>
    </xdr:from>
    <xdr:ext cx="1921468" cy="195685"/>
    <xdr:sp macro="" textlink="">
      <xdr:nvSpPr>
        <xdr:cNvPr id="438" name="Drop Down 20" hidden="1">
          <a:extLst>
            <a:ext uri="{63B3BB69-23CF-44E3-9099-C40C66FF867C}">
              <a14:compatExt xmlns:a14="http://schemas.microsoft.com/office/drawing/2010/main" spid="_x0000_s2068"/>
            </a:ext>
            <a:ext uri="{FF2B5EF4-FFF2-40B4-BE49-F238E27FC236}">
              <a16:creationId xmlns:a16="http://schemas.microsoft.com/office/drawing/2014/main" id="{C9A62961-7A81-4218-847C-991D461AE01D}"/>
            </a:ext>
          </a:extLst>
        </xdr:cNvPr>
        <xdr:cNvSpPr/>
      </xdr:nvSpPr>
      <xdr:spPr bwMode="auto">
        <a:xfrm>
          <a:off x="6086475" y="200406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384</xdr:row>
      <xdr:rowOff>0</xdr:rowOff>
    </xdr:from>
    <xdr:ext cx="2476500" cy="199970"/>
    <xdr:sp macro="" textlink="">
      <xdr:nvSpPr>
        <xdr:cNvPr id="439" name="Drop Down 24" hidden="1">
          <a:extLst>
            <a:ext uri="{63B3BB69-23CF-44E3-9099-C40C66FF867C}">
              <a14:compatExt xmlns:a14="http://schemas.microsoft.com/office/drawing/2010/main" spid="_x0000_s2072"/>
            </a:ext>
            <a:ext uri="{FF2B5EF4-FFF2-40B4-BE49-F238E27FC236}">
              <a16:creationId xmlns:a16="http://schemas.microsoft.com/office/drawing/2014/main" id="{135B7C4A-287D-4CA1-8646-9B33D3835499}"/>
            </a:ext>
          </a:extLst>
        </xdr:cNvPr>
        <xdr:cNvSpPr/>
      </xdr:nvSpPr>
      <xdr:spPr bwMode="auto">
        <a:xfrm>
          <a:off x="3686175" y="20040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384</xdr:row>
      <xdr:rowOff>0</xdr:rowOff>
    </xdr:from>
    <xdr:ext cx="2529840" cy="195685"/>
    <xdr:sp macro="" textlink="">
      <xdr:nvSpPr>
        <xdr:cNvPr id="440" name="Drop Down 4" hidden="1">
          <a:extLst>
            <a:ext uri="{63B3BB69-23CF-44E3-9099-C40C66FF867C}">
              <a14:compatExt xmlns:a14="http://schemas.microsoft.com/office/drawing/2010/main" spid="_x0000_s2052"/>
            </a:ext>
            <a:ext uri="{FF2B5EF4-FFF2-40B4-BE49-F238E27FC236}">
              <a16:creationId xmlns:a16="http://schemas.microsoft.com/office/drawing/2014/main" id="{C9B5F98D-DFE5-40C8-B5D2-76F575A54F32}"/>
            </a:ext>
          </a:extLst>
        </xdr:cNvPr>
        <xdr:cNvSpPr/>
      </xdr:nvSpPr>
      <xdr:spPr bwMode="auto">
        <a:xfrm>
          <a:off x="5484495" y="200406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384</xdr:row>
      <xdr:rowOff>0</xdr:rowOff>
    </xdr:from>
    <xdr:ext cx="2529840" cy="195685"/>
    <xdr:sp macro="" textlink="">
      <xdr:nvSpPr>
        <xdr:cNvPr id="441" name="Drop Down 4" hidden="1">
          <a:extLst>
            <a:ext uri="{63B3BB69-23CF-44E3-9099-C40C66FF867C}">
              <a14:compatExt xmlns:a14="http://schemas.microsoft.com/office/drawing/2010/main" spid="_x0000_s2052"/>
            </a:ext>
            <a:ext uri="{FF2B5EF4-FFF2-40B4-BE49-F238E27FC236}">
              <a16:creationId xmlns:a16="http://schemas.microsoft.com/office/drawing/2014/main" id="{286EFD5B-3927-4933-84D6-9B1F397787AB}"/>
            </a:ext>
          </a:extLst>
        </xdr:cNvPr>
        <xdr:cNvSpPr/>
      </xdr:nvSpPr>
      <xdr:spPr bwMode="auto">
        <a:xfrm>
          <a:off x="5170170" y="200406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384</xdr:row>
      <xdr:rowOff>0</xdr:rowOff>
    </xdr:from>
    <xdr:ext cx="2529840" cy="195685"/>
    <xdr:sp macro="" textlink="">
      <xdr:nvSpPr>
        <xdr:cNvPr id="442" name="Drop Down 4" hidden="1">
          <a:extLst>
            <a:ext uri="{63B3BB69-23CF-44E3-9099-C40C66FF867C}">
              <a14:compatExt xmlns:a14="http://schemas.microsoft.com/office/drawing/2010/main" spid="_x0000_s2052"/>
            </a:ext>
            <a:ext uri="{FF2B5EF4-FFF2-40B4-BE49-F238E27FC236}">
              <a16:creationId xmlns:a16="http://schemas.microsoft.com/office/drawing/2014/main" id="{F739C847-5F03-4A4D-903D-6731DB3F6B99}"/>
            </a:ext>
          </a:extLst>
        </xdr:cNvPr>
        <xdr:cNvSpPr/>
      </xdr:nvSpPr>
      <xdr:spPr bwMode="auto">
        <a:xfrm>
          <a:off x="5484495" y="200406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384</xdr:row>
      <xdr:rowOff>0</xdr:rowOff>
    </xdr:from>
    <xdr:ext cx="2529840" cy="195685"/>
    <xdr:sp macro="" textlink="">
      <xdr:nvSpPr>
        <xdr:cNvPr id="443" name="Drop Down 4" hidden="1">
          <a:extLst>
            <a:ext uri="{63B3BB69-23CF-44E3-9099-C40C66FF867C}">
              <a14:compatExt xmlns:a14="http://schemas.microsoft.com/office/drawing/2010/main" spid="_x0000_s2052"/>
            </a:ext>
            <a:ext uri="{FF2B5EF4-FFF2-40B4-BE49-F238E27FC236}">
              <a16:creationId xmlns:a16="http://schemas.microsoft.com/office/drawing/2014/main" id="{0179EDA6-34B8-4FED-972A-24BEE85B070E}"/>
            </a:ext>
          </a:extLst>
        </xdr:cNvPr>
        <xdr:cNvSpPr/>
      </xdr:nvSpPr>
      <xdr:spPr bwMode="auto">
        <a:xfrm>
          <a:off x="5170170" y="200406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444" name="Drop Down 24" hidden="1">
          <a:extLst>
            <a:ext uri="{63B3BB69-23CF-44E3-9099-C40C66FF867C}">
              <a14:compatExt xmlns:a14="http://schemas.microsoft.com/office/drawing/2010/main" spid="_x0000_s2072"/>
            </a:ext>
            <a:ext uri="{FF2B5EF4-FFF2-40B4-BE49-F238E27FC236}">
              <a16:creationId xmlns:a16="http://schemas.microsoft.com/office/drawing/2014/main" id="{15416A98-A6C4-4F05-959E-39186A853AB8}"/>
            </a:ext>
          </a:extLst>
        </xdr:cNvPr>
        <xdr:cNvSpPr/>
      </xdr:nvSpPr>
      <xdr:spPr bwMode="auto">
        <a:xfrm>
          <a:off x="4105275" y="3737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445" name="Drop Down 24" hidden="1">
          <a:extLst>
            <a:ext uri="{63B3BB69-23CF-44E3-9099-C40C66FF867C}">
              <a14:compatExt xmlns:a14="http://schemas.microsoft.com/office/drawing/2010/main" spid="_x0000_s2072"/>
            </a:ext>
            <a:ext uri="{FF2B5EF4-FFF2-40B4-BE49-F238E27FC236}">
              <a16:creationId xmlns:a16="http://schemas.microsoft.com/office/drawing/2014/main" id="{8C829002-9CE6-40C4-83A8-4E57AEB5A34C}"/>
            </a:ext>
          </a:extLst>
        </xdr:cNvPr>
        <xdr:cNvSpPr/>
      </xdr:nvSpPr>
      <xdr:spPr bwMode="auto">
        <a:xfrm>
          <a:off x="4105275" y="3737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446" name="Drop Down 24" hidden="1">
          <a:extLst>
            <a:ext uri="{63B3BB69-23CF-44E3-9099-C40C66FF867C}">
              <a14:compatExt xmlns:a14="http://schemas.microsoft.com/office/drawing/2010/main" spid="_x0000_s2072"/>
            </a:ext>
            <a:ext uri="{FF2B5EF4-FFF2-40B4-BE49-F238E27FC236}">
              <a16:creationId xmlns:a16="http://schemas.microsoft.com/office/drawing/2014/main" id="{1123F0D3-4DD1-4385-B55F-CC444071258E}"/>
            </a:ext>
          </a:extLst>
        </xdr:cNvPr>
        <xdr:cNvSpPr/>
      </xdr:nvSpPr>
      <xdr:spPr bwMode="auto">
        <a:xfrm>
          <a:off x="4105275" y="3737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447" name="Drop Down 24" hidden="1">
          <a:extLst>
            <a:ext uri="{63B3BB69-23CF-44E3-9099-C40C66FF867C}">
              <a14:compatExt xmlns:a14="http://schemas.microsoft.com/office/drawing/2010/main" spid="_x0000_s2072"/>
            </a:ext>
            <a:ext uri="{FF2B5EF4-FFF2-40B4-BE49-F238E27FC236}">
              <a16:creationId xmlns:a16="http://schemas.microsoft.com/office/drawing/2014/main" id="{80D7443E-60F1-4F68-B6E3-E6897CFB2E10}"/>
            </a:ext>
          </a:extLst>
        </xdr:cNvPr>
        <xdr:cNvSpPr/>
      </xdr:nvSpPr>
      <xdr:spPr bwMode="auto">
        <a:xfrm>
          <a:off x="4105275" y="3737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448" name="Drop Down 24" hidden="1">
          <a:extLst>
            <a:ext uri="{63B3BB69-23CF-44E3-9099-C40C66FF867C}">
              <a14:compatExt xmlns:a14="http://schemas.microsoft.com/office/drawing/2010/main" spid="_x0000_s2072"/>
            </a:ext>
            <a:ext uri="{FF2B5EF4-FFF2-40B4-BE49-F238E27FC236}">
              <a16:creationId xmlns:a16="http://schemas.microsoft.com/office/drawing/2014/main" id="{66AFE420-1563-4499-8398-A70EE9990675}"/>
            </a:ext>
          </a:extLst>
        </xdr:cNvPr>
        <xdr:cNvSpPr/>
      </xdr:nvSpPr>
      <xdr:spPr bwMode="auto">
        <a:xfrm>
          <a:off x="4105275" y="3737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449" name="Drop Down 24" hidden="1">
          <a:extLst>
            <a:ext uri="{63B3BB69-23CF-44E3-9099-C40C66FF867C}">
              <a14:compatExt xmlns:a14="http://schemas.microsoft.com/office/drawing/2010/main" spid="_x0000_s2072"/>
            </a:ext>
            <a:ext uri="{FF2B5EF4-FFF2-40B4-BE49-F238E27FC236}">
              <a16:creationId xmlns:a16="http://schemas.microsoft.com/office/drawing/2014/main" id="{74D460D0-09F3-4F04-B4C3-C2FCE116FFAB}"/>
            </a:ext>
          </a:extLst>
        </xdr:cNvPr>
        <xdr:cNvSpPr/>
      </xdr:nvSpPr>
      <xdr:spPr bwMode="auto">
        <a:xfrm>
          <a:off x="4105275" y="3737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450" name="Drop Down 24" hidden="1">
          <a:extLst>
            <a:ext uri="{63B3BB69-23CF-44E3-9099-C40C66FF867C}">
              <a14:compatExt xmlns:a14="http://schemas.microsoft.com/office/drawing/2010/main" spid="_x0000_s2072"/>
            </a:ext>
            <a:ext uri="{FF2B5EF4-FFF2-40B4-BE49-F238E27FC236}">
              <a16:creationId xmlns:a16="http://schemas.microsoft.com/office/drawing/2014/main" id="{89D8D81B-13CD-4BA4-9C5F-A09B41B2C173}"/>
            </a:ext>
          </a:extLst>
        </xdr:cNvPr>
        <xdr:cNvSpPr/>
      </xdr:nvSpPr>
      <xdr:spPr bwMode="auto">
        <a:xfrm>
          <a:off x="4105275" y="3737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451" name="Drop Down 24" hidden="1">
          <a:extLst>
            <a:ext uri="{63B3BB69-23CF-44E3-9099-C40C66FF867C}">
              <a14:compatExt xmlns:a14="http://schemas.microsoft.com/office/drawing/2010/main" spid="_x0000_s2072"/>
            </a:ext>
            <a:ext uri="{FF2B5EF4-FFF2-40B4-BE49-F238E27FC236}">
              <a16:creationId xmlns:a16="http://schemas.microsoft.com/office/drawing/2014/main" id="{C0904AE6-C23A-463F-BD3B-1C77373219A0}"/>
            </a:ext>
          </a:extLst>
        </xdr:cNvPr>
        <xdr:cNvSpPr/>
      </xdr:nvSpPr>
      <xdr:spPr bwMode="auto">
        <a:xfrm>
          <a:off x="4105275" y="3737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452" name="Drop Down 24" hidden="1">
          <a:extLst>
            <a:ext uri="{63B3BB69-23CF-44E3-9099-C40C66FF867C}">
              <a14:compatExt xmlns:a14="http://schemas.microsoft.com/office/drawing/2010/main" spid="_x0000_s2072"/>
            </a:ext>
            <a:ext uri="{FF2B5EF4-FFF2-40B4-BE49-F238E27FC236}">
              <a16:creationId xmlns:a16="http://schemas.microsoft.com/office/drawing/2014/main" id="{1CD734E3-38C1-4A9E-9942-CA934B4223C0}"/>
            </a:ext>
          </a:extLst>
        </xdr:cNvPr>
        <xdr:cNvSpPr/>
      </xdr:nvSpPr>
      <xdr:spPr bwMode="auto">
        <a:xfrm>
          <a:off x="4105275" y="3737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453" name="Drop Down 24" hidden="1">
          <a:extLst>
            <a:ext uri="{63B3BB69-23CF-44E3-9099-C40C66FF867C}">
              <a14:compatExt xmlns:a14="http://schemas.microsoft.com/office/drawing/2010/main" spid="_x0000_s2072"/>
            </a:ext>
            <a:ext uri="{FF2B5EF4-FFF2-40B4-BE49-F238E27FC236}">
              <a16:creationId xmlns:a16="http://schemas.microsoft.com/office/drawing/2014/main" id="{C846344F-4AA8-4C6A-9896-CE13364D1AE6}"/>
            </a:ext>
          </a:extLst>
        </xdr:cNvPr>
        <xdr:cNvSpPr/>
      </xdr:nvSpPr>
      <xdr:spPr bwMode="auto">
        <a:xfrm>
          <a:off x="4105275" y="3737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454" name="Drop Down 24" hidden="1">
          <a:extLst>
            <a:ext uri="{63B3BB69-23CF-44E3-9099-C40C66FF867C}">
              <a14:compatExt xmlns:a14="http://schemas.microsoft.com/office/drawing/2010/main" spid="_x0000_s2072"/>
            </a:ext>
            <a:ext uri="{FF2B5EF4-FFF2-40B4-BE49-F238E27FC236}">
              <a16:creationId xmlns:a16="http://schemas.microsoft.com/office/drawing/2014/main" id="{AF72A7A4-7D6E-4663-AFBB-72B3B4A1C653}"/>
            </a:ext>
          </a:extLst>
        </xdr:cNvPr>
        <xdr:cNvSpPr/>
      </xdr:nvSpPr>
      <xdr:spPr bwMode="auto">
        <a:xfrm>
          <a:off x="4105275" y="3737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455" name="Drop Down 24" hidden="1">
          <a:extLst>
            <a:ext uri="{63B3BB69-23CF-44E3-9099-C40C66FF867C}">
              <a14:compatExt xmlns:a14="http://schemas.microsoft.com/office/drawing/2010/main" spid="_x0000_s2072"/>
            </a:ext>
            <a:ext uri="{FF2B5EF4-FFF2-40B4-BE49-F238E27FC236}">
              <a16:creationId xmlns:a16="http://schemas.microsoft.com/office/drawing/2014/main" id="{229745CE-0DDC-49C0-B997-2B9B980DC9B6}"/>
            </a:ext>
          </a:extLst>
        </xdr:cNvPr>
        <xdr:cNvSpPr/>
      </xdr:nvSpPr>
      <xdr:spPr bwMode="auto">
        <a:xfrm>
          <a:off x="4105275" y="3737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478</xdr:row>
      <xdr:rowOff>0</xdr:rowOff>
    </xdr:from>
    <xdr:ext cx="2529840" cy="195685"/>
    <xdr:sp macro="" textlink="">
      <xdr:nvSpPr>
        <xdr:cNvPr id="456" name="Drop Down 4" hidden="1">
          <a:extLst>
            <a:ext uri="{63B3BB69-23CF-44E3-9099-C40C66FF867C}">
              <a14:compatExt xmlns:a14="http://schemas.microsoft.com/office/drawing/2010/main" spid="_x0000_s2052"/>
            </a:ext>
            <a:ext uri="{FF2B5EF4-FFF2-40B4-BE49-F238E27FC236}">
              <a16:creationId xmlns:a16="http://schemas.microsoft.com/office/drawing/2014/main" id="{F9E901FA-C035-4350-978A-82F7D454A2B3}"/>
            </a:ext>
          </a:extLst>
        </xdr:cNvPr>
        <xdr:cNvSpPr/>
      </xdr:nvSpPr>
      <xdr:spPr bwMode="auto">
        <a:xfrm>
          <a:off x="5903595" y="3737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478</xdr:row>
      <xdr:rowOff>0</xdr:rowOff>
    </xdr:from>
    <xdr:ext cx="1921468" cy="195685"/>
    <xdr:sp macro="" textlink="">
      <xdr:nvSpPr>
        <xdr:cNvPr id="457" name="Drop Down 20" hidden="1">
          <a:extLst>
            <a:ext uri="{63B3BB69-23CF-44E3-9099-C40C66FF867C}">
              <a14:compatExt xmlns:a14="http://schemas.microsoft.com/office/drawing/2010/main" spid="_x0000_s2068"/>
            </a:ext>
            <a:ext uri="{FF2B5EF4-FFF2-40B4-BE49-F238E27FC236}">
              <a16:creationId xmlns:a16="http://schemas.microsoft.com/office/drawing/2014/main" id="{DB055A09-04C7-4A17-8705-939DBF3D1190}"/>
            </a:ext>
          </a:extLst>
        </xdr:cNvPr>
        <xdr:cNvSpPr/>
      </xdr:nvSpPr>
      <xdr:spPr bwMode="auto">
        <a:xfrm>
          <a:off x="6505575" y="3737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478</xdr:row>
      <xdr:rowOff>0</xdr:rowOff>
    </xdr:from>
    <xdr:ext cx="2476500" cy="199970"/>
    <xdr:sp macro="" textlink="">
      <xdr:nvSpPr>
        <xdr:cNvPr id="458" name="Drop Down 24" hidden="1">
          <a:extLst>
            <a:ext uri="{63B3BB69-23CF-44E3-9099-C40C66FF867C}">
              <a14:compatExt xmlns:a14="http://schemas.microsoft.com/office/drawing/2010/main" spid="_x0000_s2072"/>
            </a:ext>
            <a:ext uri="{FF2B5EF4-FFF2-40B4-BE49-F238E27FC236}">
              <a16:creationId xmlns:a16="http://schemas.microsoft.com/office/drawing/2014/main" id="{1BFF5E8C-F9D4-49F0-81A6-5EA44B0332D4}"/>
            </a:ext>
          </a:extLst>
        </xdr:cNvPr>
        <xdr:cNvSpPr/>
      </xdr:nvSpPr>
      <xdr:spPr bwMode="auto">
        <a:xfrm>
          <a:off x="4105275" y="3737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478</xdr:row>
      <xdr:rowOff>0</xdr:rowOff>
    </xdr:from>
    <xdr:ext cx="2529840" cy="195685"/>
    <xdr:sp macro="" textlink="">
      <xdr:nvSpPr>
        <xdr:cNvPr id="459" name="Drop Down 4" hidden="1">
          <a:extLst>
            <a:ext uri="{63B3BB69-23CF-44E3-9099-C40C66FF867C}">
              <a14:compatExt xmlns:a14="http://schemas.microsoft.com/office/drawing/2010/main" spid="_x0000_s2052"/>
            </a:ext>
            <a:ext uri="{FF2B5EF4-FFF2-40B4-BE49-F238E27FC236}">
              <a16:creationId xmlns:a16="http://schemas.microsoft.com/office/drawing/2014/main" id="{A08EAF75-8276-4EE4-8A5C-7E7282FB7EB7}"/>
            </a:ext>
          </a:extLst>
        </xdr:cNvPr>
        <xdr:cNvSpPr/>
      </xdr:nvSpPr>
      <xdr:spPr bwMode="auto">
        <a:xfrm>
          <a:off x="5903595" y="3737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478</xdr:row>
      <xdr:rowOff>0</xdr:rowOff>
    </xdr:from>
    <xdr:ext cx="2529840" cy="195685"/>
    <xdr:sp macro="" textlink="">
      <xdr:nvSpPr>
        <xdr:cNvPr id="460" name="Drop Down 4" hidden="1">
          <a:extLst>
            <a:ext uri="{63B3BB69-23CF-44E3-9099-C40C66FF867C}">
              <a14:compatExt xmlns:a14="http://schemas.microsoft.com/office/drawing/2010/main" spid="_x0000_s2052"/>
            </a:ext>
            <a:ext uri="{FF2B5EF4-FFF2-40B4-BE49-F238E27FC236}">
              <a16:creationId xmlns:a16="http://schemas.microsoft.com/office/drawing/2014/main" id="{0BA279DD-73F0-4E07-A14D-A2B243A0BDCF}"/>
            </a:ext>
          </a:extLst>
        </xdr:cNvPr>
        <xdr:cNvSpPr/>
      </xdr:nvSpPr>
      <xdr:spPr bwMode="auto">
        <a:xfrm>
          <a:off x="5589270" y="3737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478</xdr:row>
      <xdr:rowOff>0</xdr:rowOff>
    </xdr:from>
    <xdr:ext cx="2529840" cy="195685"/>
    <xdr:sp macro="" textlink="">
      <xdr:nvSpPr>
        <xdr:cNvPr id="461" name="Drop Down 4" hidden="1">
          <a:extLst>
            <a:ext uri="{63B3BB69-23CF-44E3-9099-C40C66FF867C}">
              <a14:compatExt xmlns:a14="http://schemas.microsoft.com/office/drawing/2010/main" spid="_x0000_s2052"/>
            </a:ext>
            <a:ext uri="{FF2B5EF4-FFF2-40B4-BE49-F238E27FC236}">
              <a16:creationId xmlns:a16="http://schemas.microsoft.com/office/drawing/2014/main" id="{143A3FC4-CD84-4762-A479-68AEE2EEB6D5}"/>
            </a:ext>
          </a:extLst>
        </xdr:cNvPr>
        <xdr:cNvSpPr/>
      </xdr:nvSpPr>
      <xdr:spPr bwMode="auto">
        <a:xfrm>
          <a:off x="5903595" y="3737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478</xdr:row>
      <xdr:rowOff>0</xdr:rowOff>
    </xdr:from>
    <xdr:ext cx="2529840" cy="195685"/>
    <xdr:sp macro="" textlink="">
      <xdr:nvSpPr>
        <xdr:cNvPr id="462" name="Drop Down 4" hidden="1">
          <a:extLst>
            <a:ext uri="{63B3BB69-23CF-44E3-9099-C40C66FF867C}">
              <a14:compatExt xmlns:a14="http://schemas.microsoft.com/office/drawing/2010/main" spid="_x0000_s2052"/>
            </a:ext>
            <a:ext uri="{FF2B5EF4-FFF2-40B4-BE49-F238E27FC236}">
              <a16:creationId xmlns:a16="http://schemas.microsoft.com/office/drawing/2014/main" id="{162E311C-B443-42E6-AE42-CC263B95758E}"/>
            </a:ext>
          </a:extLst>
        </xdr:cNvPr>
        <xdr:cNvSpPr/>
      </xdr:nvSpPr>
      <xdr:spPr bwMode="auto">
        <a:xfrm>
          <a:off x="5589270" y="3737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647</xdr:row>
      <xdr:rowOff>0</xdr:rowOff>
    </xdr:from>
    <xdr:ext cx="2476500" cy="199970"/>
    <xdr:sp macro="" textlink="">
      <xdr:nvSpPr>
        <xdr:cNvPr id="463" name="Drop Down 24" hidden="1">
          <a:extLst>
            <a:ext uri="{63B3BB69-23CF-44E3-9099-C40C66FF867C}">
              <a14:compatExt xmlns:a14="http://schemas.microsoft.com/office/drawing/2010/main" spid="_x0000_s2072"/>
            </a:ext>
            <a:ext uri="{FF2B5EF4-FFF2-40B4-BE49-F238E27FC236}">
              <a16:creationId xmlns:a16="http://schemas.microsoft.com/office/drawing/2014/main" id="{9E9D7419-0CAE-44B3-9AF9-F2CFB24369E5}"/>
            </a:ext>
          </a:extLst>
        </xdr:cNvPr>
        <xdr:cNvSpPr/>
      </xdr:nvSpPr>
      <xdr:spPr bwMode="auto">
        <a:xfrm>
          <a:off x="3686175" y="28575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647</xdr:row>
      <xdr:rowOff>0</xdr:rowOff>
    </xdr:from>
    <xdr:ext cx="2476500" cy="199970"/>
    <xdr:sp macro="" textlink="">
      <xdr:nvSpPr>
        <xdr:cNvPr id="464" name="Drop Down 24" hidden="1">
          <a:extLst>
            <a:ext uri="{63B3BB69-23CF-44E3-9099-C40C66FF867C}">
              <a14:compatExt xmlns:a14="http://schemas.microsoft.com/office/drawing/2010/main" spid="_x0000_s2072"/>
            </a:ext>
            <a:ext uri="{FF2B5EF4-FFF2-40B4-BE49-F238E27FC236}">
              <a16:creationId xmlns:a16="http://schemas.microsoft.com/office/drawing/2014/main" id="{9AF8E301-BA8E-49B7-9843-D5B305FD5B09}"/>
            </a:ext>
          </a:extLst>
        </xdr:cNvPr>
        <xdr:cNvSpPr/>
      </xdr:nvSpPr>
      <xdr:spPr bwMode="auto">
        <a:xfrm>
          <a:off x="3686175" y="28575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647</xdr:row>
      <xdr:rowOff>0</xdr:rowOff>
    </xdr:from>
    <xdr:ext cx="2476500" cy="199970"/>
    <xdr:sp macro="" textlink="">
      <xdr:nvSpPr>
        <xdr:cNvPr id="465" name="Drop Down 24" hidden="1">
          <a:extLst>
            <a:ext uri="{63B3BB69-23CF-44E3-9099-C40C66FF867C}">
              <a14:compatExt xmlns:a14="http://schemas.microsoft.com/office/drawing/2010/main" spid="_x0000_s2072"/>
            </a:ext>
            <a:ext uri="{FF2B5EF4-FFF2-40B4-BE49-F238E27FC236}">
              <a16:creationId xmlns:a16="http://schemas.microsoft.com/office/drawing/2014/main" id="{58F75260-0EC7-4895-92BF-C5984F023CC8}"/>
            </a:ext>
          </a:extLst>
        </xdr:cNvPr>
        <xdr:cNvSpPr/>
      </xdr:nvSpPr>
      <xdr:spPr bwMode="auto">
        <a:xfrm>
          <a:off x="3686175" y="28575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647</xdr:row>
      <xdr:rowOff>0</xdr:rowOff>
    </xdr:from>
    <xdr:ext cx="2476500" cy="199970"/>
    <xdr:sp macro="" textlink="">
      <xdr:nvSpPr>
        <xdr:cNvPr id="466" name="Drop Down 24" hidden="1">
          <a:extLst>
            <a:ext uri="{63B3BB69-23CF-44E3-9099-C40C66FF867C}">
              <a14:compatExt xmlns:a14="http://schemas.microsoft.com/office/drawing/2010/main" spid="_x0000_s2072"/>
            </a:ext>
            <a:ext uri="{FF2B5EF4-FFF2-40B4-BE49-F238E27FC236}">
              <a16:creationId xmlns:a16="http://schemas.microsoft.com/office/drawing/2014/main" id="{5E591A29-C889-4AD5-AA92-AC7FE0B02FAD}"/>
            </a:ext>
          </a:extLst>
        </xdr:cNvPr>
        <xdr:cNvSpPr/>
      </xdr:nvSpPr>
      <xdr:spPr bwMode="auto">
        <a:xfrm>
          <a:off x="3686175" y="28575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647</xdr:row>
      <xdr:rowOff>0</xdr:rowOff>
    </xdr:from>
    <xdr:ext cx="2476500" cy="199970"/>
    <xdr:sp macro="" textlink="">
      <xdr:nvSpPr>
        <xdr:cNvPr id="467" name="Drop Down 24" hidden="1">
          <a:extLst>
            <a:ext uri="{63B3BB69-23CF-44E3-9099-C40C66FF867C}">
              <a14:compatExt xmlns:a14="http://schemas.microsoft.com/office/drawing/2010/main" spid="_x0000_s2072"/>
            </a:ext>
            <a:ext uri="{FF2B5EF4-FFF2-40B4-BE49-F238E27FC236}">
              <a16:creationId xmlns:a16="http://schemas.microsoft.com/office/drawing/2014/main" id="{17E99205-1877-4E54-8FF5-61A53370ADA6}"/>
            </a:ext>
          </a:extLst>
        </xdr:cNvPr>
        <xdr:cNvSpPr/>
      </xdr:nvSpPr>
      <xdr:spPr bwMode="auto">
        <a:xfrm>
          <a:off x="3686175" y="28575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647</xdr:row>
      <xdr:rowOff>0</xdr:rowOff>
    </xdr:from>
    <xdr:ext cx="2476500" cy="199970"/>
    <xdr:sp macro="" textlink="">
      <xdr:nvSpPr>
        <xdr:cNvPr id="468" name="Drop Down 24" hidden="1">
          <a:extLst>
            <a:ext uri="{63B3BB69-23CF-44E3-9099-C40C66FF867C}">
              <a14:compatExt xmlns:a14="http://schemas.microsoft.com/office/drawing/2010/main" spid="_x0000_s2072"/>
            </a:ext>
            <a:ext uri="{FF2B5EF4-FFF2-40B4-BE49-F238E27FC236}">
              <a16:creationId xmlns:a16="http://schemas.microsoft.com/office/drawing/2014/main" id="{CB683A1D-DD3D-42BC-A06D-A9BC3859B553}"/>
            </a:ext>
          </a:extLst>
        </xdr:cNvPr>
        <xdr:cNvSpPr/>
      </xdr:nvSpPr>
      <xdr:spPr bwMode="auto">
        <a:xfrm>
          <a:off x="3686175" y="28575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647</xdr:row>
      <xdr:rowOff>0</xdr:rowOff>
    </xdr:from>
    <xdr:ext cx="2476500" cy="199970"/>
    <xdr:sp macro="" textlink="">
      <xdr:nvSpPr>
        <xdr:cNvPr id="469" name="Drop Down 24" hidden="1">
          <a:extLst>
            <a:ext uri="{63B3BB69-23CF-44E3-9099-C40C66FF867C}">
              <a14:compatExt xmlns:a14="http://schemas.microsoft.com/office/drawing/2010/main" spid="_x0000_s2072"/>
            </a:ext>
            <a:ext uri="{FF2B5EF4-FFF2-40B4-BE49-F238E27FC236}">
              <a16:creationId xmlns:a16="http://schemas.microsoft.com/office/drawing/2014/main" id="{FB2F8147-7E1A-441E-BCA2-3EB0CD2A3F3F}"/>
            </a:ext>
          </a:extLst>
        </xdr:cNvPr>
        <xdr:cNvSpPr/>
      </xdr:nvSpPr>
      <xdr:spPr bwMode="auto">
        <a:xfrm>
          <a:off x="3686175" y="28575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647</xdr:row>
      <xdr:rowOff>0</xdr:rowOff>
    </xdr:from>
    <xdr:ext cx="2476500" cy="199970"/>
    <xdr:sp macro="" textlink="">
      <xdr:nvSpPr>
        <xdr:cNvPr id="470" name="Drop Down 24" hidden="1">
          <a:extLst>
            <a:ext uri="{63B3BB69-23CF-44E3-9099-C40C66FF867C}">
              <a14:compatExt xmlns:a14="http://schemas.microsoft.com/office/drawing/2010/main" spid="_x0000_s2072"/>
            </a:ext>
            <a:ext uri="{FF2B5EF4-FFF2-40B4-BE49-F238E27FC236}">
              <a16:creationId xmlns:a16="http://schemas.microsoft.com/office/drawing/2014/main" id="{6EE1C696-ABB2-4A8D-B4F3-5A41A64802AF}"/>
            </a:ext>
          </a:extLst>
        </xdr:cNvPr>
        <xdr:cNvSpPr/>
      </xdr:nvSpPr>
      <xdr:spPr bwMode="auto">
        <a:xfrm>
          <a:off x="3686175" y="28575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647</xdr:row>
      <xdr:rowOff>0</xdr:rowOff>
    </xdr:from>
    <xdr:ext cx="2476500" cy="199970"/>
    <xdr:sp macro="" textlink="">
      <xdr:nvSpPr>
        <xdr:cNvPr id="471" name="Drop Down 24" hidden="1">
          <a:extLst>
            <a:ext uri="{63B3BB69-23CF-44E3-9099-C40C66FF867C}">
              <a14:compatExt xmlns:a14="http://schemas.microsoft.com/office/drawing/2010/main" spid="_x0000_s2072"/>
            </a:ext>
            <a:ext uri="{FF2B5EF4-FFF2-40B4-BE49-F238E27FC236}">
              <a16:creationId xmlns:a16="http://schemas.microsoft.com/office/drawing/2014/main" id="{015D7299-F4ED-401B-A437-B34D8278660A}"/>
            </a:ext>
          </a:extLst>
        </xdr:cNvPr>
        <xdr:cNvSpPr/>
      </xdr:nvSpPr>
      <xdr:spPr bwMode="auto">
        <a:xfrm>
          <a:off x="3686175" y="28575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647</xdr:row>
      <xdr:rowOff>0</xdr:rowOff>
    </xdr:from>
    <xdr:ext cx="2529840" cy="195685"/>
    <xdr:sp macro="" textlink="">
      <xdr:nvSpPr>
        <xdr:cNvPr id="472" name="Drop Down 4" hidden="1">
          <a:extLst>
            <a:ext uri="{63B3BB69-23CF-44E3-9099-C40C66FF867C}">
              <a14:compatExt xmlns:a14="http://schemas.microsoft.com/office/drawing/2010/main" spid="_x0000_s2052"/>
            </a:ext>
            <a:ext uri="{FF2B5EF4-FFF2-40B4-BE49-F238E27FC236}">
              <a16:creationId xmlns:a16="http://schemas.microsoft.com/office/drawing/2014/main" id="{017A1921-BBC0-4C40-B036-B1078A0B8725}"/>
            </a:ext>
          </a:extLst>
        </xdr:cNvPr>
        <xdr:cNvSpPr/>
      </xdr:nvSpPr>
      <xdr:spPr bwMode="auto">
        <a:xfrm>
          <a:off x="5484495" y="285750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647</xdr:row>
      <xdr:rowOff>0</xdr:rowOff>
    </xdr:from>
    <xdr:ext cx="1921468" cy="195685"/>
    <xdr:sp macro="" textlink="">
      <xdr:nvSpPr>
        <xdr:cNvPr id="473" name="Drop Down 20" hidden="1">
          <a:extLst>
            <a:ext uri="{63B3BB69-23CF-44E3-9099-C40C66FF867C}">
              <a14:compatExt xmlns:a14="http://schemas.microsoft.com/office/drawing/2010/main" spid="_x0000_s2068"/>
            </a:ext>
            <a:ext uri="{FF2B5EF4-FFF2-40B4-BE49-F238E27FC236}">
              <a16:creationId xmlns:a16="http://schemas.microsoft.com/office/drawing/2014/main" id="{DB4038A3-CBFC-4909-B6C0-47BB5A43B21E}"/>
            </a:ext>
          </a:extLst>
        </xdr:cNvPr>
        <xdr:cNvSpPr/>
      </xdr:nvSpPr>
      <xdr:spPr bwMode="auto">
        <a:xfrm>
          <a:off x="6086475" y="285750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647</xdr:row>
      <xdr:rowOff>0</xdr:rowOff>
    </xdr:from>
    <xdr:ext cx="2476500" cy="199970"/>
    <xdr:sp macro="" textlink="">
      <xdr:nvSpPr>
        <xdr:cNvPr id="474" name="Drop Down 24" hidden="1">
          <a:extLst>
            <a:ext uri="{63B3BB69-23CF-44E3-9099-C40C66FF867C}">
              <a14:compatExt xmlns:a14="http://schemas.microsoft.com/office/drawing/2010/main" spid="_x0000_s2072"/>
            </a:ext>
            <a:ext uri="{FF2B5EF4-FFF2-40B4-BE49-F238E27FC236}">
              <a16:creationId xmlns:a16="http://schemas.microsoft.com/office/drawing/2014/main" id="{5A6BCE5C-A419-423D-AA3E-E79FF0BE6D38}"/>
            </a:ext>
          </a:extLst>
        </xdr:cNvPr>
        <xdr:cNvSpPr/>
      </xdr:nvSpPr>
      <xdr:spPr bwMode="auto">
        <a:xfrm>
          <a:off x="3686175" y="28575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647</xdr:row>
      <xdr:rowOff>0</xdr:rowOff>
    </xdr:from>
    <xdr:ext cx="2529840" cy="195685"/>
    <xdr:sp macro="" textlink="">
      <xdr:nvSpPr>
        <xdr:cNvPr id="475" name="Drop Down 4" hidden="1">
          <a:extLst>
            <a:ext uri="{63B3BB69-23CF-44E3-9099-C40C66FF867C}">
              <a14:compatExt xmlns:a14="http://schemas.microsoft.com/office/drawing/2010/main" spid="_x0000_s2052"/>
            </a:ext>
            <a:ext uri="{FF2B5EF4-FFF2-40B4-BE49-F238E27FC236}">
              <a16:creationId xmlns:a16="http://schemas.microsoft.com/office/drawing/2014/main" id="{700F755B-2C1B-47BF-B802-52B21190291D}"/>
            </a:ext>
          </a:extLst>
        </xdr:cNvPr>
        <xdr:cNvSpPr/>
      </xdr:nvSpPr>
      <xdr:spPr bwMode="auto">
        <a:xfrm>
          <a:off x="5484495" y="285750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647</xdr:row>
      <xdr:rowOff>0</xdr:rowOff>
    </xdr:from>
    <xdr:ext cx="2529840" cy="195685"/>
    <xdr:sp macro="" textlink="">
      <xdr:nvSpPr>
        <xdr:cNvPr id="476" name="Drop Down 4" hidden="1">
          <a:extLst>
            <a:ext uri="{63B3BB69-23CF-44E3-9099-C40C66FF867C}">
              <a14:compatExt xmlns:a14="http://schemas.microsoft.com/office/drawing/2010/main" spid="_x0000_s2052"/>
            </a:ext>
            <a:ext uri="{FF2B5EF4-FFF2-40B4-BE49-F238E27FC236}">
              <a16:creationId xmlns:a16="http://schemas.microsoft.com/office/drawing/2014/main" id="{49D205BD-4381-4F22-AC64-1B6E7695C91C}"/>
            </a:ext>
          </a:extLst>
        </xdr:cNvPr>
        <xdr:cNvSpPr/>
      </xdr:nvSpPr>
      <xdr:spPr bwMode="auto">
        <a:xfrm>
          <a:off x="5170170" y="285750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647</xdr:row>
      <xdr:rowOff>0</xdr:rowOff>
    </xdr:from>
    <xdr:ext cx="2529840" cy="195685"/>
    <xdr:sp macro="" textlink="">
      <xdr:nvSpPr>
        <xdr:cNvPr id="477" name="Drop Down 4" hidden="1">
          <a:extLst>
            <a:ext uri="{63B3BB69-23CF-44E3-9099-C40C66FF867C}">
              <a14:compatExt xmlns:a14="http://schemas.microsoft.com/office/drawing/2010/main" spid="_x0000_s2052"/>
            </a:ext>
            <a:ext uri="{FF2B5EF4-FFF2-40B4-BE49-F238E27FC236}">
              <a16:creationId xmlns:a16="http://schemas.microsoft.com/office/drawing/2014/main" id="{84DF1FF0-B6F7-481D-BD42-62FFAC88BB81}"/>
            </a:ext>
          </a:extLst>
        </xdr:cNvPr>
        <xdr:cNvSpPr/>
      </xdr:nvSpPr>
      <xdr:spPr bwMode="auto">
        <a:xfrm>
          <a:off x="5484495" y="285750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647</xdr:row>
      <xdr:rowOff>0</xdr:rowOff>
    </xdr:from>
    <xdr:ext cx="2529840" cy="195685"/>
    <xdr:sp macro="" textlink="">
      <xdr:nvSpPr>
        <xdr:cNvPr id="478" name="Drop Down 4" hidden="1">
          <a:extLst>
            <a:ext uri="{63B3BB69-23CF-44E3-9099-C40C66FF867C}">
              <a14:compatExt xmlns:a14="http://schemas.microsoft.com/office/drawing/2010/main" spid="_x0000_s2052"/>
            </a:ext>
            <a:ext uri="{FF2B5EF4-FFF2-40B4-BE49-F238E27FC236}">
              <a16:creationId xmlns:a16="http://schemas.microsoft.com/office/drawing/2014/main" id="{419593DE-BA1F-41B4-BEEB-501A987BDA5A}"/>
            </a:ext>
          </a:extLst>
        </xdr:cNvPr>
        <xdr:cNvSpPr/>
      </xdr:nvSpPr>
      <xdr:spPr bwMode="auto">
        <a:xfrm>
          <a:off x="5170170" y="285750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685</xdr:row>
      <xdr:rowOff>0</xdr:rowOff>
    </xdr:from>
    <xdr:ext cx="2476500" cy="199970"/>
    <xdr:sp macro="" textlink="">
      <xdr:nvSpPr>
        <xdr:cNvPr id="479" name="Drop Down 24" hidden="1">
          <a:extLst>
            <a:ext uri="{63B3BB69-23CF-44E3-9099-C40C66FF867C}">
              <a14:compatExt xmlns:a14="http://schemas.microsoft.com/office/drawing/2010/main" spid="_x0000_s2072"/>
            </a:ext>
            <a:ext uri="{FF2B5EF4-FFF2-40B4-BE49-F238E27FC236}">
              <a16:creationId xmlns:a16="http://schemas.microsoft.com/office/drawing/2014/main" id="{0F2EEAA0-6C0D-461F-BF5D-EDC504B5552F}"/>
            </a:ext>
          </a:extLst>
        </xdr:cNvPr>
        <xdr:cNvSpPr/>
      </xdr:nvSpPr>
      <xdr:spPr bwMode="auto">
        <a:xfrm>
          <a:off x="3686175" y="3069907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685</xdr:row>
      <xdr:rowOff>0</xdr:rowOff>
    </xdr:from>
    <xdr:ext cx="2476500" cy="199970"/>
    <xdr:sp macro="" textlink="">
      <xdr:nvSpPr>
        <xdr:cNvPr id="480" name="Drop Down 24" hidden="1">
          <a:extLst>
            <a:ext uri="{63B3BB69-23CF-44E3-9099-C40C66FF867C}">
              <a14:compatExt xmlns:a14="http://schemas.microsoft.com/office/drawing/2010/main" spid="_x0000_s2072"/>
            </a:ext>
            <a:ext uri="{FF2B5EF4-FFF2-40B4-BE49-F238E27FC236}">
              <a16:creationId xmlns:a16="http://schemas.microsoft.com/office/drawing/2014/main" id="{2819C209-27D4-4AB1-9DA5-58CFE7705420}"/>
            </a:ext>
          </a:extLst>
        </xdr:cNvPr>
        <xdr:cNvSpPr/>
      </xdr:nvSpPr>
      <xdr:spPr bwMode="auto">
        <a:xfrm>
          <a:off x="3686175" y="3069907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685</xdr:row>
      <xdr:rowOff>0</xdr:rowOff>
    </xdr:from>
    <xdr:ext cx="2476500" cy="199970"/>
    <xdr:sp macro="" textlink="">
      <xdr:nvSpPr>
        <xdr:cNvPr id="481" name="Drop Down 24" hidden="1">
          <a:extLst>
            <a:ext uri="{63B3BB69-23CF-44E3-9099-C40C66FF867C}">
              <a14:compatExt xmlns:a14="http://schemas.microsoft.com/office/drawing/2010/main" spid="_x0000_s2072"/>
            </a:ext>
            <a:ext uri="{FF2B5EF4-FFF2-40B4-BE49-F238E27FC236}">
              <a16:creationId xmlns:a16="http://schemas.microsoft.com/office/drawing/2014/main" id="{2E633411-39DD-4F89-8B9C-B1DE753825B2}"/>
            </a:ext>
          </a:extLst>
        </xdr:cNvPr>
        <xdr:cNvSpPr/>
      </xdr:nvSpPr>
      <xdr:spPr bwMode="auto">
        <a:xfrm>
          <a:off x="3686175" y="3069907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685</xdr:row>
      <xdr:rowOff>0</xdr:rowOff>
    </xdr:from>
    <xdr:ext cx="2476500" cy="199970"/>
    <xdr:sp macro="" textlink="">
      <xdr:nvSpPr>
        <xdr:cNvPr id="482" name="Drop Down 24" hidden="1">
          <a:extLst>
            <a:ext uri="{63B3BB69-23CF-44E3-9099-C40C66FF867C}">
              <a14:compatExt xmlns:a14="http://schemas.microsoft.com/office/drawing/2010/main" spid="_x0000_s2072"/>
            </a:ext>
            <a:ext uri="{FF2B5EF4-FFF2-40B4-BE49-F238E27FC236}">
              <a16:creationId xmlns:a16="http://schemas.microsoft.com/office/drawing/2014/main" id="{815A7D4E-D8BD-4E11-BDE8-4B35A91BA7B6}"/>
            </a:ext>
          </a:extLst>
        </xdr:cNvPr>
        <xdr:cNvSpPr/>
      </xdr:nvSpPr>
      <xdr:spPr bwMode="auto">
        <a:xfrm>
          <a:off x="3686175" y="3069907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685</xdr:row>
      <xdr:rowOff>0</xdr:rowOff>
    </xdr:from>
    <xdr:ext cx="2476500" cy="199970"/>
    <xdr:sp macro="" textlink="">
      <xdr:nvSpPr>
        <xdr:cNvPr id="483" name="Drop Down 24" hidden="1">
          <a:extLst>
            <a:ext uri="{63B3BB69-23CF-44E3-9099-C40C66FF867C}">
              <a14:compatExt xmlns:a14="http://schemas.microsoft.com/office/drawing/2010/main" spid="_x0000_s2072"/>
            </a:ext>
            <a:ext uri="{FF2B5EF4-FFF2-40B4-BE49-F238E27FC236}">
              <a16:creationId xmlns:a16="http://schemas.microsoft.com/office/drawing/2014/main" id="{3B054157-AB6E-4655-8CF8-CDF0AA3F090A}"/>
            </a:ext>
          </a:extLst>
        </xdr:cNvPr>
        <xdr:cNvSpPr/>
      </xdr:nvSpPr>
      <xdr:spPr bwMode="auto">
        <a:xfrm>
          <a:off x="3686175" y="3069907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685</xdr:row>
      <xdr:rowOff>0</xdr:rowOff>
    </xdr:from>
    <xdr:ext cx="2476500" cy="199970"/>
    <xdr:sp macro="" textlink="">
      <xdr:nvSpPr>
        <xdr:cNvPr id="484" name="Drop Down 24" hidden="1">
          <a:extLst>
            <a:ext uri="{63B3BB69-23CF-44E3-9099-C40C66FF867C}">
              <a14:compatExt xmlns:a14="http://schemas.microsoft.com/office/drawing/2010/main" spid="_x0000_s2072"/>
            </a:ext>
            <a:ext uri="{FF2B5EF4-FFF2-40B4-BE49-F238E27FC236}">
              <a16:creationId xmlns:a16="http://schemas.microsoft.com/office/drawing/2014/main" id="{169A54DA-7A1E-4EDB-A6A3-5BB4FEDE4AC3}"/>
            </a:ext>
          </a:extLst>
        </xdr:cNvPr>
        <xdr:cNvSpPr/>
      </xdr:nvSpPr>
      <xdr:spPr bwMode="auto">
        <a:xfrm>
          <a:off x="3686175" y="3069907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685</xdr:row>
      <xdr:rowOff>0</xdr:rowOff>
    </xdr:from>
    <xdr:ext cx="2476500" cy="199970"/>
    <xdr:sp macro="" textlink="">
      <xdr:nvSpPr>
        <xdr:cNvPr id="485" name="Drop Down 24" hidden="1">
          <a:extLst>
            <a:ext uri="{63B3BB69-23CF-44E3-9099-C40C66FF867C}">
              <a14:compatExt xmlns:a14="http://schemas.microsoft.com/office/drawing/2010/main" spid="_x0000_s2072"/>
            </a:ext>
            <a:ext uri="{FF2B5EF4-FFF2-40B4-BE49-F238E27FC236}">
              <a16:creationId xmlns:a16="http://schemas.microsoft.com/office/drawing/2014/main" id="{877EC829-7591-414B-B813-28A18385FE68}"/>
            </a:ext>
          </a:extLst>
        </xdr:cNvPr>
        <xdr:cNvSpPr/>
      </xdr:nvSpPr>
      <xdr:spPr bwMode="auto">
        <a:xfrm>
          <a:off x="3686175" y="3069907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685</xdr:row>
      <xdr:rowOff>0</xdr:rowOff>
    </xdr:from>
    <xdr:ext cx="2476500" cy="199970"/>
    <xdr:sp macro="" textlink="">
      <xdr:nvSpPr>
        <xdr:cNvPr id="486" name="Drop Down 24" hidden="1">
          <a:extLst>
            <a:ext uri="{63B3BB69-23CF-44E3-9099-C40C66FF867C}">
              <a14:compatExt xmlns:a14="http://schemas.microsoft.com/office/drawing/2010/main" spid="_x0000_s2072"/>
            </a:ext>
            <a:ext uri="{FF2B5EF4-FFF2-40B4-BE49-F238E27FC236}">
              <a16:creationId xmlns:a16="http://schemas.microsoft.com/office/drawing/2014/main" id="{E374E52F-BAD9-41CC-BFB3-92AC11E0AC79}"/>
            </a:ext>
          </a:extLst>
        </xdr:cNvPr>
        <xdr:cNvSpPr/>
      </xdr:nvSpPr>
      <xdr:spPr bwMode="auto">
        <a:xfrm>
          <a:off x="3686175" y="3069907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685</xdr:row>
      <xdr:rowOff>0</xdr:rowOff>
    </xdr:from>
    <xdr:ext cx="2476500" cy="199970"/>
    <xdr:sp macro="" textlink="">
      <xdr:nvSpPr>
        <xdr:cNvPr id="487" name="Drop Down 24" hidden="1">
          <a:extLst>
            <a:ext uri="{63B3BB69-23CF-44E3-9099-C40C66FF867C}">
              <a14:compatExt xmlns:a14="http://schemas.microsoft.com/office/drawing/2010/main" spid="_x0000_s2072"/>
            </a:ext>
            <a:ext uri="{FF2B5EF4-FFF2-40B4-BE49-F238E27FC236}">
              <a16:creationId xmlns:a16="http://schemas.microsoft.com/office/drawing/2014/main" id="{47ABABC9-22EE-4F19-831D-1CC67FC4A8BB}"/>
            </a:ext>
          </a:extLst>
        </xdr:cNvPr>
        <xdr:cNvSpPr/>
      </xdr:nvSpPr>
      <xdr:spPr bwMode="auto">
        <a:xfrm>
          <a:off x="3686175" y="3069907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685</xdr:row>
      <xdr:rowOff>0</xdr:rowOff>
    </xdr:from>
    <xdr:ext cx="2529840" cy="195685"/>
    <xdr:sp macro="" textlink="">
      <xdr:nvSpPr>
        <xdr:cNvPr id="488" name="Drop Down 4" hidden="1">
          <a:extLst>
            <a:ext uri="{63B3BB69-23CF-44E3-9099-C40C66FF867C}">
              <a14:compatExt xmlns:a14="http://schemas.microsoft.com/office/drawing/2010/main" spid="_x0000_s2052"/>
            </a:ext>
            <a:ext uri="{FF2B5EF4-FFF2-40B4-BE49-F238E27FC236}">
              <a16:creationId xmlns:a16="http://schemas.microsoft.com/office/drawing/2014/main" id="{F4B94BDF-BB21-4601-A057-886D3A44B833}"/>
            </a:ext>
          </a:extLst>
        </xdr:cNvPr>
        <xdr:cNvSpPr/>
      </xdr:nvSpPr>
      <xdr:spPr bwMode="auto">
        <a:xfrm>
          <a:off x="5484495" y="306990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685</xdr:row>
      <xdr:rowOff>0</xdr:rowOff>
    </xdr:from>
    <xdr:ext cx="1921468" cy="195685"/>
    <xdr:sp macro="" textlink="">
      <xdr:nvSpPr>
        <xdr:cNvPr id="489" name="Drop Down 20" hidden="1">
          <a:extLst>
            <a:ext uri="{63B3BB69-23CF-44E3-9099-C40C66FF867C}">
              <a14:compatExt xmlns:a14="http://schemas.microsoft.com/office/drawing/2010/main" spid="_x0000_s2068"/>
            </a:ext>
            <a:ext uri="{FF2B5EF4-FFF2-40B4-BE49-F238E27FC236}">
              <a16:creationId xmlns:a16="http://schemas.microsoft.com/office/drawing/2014/main" id="{DA06197C-945A-4DBB-A592-E63EA1EBEA3E}"/>
            </a:ext>
          </a:extLst>
        </xdr:cNvPr>
        <xdr:cNvSpPr/>
      </xdr:nvSpPr>
      <xdr:spPr bwMode="auto">
        <a:xfrm>
          <a:off x="6086475" y="30699075"/>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685</xdr:row>
      <xdr:rowOff>0</xdr:rowOff>
    </xdr:from>
    <xdr:ext cx="2476500" cy="199970"/>
    <xdr:sp macro="" textlink="">
      <xdr:nvSpPr>
        <xdr:cNvPr id="490" name="Drop Down 24" hidden="1">
          <a:extLst>
            <a:ext uri="{63B3BB69-23CF-44E3-9099-C40C66FF867C}">
              <a14:compatExt xmlns:a14="http://schemas.microsoft.com/office/drawing/2010/main" spid="_x0000_s2072"/>
            </a:ext>
            <a:ext uri="{FF2B5EF4-FFF2-40B4-BE49-F238E27FC236}">
              <a16:creationId xmlns:a16="http://schemas.microsoft.com/office/drawing/2014/main" id="{AE4550C9-B871-4612-95B4-1042AF417666}"/>
            </a:ext>
          </a:extLst>
        </xdr:cNvPr>
        <xdr:cNvSpPr/>
      </xdr:nvSpPr>
      <xdr:spPr bwMode="auto">
        <a:xfrm>
          <a:off x="3686175" y="30699075"/>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685</xdr:row>
      <xdr:rowOff>0</xdr:rowOff>
    </xdr:from>
    <xdr:ext cx="2529840" cy="195685"/>
    <xdr:sp macro="" textlink="">
      <xdr:nvSpPr>
        <xdr:cNvPr id="491" name="Drop Down 4" hidden="1">
          <a:extLst>
            <a:ext uri="{63B3BB69-23CF-44E3-9099-C40C66FF867C}">
              <a14:compatExt xmlns:a14="http://schemas.microsoft.com/office/drawing/2010/main" spid="_x0000_s2052"/>
            </a:ext>
            <a:ext uri="{FF2B5EF4-FFF2-40B4-BE49-F238E27FC236}">
              <a16:creationId xmlns:a16="http://schemas.microsoft.com/office/drawing/2014/main" id="{7FD60C43-89E5-4752-987F-5E081DC65528}"/>
            </a:ext>
          </a:extLst>
        </xdr:cNvPr>
        <xdr:cNvSpPr/>
      </xdr:nvSpPr>
      <xdr:spPr bwMode="auto">
        <a:xfrm>
          <a:off x="5484495" y="306990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685</xdr:row>
      <xdr:rowOff>0</xdr:rowOff>
    </xdr:from>
    <xdr:ext cx="2529840" cy="195685"/>
    <xdr:sp macro="" textlink="">
      <xdr:nvSpPr>
        <xdr:cNvPr id="492" name="Drop Down 4" hidden="1">
          <a:extLst>
            <a:ext uri="{63B3BB69-23CF-44E3-9099-C40C66FF867C}">
              <a14:compatExt xmlns:a14="http://schemas.microsoft.com/office/drawing/2010/main" spid="_x0000_s2052"/>
            </a:ext>
            <a:ext uri="{FF2B5EF4-FFF2-40B4-BE49-F238E27FC236}">
              <a16:creationId xmlns:a16="http://schemas.microsoft.com/office/drawing/2014/main" id="{D7E973BE-FE14-4159-A23F-CDA6DC7AF290}"/>
            </a:ext>
          </a:extLst>
        </xdr:cNvPr>
        <xdr:cNvSpPr/>
      </xdr:nvSpPr>
      <xdr:spPr bwMode="auto">
        <a:xfrm>
          <a:off x="5170170" y="306990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685</xdr:row>
      <xdr:rowOff>0</xdr:rowOff>
    </xdr:from>
    <xdr:ext cx="2529840" cy="195685"/>
    <xdr:sp macro="" textlink="">
      <xdr:nvSpPr>
        <xdr:cNvPr id="493" name="Drop Down 4" hidden="1">
          <a:extLst>
            <a:ext uri="{63B3BB69-23CF-44E3-9099-C40C66FF867C}">
              <a14:compatExt xmlns:a14="http://schemas.microsoft.com/office/drawing/2010/main" spid="_x0000_s2052"/>
            </a:ext>
            <a:ext uri="{FF2B5EF4-FFF2-40B4-BE49-F238E27FC236}">
              <a16:creationId xmlns:a16="http://schemas.microsoft.com/office/drawing/2014/main" id="{EED55CA8-F567-4F0F-9B98-25C44E1A3618}"/>
            </a:ext>
          </a:extLst>
        </xdr:cNvPr>
        <xdr:cNvSpPr/>
      </xdr:nvSpPr>
      <xdr:spPr bwMode="auto">
        <a:xfrm>
          <a:off x="5484495" y="306990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685</xdr:row>
      <xdr:rowOff>0</xdr:rowOff>
    </xdr:from>
    <xdr:ext cx="2529840" cy="195685"/>
    <xdr:sp macro="" textlink="">
      <xdr:nvSpPr>
        <xdr:cNvPr id="494" name="Drop Down 4" hidden="1">
          <a:extLst>
            <a:ext uri="{63B3BB69-23CF-44E3-9099-C40C66FF867C}">
              <a14:compatExt xmlns:a14="http://schemas.microsoft.com/office/drawing/2010/main" spid="_x0000_s2052"/>
            </a:ext>
            <a:ext uri="{FF2B5EF4-FFF2-40B4-BE49-F238E27FC236}">
              <a16:creationId xmlns:a16="http://schemas.microsoft.com/office/drawing/2014/main" id="{FDD6CCDB-62F1-41C6-85BA-833E0D5B5E28}"/>
            </a:ext>
          </a:extLst>
        </xdr:cNvPr>
        <xdr:cNvSpPr/>
      </xdr:nvSpPr>
      <xdr:spPr bwMode="auto">
        <a:xfrm>
          <a:off x="5170170" y="30699075"/>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100</xdr:row>
      <xdr:rowOff>0</xdr:rowOff>
    </xdr:from>
    <xdr:ext cx="2476500" cy="199970"/>
    <xdr:sp macro="" textlink="">
      <xdr:nvSpPr>
        <xdr:cNvPr id="496" name="Drop Down 24" hidden="1">
          <a:extLst>
            <a:ext uri="{63B3BB69-23CF-44E3-9099-C40C66FF867C}">
              <a14:compatExt xmlns:a14="http://schemas.microsoft.com/office/drawing/2010/main" spid="_x0000_s2072"/>
            </a:ext>
            <a:ext uri="{FF2B5EF4-FFF2-40B4-BE49-F238E27FC236}">
              <a16:creationId xmlns:a16="http://schemas.microsoft.com/office/drawing/2014/main" id="{6F74E786-973A-46D3-9473-BD993CC72453}"/>
            </a:ext>
          </a:extLst>
        </xdr:cNvPr>
        <xdr:cNvSpPr/>
      </xdr:nvSpPr>
      <xdr:spPr bwMode="auto">
        <a:xfrm>
          <a:off x="3793435" y="1044271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385</xdr:row>
      <xdr:rowOff>0</xdr:rowOff>
    </xdr:from>
    <xdr:ext cx="2476500" cy="199970"/>
    <xdr:sp macro="" textlink="">
      <xdr:nvSpPr>
        <xdr:cNvPr id="498" name="Drop Down 24" hidden="1">
          <a:extLst>
            <a:ext uri="{63B3BB69-23CF-44E3-9099-C40C66FF867C}">
              <a14:compatExt xmlns:a14="http://schemas.microsoft.com/office/drawing/2010/main" spid="_x0000_s2072"/>
            </a:ext>
            <a:ext uri="{FF2B5EF4-FFF2-40B4-BE49-F238E27FC236}">
              <a16:creationId xmlns:a16="http://schemas.microsoft.com/office/drawing/2014/main" id="{B93129B3-5E9D-4B8F-838A-A697C8C17421}"/>
            </a:ext>
          </a:extLst>
        </xdr:cNvPr>
        <xdr:cNvSpPr/>
      </xdr:nvSpPr>
      <xdr:spPr bwMode="auto">
        <a:xfrm>
          <a:off x="3793435" y="1044271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495" name="Drop Down 24" hidden="1">
          <a:extLst>
            <a:ext uri="{63B3BB69-23CF-44E3-9099-C40C66FF867C}">
              <a14:compatExt xmlns:a14="http://schemas.microsoft.com/office/drawing/2010/main" spid="_x0000_s2072"/>
            </a:ext>
            <a:ext uri="{FF2B5EF4-FFF2-40B4-BE49-F238E27FC236}">
              <a16:creationId xmlns:a16="http://schemas.microsoft.com/office/drawing/2014/main" id="{DEF3B49F-F7CD-4418-9B10-DB52EF92AF1B}"/>
            </a:ext>
          </a:extLst>
        </xdr:cNvPr>
        <xdr:cNvSpPr/>
      </xdr:nvSpPr>
      <xdr:spPr bwMode="auto">
        <a:xfrm>
          <a:off x="3787140" y="666521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497" name="Drop Down 24" hidden="1">
          <a:extLst>
            <a:ext uri="{63B3BB69-23CF-44E3-9099-C40C66FF867C}">
              <a14:compatExt xmlns:a14="http://schemas.microsoft.com/office/drawing/2010/main" spid="_x0000_s2072"/>
            </a:ext>
            <a:ext uri="{FF2B5EF4-FFF2-40B4-BE49-F238E27FC236}">
              <a16:creationId xmlns:a16="http://schemas.microsoft.com/office/drawing/2014/main" id="{04304559-4C0D-4345-BDE6-5168FFD646F4}"/>
            </a:ext>
          </a:extLst>
        </xdr:cNvPr>
        <xdr:cNvSpPr/>
      </xdr:nvSpPr>
      <xdr:spPr bwMode="auto">
        <a:xfrm>
          <a:off x="3787140" y="666521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700</xdr:row>
      <xdr:rowOff>0</xdr:rowOff>
    </xdr:from>
    <xdr:ext cx="2476500" cy="199970"/>
    <xdr:sp macro="" textlink="">
      <xdr:nvSpPr>
        <xdr:cNvPr id="499" name="Drop Down 24" hidden="1">
          <a:extLst>
            <a:ext uri="{63B3BB69-23CF-44E3-9099-C40C66FF867C}">
              <a14:compatExt xmlns:a14="http://schemas.microsoft.com/office/drawing/2010/main" spid="_x0000_s2072"/>
            </a:ext>
            <a:ext uri="{FF2B5EF4-FFF2-40B4-BE49-F238E27FC236}">
              <a16:creationId xmlns:a16="http://schemas.microsoft.com/office/drawing/2014/main" id="{0255B2CF-B597-4B79-9B35-BF19BDEC570E}"/>
            </a:ext>
          </a:extLst>
        </xdr:cNvPr>
        <xdr:cNvSpPr/>
      </xdr:nvSpPr>
      <xdr:spPr bwMode="auto">
        <a:xfrm>
          <a:off x="3787140" y="666521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00" name="Drop Down 24" hidden="1">
          <a:extLst>
            <a:ext uri="{63B3BB69-23CF-44E3-9099-C40C66FF867C}">
              <a14:compatExt xmlns:a14="http://schemas.microsoft.com/office/drawing/2010/main" spid="_x0000_s2072"/>
            </a:ext>
            <a:ext uri="{FF2B5EF4-FFF2-40B4-BE49-F238E27FC236}">
              <a16:creationId xmlns:a16="http://schemas.microsoft.com/office/drawing/2014/main" id="{AB10750D-71AA-42A6-952A-9C670845FAA9}"/>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01" name="Drop Down 24" hidden="1">
          <a:extLst>
            <a:ext uri="{63B3BB69-23CF-44E3-9099-C40C66FF867C}">
              <a14:compatExt xmlns:a14="http://schemas.microsoft.com/office/drawing/2010/main" spid="_x0000_s2072"/>
            </a:ext>
            <a:ext uri="{FF2B5EF4-FFF2-40B4-BE49-F238E27FC236}">
              <a16:creationId xmlns:a16="http://schemas.microsoft.com/office/drawing/2014/main" id="{6304420B-AD4E-4B62-AD7F-A8CF0AAF5EDB}"/>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02" name="Drop Down 24" hidden="1">
          <a:extLst>
            <a:ext uri="{63B3BB69-23CF-44E3-9099-C40C66FF867C}">
              <a14:compatExt xmlns:a14="http://schemas.microsoft.com/office/drawing/2010/main" spid="_x0000_s2072"/>
            </a:ext>
            <a:ext uri="{FF2B5EF4-FFF2-40B4-BE49-F238E27FC236}">
              <a16:creationId xmlns:a16="http://schemas.microsoft.com/office/drawing/2014/main" id="{15B2AEEB-3130-4482-B088-1582A41AC18C}"/>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03" name="Drop Down 24" hidden="1">
          <a:extLst>
            <a:ext uri="{63B3BB69-23CF-44E3-9099-C40C66FF867C}">
              <a14:compatExt xmlns:a14="http://schemas.microsoft.com/office/drawing/2010/main" spid="_x0000_s2072"/>
            </a:ext>
            <a:ext uri="{FF2B5EF4-FFF2-40B4-BE49-F238E27FC236}">
              <a16:creationId xmlns:a16="http://schemas.microsoft.com/office/drawing/2014/main" id="{4EC3848B-728B-4056-808D-7E73E54B7D08}"/>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04" name="Drop Down 24" hidden="1">
          <a:extLst>
            <a:ext uri="{63B3BB69-23CF-44E3-9099-C40C66FF867C}">
              <a14:compatExt xmlns:a14="http://schemas.microsoft.com/office/drawing/2010/main" spid="_x0000_s2072"/>
            </a:ext>
            <a:ext uri="{FF2B5EF4-FFF2-40B4-BE49-F238E27FC236}">
              <a16:creationId xmlns:a16="http://schemas.microsoft.com/office/drawing/2014/main" id="{D0954960-E4F2-4BAB-BBD2-B2E2AEBEC7A1}"/>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05" name="Drop Down 24" hidden="1">
          <a:extLst>
            <a:ext uri="{63B3BB69-23CF-44E3-9099-C40C66FF867C}">
              <a14:compatExt xmlns:a14="http://schemas.microsoft.com/office/drawing/2010/main" spid="_x0000_s2072"/>
            </a:ext>
            <a:ext uri="{FF2B5EF4-FFF2-40B4-BE49-F238E27FC236}">
              <a16:creationId xmlns:a16="http://schemas.microsoft.com/office/drawing/2014/main" id="{B5088D62-241F-4B6D-93FF-61905F057615}"/>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06" name="Drop Down 24" hidden="1">
          <a:extLst>
            <a:ext uri="{63B3BB69-23CF-44E3-9099-C40C66FF867C}">
              <a14:compatExt xmlns:a14="http://schemas.microsoft.com/office/drawing/2010/main" spid="_x0000_s2072"/>
            </a:ext>
            <a:ext uri="{FF2B5EF4-FFF2-40B4-BE49-F238E27FC236}">
              <a16:creationId xmlns:a16="http://schemas.microsoft.com/office/drawing/2014/main" id="{734AFA14-7289-4F94-83AF-5EFCE76B1CC0}"/>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07" name="Drop Down 24" hidden="1">
          <a:extLst>
            <a:ext uri="{63B3BB69-23CF-44E3-9099-C40C66FF867C}">
              <a14:compatExt xmlns:a14="http://schemas.microsoft.com/office/drawing/2010/main" spid="_x0000_s2072"/>
            </a:ext>
            <a:ext uri="{FF2B5EF4-FFF2-40B4-BE49-F238E27FC236}">
              <a16:creationId xmlns:a16="http://schemas.microsoft.com/office/drawing/2014/main" id="{2250FE8A-A857-4D16-BBB5-FFD65A9465CA}"/>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08" name="Drop Down 24" hidden="1">
          <a:extLst>
            <a:ext uri="{63B3BB69-23CF-44E3-9099-C40C66FF867C}">
              <a14:compatExt xmlns:a14="http://schemas.microsoft.com/office/drawing/2010/main" spid="_x0000_s2072"/>
            </a:ext>
            <a:ext uri="{FF2B5EF4-FFF2-40B4-BE49-F238E27FC236}">
              <a16:creationId xmlns:a16="http://schemas.microsoft.com/office/drawing/2014/main" id="{5CCED224-CD92-45C9-BD04-F7894380332E}"/>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09" name="Drop Down 24" hidden="1">
          <a:extLst>
            <a:ext uri="{63B3BB69-23CF-44E3-9099-C40C66FF867C}">
              <a14:compatExt xmlns:a14="http://schemas.microsoft.com/office/drawing/2010/main" spid="_x0000_s2072"/>
            </a:ext>
            <a:ext uri="{FF2B5EF4-FFF2-40B4-BE49-F238E27FC236}">
              <a16:creationId xmlns:a16="http://schemas.microsoft.com/office/drawing/2014/main" id="{A5F94080-DE2E-4C32-995C-23742F4BF468}"/>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10" name="Drop Down 24" hidden="1">
          <a:extLst>
            <a:ext uri="{63B3BB69-23CF-44E3-9099-C40C66FF867C}">
              <a14:compatExt xmlns:a14="http://schemas.microsoft.com/office/drawing/2010/main" spid="_x0000_s2072"/>
            </a:ext>
            <a:ext uri="{FF2B5EF4-FFF2-40B4-BE49-F238E27FC236}">
              <a16:creationId xmlns:a16="http://schemas.microsoft.com/office/drawing/2014/main" id="{2A4FBFAB-7595-413A-A712-6CDF5457A15A}"/>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11" name="Drop Down 24" hidden="1">
          <a:extLst>
            <a:ext uri="{63B3BB69-23CF-44E3-9099-C40C66FF867C}">
              <a14:compatExt xmlns:a14="http://schemas.microsoft.com/office/drawing/2010/main" spid="_x0000_s2072"/>
            </a:ext>
            <a:ext uri="{FF2B5EF4-FFF2-40B4-BE49-F238E27FC236}">
              <a16:creationId xmlns:a16="http://schemas.microsoft.com/office/drawing/2014/main" id="{95298285-5653-482F-A969-AD5C89E9DEB8}"/>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12" name="Drop Down 24" hidden="1">
          <a:extLst>
            <a:ext uri="{63B3BB69-23CF-44E3-9099-C40C66FF867C}">
              <a14:compatExt xmlns:a14="http://schemas.microsoft.com/office/drawing/2010/main" spid="_x0000_s2072"/>
            </a:ext>
            <a:ext uri="{FF2B5EF4-FFF2-40B4-BE49-F238E27FC236}">
              <a16:creationId xmlns:a16="http://schemas.microsoft.com/office/drawing/2014/main" id="{D1F7B461-0364-44D1-9AAE-FE65DF9F8F0B}"/>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13" name="Drop Down 24" hidden="1">
          <a:extLst>
            <a:ext uri="{63B3BB69-23CF-44E3-9099-C40C66FF867C}">
              <a14:compatExt xmlns:a14="http://schemas.microsoft.com/office/drawing/2010/main" spid="_x0000_s2072"/>
            </a:ext>
            <a:ext uri="{FF2B5EF4-FFF2-40B4-BE49-F238E27FC236}">
              <a16:creationId xmlns:a16="http://schemas.microsoft.com/office/drawing/2014/main" id="{CA684FC4-CCBD-44FB-8134-DAA70DC87647}"/>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14" name="Drop Down 24" hidden="1">
          <a:extLst>
            <a:ext uri="{63B3BB69-23CF-44E3-9099-C40C66FF867C}">
              <a14:compatExt xmlns:a14="http://schemas.microsoft.com/office/drawing/2010/main" spid="_x0000_s2072"/>
            </a:ext>
            <a:ext uri="{FF2B5EF4-FFF2-40B4-BE49-F238E27FC236}">
              <a16:creationId xmlns:a16="http://schemas.microsoft.com/office/drawing/2014/main" id="{69C3F7C7-F5AE-410D-BE24-2D75687DEB8B}"/>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15" name="Drop Down 24" hidden="1">
          <a:extLst>
            <a:ext uri="{63B3BB69-23CF-44E3-9099-C40C66FF867C}">
              <a14:compatExt xmlns:a14="http://schemas.microsoft.com/office/drawing/2010/main" spid="_x0000_s2072"/>
            </a:ext>
            <a:ext uri="{FF2B5EF4-FFF2-40B4-BE49-F238E27FC236}">
              <a16:creationId xmlns:a16="http://schemas.microsoft.com/office/drawing/2014/main" id="{FB4C6A6E-9E01-4D72-9BAD-4B3C4C060925}"/>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16" name="Drop Down 24" hidden="1">
          <a:extLst>
            <a:ext uri="{63B3BB69-23CF-44E3-9099-C40C66FF867C}">
              <a14:compatExt xmlns:a14="http://schemas.microsoft.com/office/drawing/2010/main" spid="_x0000_s2072"/>
            </a:ext>
            <a:ext uri="{FF2B5EF4-FFF2-40B4-BE49-F238E27FC236}">
              <a16:creationId xmlns:a16="http://schemas.microsoft.com/office/drawing/2014/main" id="{351BE664-2065-4EBA-920F-698F52E658D4}"/>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17" name="Drop Down 24" hidden="1">
          <a:extLst>
            <a:ext uri="{63B3BB69-23CF-44E3-9099-C40C66FF867C}">
              <a14:compatExt xmlns:a14="http://schemas.microsoft.com/office/drawing/2010/main" spid="_x0000_s2072"/>
            </a:ext>
            <a:ext uri="{FF2B5EF4-FFF2-40B4-BE49-F238E27FC236}">
              <a16:creationId xmlns:a16="http://schemas.microsoft.com/office/drawing/2014/main" id="{B76519AF-90D9-429D-B1C4-44A48CB64645}"/>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18" name="Drop Down 24" hidden="1">
          <a:extLst>
            <a:ext uri="{63B3BB69-23CF-44E3-9099-C40C66FF867C}">
              <a14:compatExt xmlns:a14="http://schemas.microsoft.com/office/drawing/2010/main" spid="_x0000_s2072"/>
            </a:ext>
            <a:ext uri="{FF2B5EF4-FFF2-40B4-BE49-F238E27FC236}">
              <a16:creationId xmlns:a16="http://schemas.microsoft.com/office/drawing/2014/main" id="{7BA4DB37-FF61-4658-945E-486C48CBC147}"/>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701</xdr:row>
      <xdr:rowOff>0</xdr:rowOff>
    </xdr:from>
    <xdr:ext cx="2476500" cy="199970"/>
    <xdr:sp macro="" textlink="">
      <xdr:nvSpPr>
        <xdr:cNvPr id="519" name="Drop Down 24" hidden="1">
          <a:extLst>
            <a:ext uri="{63B3BB69-23CF-44E3-9099-C40C66FF867C}">
              <a14:compatExt xmlns:a14="http://schemas.microsoft.com/office/drawing/2010/main" spid="_x0000_s2072"/>
            </a:ext>
            <a:ext uri="{FF2B5EF4-FFF2-40B4-BE49-F238E27FC236}">
              <a16:creationId xmlns:a16="http://schemas.microsoft.com/office/drawing/2014/main" id="{6361032B-E493-4E95-92B9-B0ABCA841E6A}"/>
            </a:ext>
          </a:extLst>
        </xdr:cNvPr>
        <xdr:cNvSpPr/>
      </xdr:nvSpPr>
      <xdr:spPr bwMode="auto">
        <a:xfrm>
          <a:off x="3787140" y="667893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647</xdr:row>
      <xdr:rowOff>0</xdr:rowOff>
    </xdr:from>
    <xdr:ext cx="2529840" cy="195685"/>
    <xdr:sp macro="" textlink="">
      <xdr:nvSpPr>
        <xdr:cNvPr id="50" name="Drop Down 4" hidden="1">
          <a:extLst>
            <a:ext uri="{63B3BB69-23CF-44E3-9099-C40C66FF867C}">
              <a14:compatExt xmlns:a14="http://schemas.microsoft.com/office/drawing/2010/main" spid="_x0000_s2052"/>
            </a:ext>
            <a:ext uri="{FF2B5EF4-FFF2-40B4-BE49-F238E27FC236}">
              <a16:creationId xmlns:a16="http://schemas.microsoft.com/office/drawing/2014/main" id="{1C03320F-CC88-4AB8-A4A6-8455CF133093}"/>
            </a:ext>
          </a:extLst>
        </xdr:cNvPr>
        <xdr:cNvSpPr/>
      </xdr:nvSpPr>
      <xdr:spPr bwMode="auto">
        <a:xfrm>
          <a:off x="5438118" y="2270891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647</xdr:row>
      <xdr:rowOff>0</xdr:rowOff>
    </xdr:from>
    <xdr:ext cx="1921468" cy="195685"/>
    <xdr:sp macro="" textlink="">
      <xdr:nvSpPr>
        <xdr:cNvPr id="520" name="Drop Down 20" hidden="1">
          <a:extLst>
            <a:ext uri="{63B3BB69-23CF-44E3-9099-C40C66FF867C}">
              <a14:compatExt xmlns:a14="http://schemas.microsoft.com/office/drawing/2010/main" spid="_x0000_s2068"/>
            </a:ext>
            <a:ext uri="{FF2B5EF4-FFF2-40B4-BE49-F238E27FC236}">
              <a16:creationId xmlns:a16="http://schemas.microsoft.com/office/drawing/2014/main" id="{B069B3D3-F220-4F45-90A9-3BBB64A1991D}"/>
            </a:ext>
          </a:extLst>
        </xdr:cNvPr>
        <xdr:cNvSpPr/>
      </xdr:nvSpPr>
      <xdr:spPr bwMode="auto">
        <a:xfrm>
          <a:off x="5964621" y="22708914"/>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647</xdr:row>
      <xdr:rowOff>0</xdr:rowOff>
    </xdr:from>
    <xdr:ext cx="2476500" cy="199970"/>
    <xdr:sp macro="" textlink="">
      <xdr:nvSpPr>
        <xdr:cNvPr id="521" name="Drop Down 24" hidden="1">
          <a:extLst>
            <a:ext uri="{63B3BB69-23CF-44E3-9099-C40C66FF867C}">
              <a14:compatExt xmlns:a14="http://schemas.microsoft.com/office/drawing/2010/main" spid="_x0000_s2072"/>
            </a:ext>
            <a:ext uri="{FF2B5EF4-FFF2-40B4-BE49-F238E27FC236}">
              <a16:creationId xmlns:a16="http://schemas.microsoft.com/office/drawing/2014/main" id="{6FD1D38E-D69A-409E-887B-2C50DCE51AC7}"/>
            </a:ext>
          </a:extLst>
        </xdr:cNvPr>
        <xdr:cNvSpPr/>
      </xdr:nvSpPr>
      <xdr:spPr bwMode="auto">
        <a:xfrm>
          <a:off x="3796862" y="22708914"/>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647</xdr:row>
      <xdr:rowOff>0</xdr:rowOff>
    </xdr:from>
    <xdr:ext cx="2529840" cy="195685"/>
    <xdr:sp macro="" textlink="">
      <xdr:nvSpPr>
        <xdr:cNvPr id="522" name="Drop Down 4" hidden="1">
          <a:extLst>
            <a:ext uri="{63B3BB69-23CF-44E3-9099-C40C66FF867C}">
              <a14:compatExt xmlns:a14="http://schemas.microsoft.com/office/drawing/2010/main" spid="_x0000_s2052"/>
            </a:ext>
            <a:ext uri="{FF2B5EF4-FFF2-40B4-BE49-F238E27FC236}">
              <a16:creationId xmlns:a16="http://schemas.microsoft.com/office/drawing/2014/main" id="{3484DEBF-CBC2-4D19-ADAD-3F5A033BA753}"/>
            </a:ext>
          </a:extLst>
        </xdr:cNvPr>
        <xdr:cNvSpPr/>
      </xdr:nvSpPr>
      <xdr:spPr bwMode="auto">
        <a:xfrm>
          <a:off x="5438118" y="2270891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647</xdr:row>
      <xdr:rowOff>0</xdr:rowOff>
    </xdr:from>
    <xdr:ext cx="2529840" cy="195685"/>
    <xdr:sp macro="" textlink="">
      <xdr:nvSpPr>
        <xdr:cNvPr id="523" name="Drop Down 4" hidden="1">
          <a:extLst>
            <a:ext uri="{63B3BB69-23CF-44E3-9099-C40C66FF867C}">
              <a14:compatExt xmlns:a14="http://schemas.microsoft.com/office/drawing/2010/main" spid="_x0000_s2052"/>
            </a:ext>
            <a:ext uri="{FF2B5EF4-FFF2-40B4-BE49-F238E27FC236}">
              <a16:creationId xmlns:a16="http://schemas.microsoft.com/office/drawing/2014/main" id="{A01FE887-9C41-4D90-817C-E43745F6128C}"/>
            </a:ext>
          </a:extLst>
        </xdr:cNvPr>
        <xdr:cNvSpPr/>
      </xdr:nvSpPr>
      <xdr:spPr bwMode="auto">
        <a:xfrm>
          <a:off x="5124122" y="2270891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647</xdr:row>
      <xdr:rowOff>0</xdr:rowOff>
    </xdr:from>
    <xdr:ext cx="2529840" cy="195685"/>
    <xdr:sp macro="" textlink="">
      <xdr:nvSpPr>
        <xdr:cNvPr id="524" name="Drop Down 4" hidden="1">
          <a:extLst>
            <a:ext uri="{63B3BB69-23CF-44E3-9099-C40C66FF867C}">
              <a14:compatExt xmlns:a14="http://schemas.microsoft.com/office/drawing/2010/main" spid="_x0000_s2052"/>
            </a:ext>
            <a:ext uri="{FF2B5EF4-FFF2-40B4-BE49-F238E27FC236}">
              <a16:creationId xmlns:a16="http://schemas.microsoft.com/office/drawing/2014/main" id="{BB63F654-3EE0-4EE5-AD2F-8ED7EA90CE83}"/>
            </a:ext>
          </a:extLst>
        </xdr:cNvPr>
        <xdr:cNvSpPr/>
      </xdr:nvSpPr>
      <xdr:spPr bwMode="auto">
        <a:xfrm>
          <a:off x="5438118" y="2270891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647</xdr:row>
      <xdr:rowOff>0</xdr:rowOff>
    </xdr:from>
    <xdr:ext cx="2529840" cy="195685"/>
    <xdr:sp macro="" textlink="">
      <xdr:nvSpPr>
        <xdr:cNvPr id="525" name="Drop Down 4" hidden="1">
          <a:extLst>
            <a:ext uri="{63B3BB69-23CF-44E3-9099-C40C66FF867C}">
              <a14:compatExt xmlns:a14="http://schemas.microsoft.com/office/drawing/2010/main" spid="_x0000_s2052"/>
            </a:ext>
            <a:ext uri="{FF2B5EF4-FFF2-40B4-BE49-F238E27FC236}">
              <a16:creationId xmlns:a16="http://schemas.microsoft.com/office/drawing/2014/main" id="{D85E81F9-BC81-4C6D-84F5-BF4825F323B6}"/>
            </a:ext>
          </a:extLst>
        </xdr:cNvPr>
        <xdr:cNvSpPr/>
      </xdr:nvSpPr>
      <xdr:spPr bwMode="auto">
        <a:xfrm>
          <a:off x="5124122" y="2270891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26" name="Drop Down 24" hidden="1">
          <a:extLst>
            <a:ext uri="{63B3BB69-23CF-44E3-9099-C40C66FF867C}">
              <a14:compatExt xmlns:a14="http://schemas.microsoft.com/office/drawing/2010/main" spid="_x0000_s2072"/>
            </a:ext>
            <a:ext uri="{FF2B5EF4-FFF2-40B4-BE49-F238E27FC236}">
              <a16:creationId xmlns:a16="http://schemas.microsoft.com/office/drawing/2014/main" id="{5785B3B8-A498-49B0-90CD-F67A9C4C7492}"/>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27" name="Drop Down 24" hidden="1">
          <a:extLst>
            <a:ext uri="{63B3BB69-23CF-44E3-9099-C40C66FF867C}">
              <a14:compatExt xmlns:a14="http://schemas.microsoft.com/office/drawing/2010/main" spid="_x0000_s2072"/>
            </a:ext>
            <a:ext uri="{FF2B5EF4-FFF2-40B4-BE49-F238E27FC236}">
              <a16:creationId xmlns:a16="http://schemas.microsoft.com/office/drawing/2014/main" id="{D1FD4994-B1C2-40F9-858C-C827AA37C504}"/>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28" name="Drop Down 24" hidden="1">
          <a:extLst>
            <a:ext uri="{63B3BB69-23CF-44E3-9099-C40C66FF867C}">
              <a14:compatExt xmlns:a14="http://schemas.microsoft.com/office/drawing/2010/main" spid="_x0000_s2072"/>
            </a:ext>
            <a:ext uri="{FF2B5EF4-FFF2-40B4-BE49-F238E27FC236}">
              <a16:creationId xmlns:a16="http://schemas.microsoft.com/office/drawing/2014/main" id="{E3FDDCF5-2F4F-4E5A-8FCC-FC0647625DC1}"/>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29" name="Drop Down 24" hidden="1">
          <a:extLst>
            <a:ext uri="{63B3BB69-23CF-44E3-9099-C40C66FF867C}">
              <a14:compatExt xmlns:a14="http://schemas.microsoft.com/office/drawing/2010/main" spid="_x0000_s2072"/>
            </a:ext>
            <a:ext uri="{FF2B5EF4-FFF2-40B4-BE49-F238E27FC236}">
              <a16:creationId xmlns:a16="http://schemas.microsoft.com/office/drawing/2014/main" id="{FAFC0558-1369-4E52-914D-108687253677}"/>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30" name="Drop Down 24" hidden="1">
          <a:extLst>
            <a:ext uri="{63B3BB69-23CF-44E3-9099-C40C66FF867C}">
              <a14:compatExt xmlns:a14="http://schemas.microsoft.com/office/drawing/2010/main" spid="_x0000_s2072"/>
            </a:ext>
            <a:ext uri="{FF2B5EF4-FFF2-40B4-BE49-F238E27FC236}">
              <a16:creationId xmlns:a16="http://schemas.microsoft.com/office/drawing/2014/main" id="{81FBFCD8-E0D9-456B-BE87-6B3B6322F8EE}"/>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31" name="Drop Down 24" hidden="1">
          <a:extLst>
            <a:ext uri="{63B3BB69-23CF-44E3-9099-C40C66FF867C}">
              <a14:compatExt xmlns:a14="http://schemas.microsoft.com/office/drawing/2010/main" spid="_x0000_s2072"/>
            </a:ext>
            <a:ext uri="{FF2B5EF4-FFF2-40B4-BE49-F238E27FC236}">
              <a16:creationId xmlns:a16="http://schemas.microsoft.com/office/drawing/2014/main" id="{178DE42F-84DF-4CE3-B82F-1D3C52214012}"/>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32" name="Drop Down 24" hidden="1">
          <a:extLst>
            <a:ext uri="{63B3BB69-23CF-44E3-9099-C40C66FF867C}">
              <a14:compatExt xmlns:a14="http://schemas.microsoft.com/office/drawing/2010/main" spid="_x0000_s2072"/>
            </a:ext>
            <a:ext uri="{FF2B5EF4-FFF2-40B4-BE49-F238E27FC236}">
              <a16:creationId xmlns:a16="http://schemas.microsoft.com/office/drawing/2014/main" id="{3089143E-70CE-47F0-ACE7-4D86CED5792C}"/>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33" name="Drop Down 24" hidden="1">
          <a:extLst>
            <a:ext uri="{63B3BB69-23CF-44E3-9099-C40C66FF867C}">
              <a14:compatExt xmlns:a14="http://schemas.microsoft.com/office/drawing/2010/main" spid="_x0000_s2072"/>
            </a:ext>
            <a:ext uri="{FF2B5EF4-FFF2-40B4-BE49-F238E27FC236}">
              <a16:creationId xmlns:a16="http://schemas.microsoft.com/office/drawing/2014/main" id="{1DF16680-FC8D-42C7-BC79-8C10C21326FF}"/>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34" name="Drop Down 24" hidden="1">
          <a:extLst>
            <a:ext uri="{63B3BB69-23CF-44E3-9099-C40C66FF867C}">
              <a14:compatExt xmlns:a14="http://schemas.microsoft.com/office/drawing/2010/main" spid="_x0000_s2072"/>
            </a:ext>
            <a:ext uri="{FF2B5EF4-FFF2-40B4-BE49-F238E27FC236}">
              <a16:creationId xmlns:a16="http://schemas.microsoft.com/office/drawing/2014/main" id="{19471F7B-C313-4857-8EAE-BA76FF9F3AF2}"/>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35" name="Drop Down 24" hidden="1">
          <a:extLst>
            <a:ext uri="{63B3BB69-23CF-44E3-9099-C40C66FF867C}">
              <a14:compatExt xmlns:a14="http://schemas.microsoft.com/office/drawing/2010/main" spid="_x0000_s2072"/>
            </a:ext>
            <a:ext uri="{FF2B5EF4-FFF2-40B4-BE49-F238E27FC236}">
              <a16:creationId xmlns:a16="http://schemas.microsoft.com/office/drawing/2014/main" id="{576A8610-EE9B-4AAA-A581-6D2209DBEE29}"/>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36" name="Drop Down 24" hidden="1">
          <a:extLst>
            <a:ext uri="{63B3BB69-23CF-44E3-9099-C40C66FF867C}">
              <a14:compatExt xmlns:a14="http://schemas.microsoft.com/office/drawing/2010/main" spid="_x0000_s2072"/>
            </a:ext>
            <a:ext uri="{FF2B5EF4-FFF2-40B4-BE49-F238E27FC236}">
              <a16:creationId xmlns:a16="http://schemas.microsoft.com/office/drawing/2014/main" id="{6E55C3A4-88EF-4408-B819-82CB89C04D81}"/>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37" name="Drop Down 24" hidden="1">
          <a:extLst>
            <a:ext uri="{63B3BB69-23CF-44E3-9099-C40C66FF867C}">
              <a14:compatExt xmlns:a14="http://schemas.microsoft.com/office/drawing/2010/main" spid="_x0000_s2072"/>
            </a:ext>
            <a:ext uri="{FF2B5EF4-FFF2-40B4-BE49-F238E27FC236}">
              <a16:creationId xmlns:a16="http://schemas.microsoft.com/office/drawing/2014/main" id="{A1461125-5DB5-46E1-9427-55C0740512B4}"/>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38" name="Drop Down 24" hidden="1">
          <a:extLst>
            <a:ext uri="{63B3BB69-23CF-44E3-9099-C40C66FF867C}">
              <a14:compatExt xmlns:a14="http://schemas.microsoft.com/office/drawing/2010/main" spid="_x0000_s2072"/>
            </a:ext>
            <a:ext uri="{FF2B5EF4-FFF2-40B4-BE49-F238E27FC236}">
              <a16:creationId xmlns:a16="http://schemas.microsoft.com/office/drawing/2014/main" id="{96FFC27A-C33B-46D9-99C2-5FD237FF6415}"/>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39" name="Drop Down 24" hidden="1">
          <a:extLst>
            <a:ext uri="{63B3BB69-23CF-44E3-9099-C40C66FF867C}">
              <a14:compatExt xmlns:a14="http://schemas.microsoft.com/office/drawing/2010/main" spid="_x0000_s2072"/>
            </a:ext>
            <a:ext uri="{FF2B5EF4-FFF2-40B4-BE49-F238E27FC236}">
              <a16:creationId xmlns:a16="http://schemas.microsoft.com/office/drawing/2014/main" id="{0ADAEEE5-C3F5-410A-A46A-20D5D752DEE2}"/>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40" name="Drop Down 24" hidden="1">
          <a:extLst>
            <a:ext uri="{63B3BB69-23CF-44E3-9099-C40C66FF867C}">
              <a14:compatExt xmlns:a14="http://schemas.microsoft.com/office/drawing/2010/main" spid="_x0000_s2072"/>
            </a:ext>
            <a:ext uri="{FF2B5EF4-FFF2-40B4-BE49-F238E27FC236}">
              <a16:creationId xmlns:a16="http://schemas.microsoft.com/office/drawing/2014/main" id="{8BC298D0-0B1C-4076-A690-A2E159638945}"/>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642</xdr:row>
      <xdr:rowOff>0</xdr:rowOff>
    </xdr:from>
    <xdr:ext cx="2529840" cy="195685"/>
    <xdr:sp macro="" textlink="">
      <xdr:nvSpPr>
        <xdr:cNvPr id="541" name="Drop Down 4" hidden="1">
          <a:extLst>
            <a:ext uri="{63B3BB69-23CF-44E3-9099-C40C66FF867C}">
              <a14:compatExt xmlns:a14="http://schemas.microsoft.com/office/drawing/2010/main" spid="_x0000_s2052"/>
            </a:ext>
            <a:ext uri="{FF2B5EF4-FFF2-40B4-BE49-F238E27FC236}">
              <a16:creationId xmlns:a16="http://schemas.microsoft.com/office/drawing/2014/main" id="{5454DF2E-2FA1-441C-98E4-8A764E8B9074}"/>
            </a:ext>
          </a:extLst>
        </xdr:cNvPr>
        <xdr:cNvSpPr/>
      </xdr:nvSpPr>
      <xdr:spPr bwMode="auto">
        <a:xfrm>
          <a:off x="5438118" y="4114143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642</xdr:row>
      <xdr:rowOff>0</xdr:rowOff>
    </xdr:from>
    <xdr:ext cx="1921468" cy="195685"/>
    <xdr:sp macro="" textlink="">
      <xdr:nvSpPr>
        <xdr:cNvPr id="542" name="Drop Down 20" hidden="1">
          <a:extLst>
            <a:ext uri="{63B3BB69-23CF-44E3-9099-C40C66FF867C}">
              <a14:compatExt xmlns:a14="http://schemas.microsoft.com/office/drawing/2010/main" spid="_x0000_s2068"/>
            </a:ext>
            <a:ext uri="{FF2B5EF4-FFF2-40B4-BE49-F238E27FC236}">
              <a16:creationId xmlns:a16="http://schemas.microsoft.com/office/drawing/2014/main" id="{162D96A6-F2EB-4D6B-BA6F-61111A735AF2}"/>
            </a:ext>
          </a:extLst>
        </xdr:cNvPr>
        <xdr:cNvSpPr/>
      </xdr:nvSpPr>
      <xdr:spPr bwMode="auto">
        <a:xfrm>
          <a:off x="5964621" y="41141431"/>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642</xdr:row>
      <xdr:rowOff>0</xdr:rowOff>
    </xdr:from>
    <xdr:ext cx="2476500" cy="199970"/>
    <xdr:sp macro="" textlink="">
      <xdr:nvSpPr>
        <xdr:cNvPr id="543" name="Drop Down 24" hidden="1">
          <a:extLst>
            <a:ext uri="{63B3BB69-23CF-44E3-9099-C40C66FF867C}">
              <a14:compatExt xmlns:a14="http://schemas.microsoft.com/office/drawing/2010/main" spid="_x0000_s2072"/>
            </a:ext>
            <a:ext uri="{FF2B5EF4-FFF2-40B4-BE49-F238E27FC236}">
              <a16:creationId xmlns:a16="http://schemas.microsoft.com/office/drawing/2014/main" id="{A90DD985-8123-4408-A366-9637909862C0}"/>
            </a:ext>
          </a:extLst>
        </xdr:cNvPr>
        <xdr:cNvSpPr/>
      </xdr:nvSpPr>
      <xdr:spPr bwMode="auto">
        <a:xfrm>
          <a:off x="3796862" y="4114143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642</xdr:row>
      <xdr:rowOff>0</xdr:rowOff>
    </xdr:from>
    <xdr:ext cx="2529840" cy="195685"/>
    <xdr:sp macro="" textlink="">
      <xdr:nvSpPr>
        <xdr:cNvPr id="544" name="Drop Down 4" hidden="1">
          <a:extLst>
            <a:ext uri="{63B3BB69-23CF-44E3-9099-C40C66FF867C}">
              <a14:compatExt xmlns:a14="http://schemas.microsoft.com/office/drawing/2010/main" spid="_x0000_s2052"/>
            </a:ext>
            <a:ext uri="{FF2B5EF4-FFF2-40B4-BE49-F238E27FC236}">
              <a16:creationId xmlns:a16="http://schemas.microsoft.com/office/drawing/2014/main" id="{EC2A3664-D824-4B79-A44E-B75B0FE5F18D}"/>
            </a:ext>
          </a:extLst>
        </xdr:cNvPr>
        <xdr:cNvSpPr/>
      </xdr:nvSpPr>
      <xdr:spPr bwMode="auto">
        <a:xfrm>
          <a:off x="5438118" y="4114143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642</xdr:row>
      <xdr:rowOff>0</xdr:rowOff>
    </xdr:from>
    <xdr:ext cx="2529840" cy="195685"/>
    <xdr:sp macro="" textlink="">
      <xdr:nvSpPr>
        <xdr:cNvPr id="545" name="Drop Down 4" hidden="1">
          <a:extLst>
            <a:ext uri="{63B3BB69-23CF-44E3-9099-C40C66FF867C}">
              <a14:compatExt xmlns:a14="http://schemas.microsoft.com/office/drawing/2010/main" spid="_x0000_s2052"/>
            </a:ext>
            <a:ext uri="{FF2B5EF4-FFF2-40B4-BE49-F238E27FC236}">
              <a16:creationId xmlns:a16="http://schemas.microsoft.com/office/drawing/2014/main" id="{C67CD2EF-16D6-478E-9D1C-AFB653A855FD}"/>
            </a:ext>
          </a:extLst>
        </xdr:cNvPr>
        <xdr:cNvSpPr/>
      </xdr:nvSpPr>
      <xdr:spPr bwMode="auto">
        <a:xfrm>
          <a:off x="5124122" y="4114143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642</xdr:row>
      <xdr:rowOff>0</xdr:rowOff>
    </xdr:from>
    <xdr:ext cx="2529840" cy="195685"/>
    <xdr:sp macro="" textlink="">
      <xdr:nvSpPr>
        <xdr:cNvPr id="546" name="Drop Down 4" hidden="1">
          <a:extLst>
            <a:ext uri="{63B3BB69-23CF-44E3-9099-C40C66FF867C}">
              <a14:compatExt xmlns:a14="http://schemas.microsoft.com/office/drawing/2010/main" spid="_x0000_s2052"/>
            </a:ext>
            <a:ext uri="{FF2B5EF4-FFF2-40B4-BE49-F238E27FC236}">
              <a16:creationId xmlns:a16="http://schemas.microsoft.com/office/drawing/2014/main" id="{EF0707B7-5A19-47FF-BAEB-F1A9CD2849A4}"/>
            </a:ext>
          </a:extLst>
        </xdr:cNvPr>
        <xdr:cNvSpPr/>
      </xdr:nvSpPr>
      <xdr:spPr bwMode="auto">
        <a:xfrm>
          <a:off x="5438118" y="4114143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642</xdr:row>
      <xdr:rowOff>0</xdr:rowOff>
    </xdr:from>
    <xdr:ext cx="2529840" cy="195685"/>
    <xdr:sp macro="" textlink="">
      <xdr:nvSpPr>
        <xdr:cNvPr id="547" name="Drop Down 4" hidden="1">
          <a:extLst>
            <a:ext uri="{63B3BB69-23CF-44E3-9099-C40C66FF867C}">
              <a14:compatExt xmlns:a14="http://schemas.microsoft.com/office/drawing/2010/main" spid="_x0000_s2052"/>
            </a:ext>
            <a:ext uri="{FF2B5EF4-FFF2-40B4-BE49-F238E27FC236}">
              <a16:creationId xmlns:a16="http://schemas.microsoft.com/office/drawing/2014/main" id="{233EB0F3-5736-4E83-9715-0686513BAA8F}"/>
            </a:ext>
          </a:extLst>
        </xdr:cNvPr>
        <xdr:cNvSpPr/>
      </xdr:nvSpPr>
      <xdr:spPr bwMode="auto">
        <a:xfrm>
          <a:off x="5124122" y="4114143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644</xdr:row>
      <xdr:rowOff>0</xdr:rowOff>
    </xdr:from>
    <xdr:ext cx="2529840" cy="195685"/>
    <xdr:sp macro="" textlink="">
      <xdr:nvSpPr>
        <xdr:cNvPr id="548" name="Drop Down 4" hidden="1">
          <a:extLst>
            <a:ext uri="{63B3BB69-23CF-44E3-9099-C40C66FF867C}">
              <a14:compatExt xmlns:a14="http://schemas.microsoft.com/office/drawing/2010/main" spid="_x0000_s2052"/>
            </a:ext>
            <a:ext uri="{FF2B5EF4-FFF2-40B4-BE49-F238E27FC236}">
              <a16:creationId xmlns:a16="http://schemas.microsoft.com/office/drawing/2014/main" id="{0644B3CE-057E-472D-B76E-B244BD5DADCC}"/>
            </a:ext>
          </a:extLst>
        </xdr:cNvPr>
        <xdr:cNvSpPr/>
      </xdr:nvSpPr>
      <xdr:spPr bwMode="auto">
        <a:xfrm>
          <a:off x="5438118" y="5598072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644</xdr:row>
      <xdr:rowOff>0</xdr:rowOff>
    </xdr:from>
    <xdr:ext cx="1921468" cy="195685"/>
    <xdr:sp macro="" textlink="">
      <xdr:nvSpPr>
        <xdr:cNvPr id="549" name="Drop Down 20" hidden="1">
          <a:extLst>
            <a:ext uri="{63B3BB69-23CF-44E3-9099-C40C66FF867C}">
              <a14:compatExt xmlns:a14="http://schemas.microsoft.com/office/drawing/2010/main" spid="_x0000_s2068"/>
            </a:ext>
            <a:ext uri="{FF2B5EF4-FFF2-40B4-BE49-F238E27FC236}">
              <a16:creationId xmlns:a16="http://schemas.microsoft.com/office/drawing/2014/main" id="{AF97712D-B382-4221-914D-DF215881E4F5}"/>
            </a:ext>
          </a:extLst>
        </xdr:cNvPr>
        <xdr:cNvSpPr/>
      </xdr:nvSpPr>
      <xdr:spPr bwMode="auto">
        <a:xfrm>
          <a:off x="5964621" y="55980724"/>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644</xdr:row>
      <xdr:rowOff>0</xdr:rowOff>
    </xdr:from>
    <xdr:ext cx="2476500" cy="199970"/>
    <xdr:sp macro="" textlink="">
      <xdr:nvSpPr>
        <xdr:cNvPr id="550" name="Drop Down 24" hidden="1">
          <a:extLst>
            <a:ext uri="{63B3BB69-23CF-44E3-9099-C40C66FF867C}">
              <a14:compatExt xmlns:a14="http://schemas.microsoft.com/office/drawing/2010/main" spid="_x0000_s2072"/>
            </a:ext>
            <a:ext uri="{FF2B5EF4-FFF2-40B4-BE49-F238E27FC236}">
              <a16:creationId xmlns:a16="http://schemas.microsoft.com/office/drawing/2014/main" id="{0524D833-ABC7-4025-9A42-5A66AD140692}"/>
            </a:ext>
          </a:extLst>
        </xdr:cNvPr>
        <xdr:cNvSpPr/>
      </xdr:nvSpPr>
      <xdr:spPr bwMode="auto">
        <a:xfrm>
          <a:off x="3796862" y="55980724"/>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644</xdr:row>
      <xdr:rowOff>0</xdr:rowOff>
    </xdr:from>
    <xdr:ext cx="2529840" cy="195685"/>
    <xdr:sp macro="" textlink="">
      <xdr:nvSpPr>
        <xdr:cNvPr id="551" name="Drop Down 4" hidden="1">
          <a:extLst>
            <a:ext uri="{63B3BB69-23CF-44E3-9099-C40C66FF867C}">
              <a14:compatExt xmlns:a14="http://schemas.microsoft.com/office/drawing/2010/main" spid="_x0000_s2052"/>
            </a:ext>
            <a:ext uri="{FF2B5EF4-FFF2-40B4-BE49-F238E27FC236}">
              <a16:creationId xmlns:a16="http://schemas.microsoft.com/office/drawing/2014/main" id="{055C5686-7E28-409B-BE09-667DE8F28BFB}"/>
            </a:ext>
          </a:extLst>
        </xdr:cNvPr>
        <xdr:cNvSpPr/>
      </xdr:nvSpPr>
      <xdr:spPr bwMode="auto">
        <a:xfrm>
          <a:off x="5438118" y="5598072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644</xdr:row>
      <xdr:rowOff>0</xdr:rowOff>
    </xdr:from>
    <xdr:ext cx="2529840" cy="195685"/>
    <xdr:sp macro="" textlink="">
      <xdr:nvSpPr>
        <xdr:cNvPr id="552" name="Drop Down 4" hidden="1">
          <a:extLst>
            <a:ext uri="{63B3BB69-23CF-44E3-9099-C40C66FF867C}">
              <a14:compatExt xmlns:a14="http://schemas.microsoft.com/office/drawing/2010/main" spid="_x0000_s2052"/>
            </a:ext>
            <a:ext uri="{FF2B5EF4-FFF2-40B4-BE49-F238E27FC236}">
              <a16:creationId xmlns:a16="http://schemas.microsoft.com/office/drawing/2014/main" id="{569C2E92-60FF-44E0-A91B-C3D93CB742D5}"/>
            </a:ext>
          </a:extLst>
        </xdr:cNvPr>
        <xdr:cNvSpPr/>
      </xdr:nvSpPr>
      <xdr:spPr bwMode="auto">
        <a:xfrm>
          <a:off x="5124122" y="5598072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644</xdr:row>
      <xdr:rowOff>0</xdr:rowOff>
    </xdr:from>
    <xdr:ext cx="2529840" cy="195685"/>
    <xdr:sp macro="" textlink="">
      <xdr:nvSpPr>
        <xdr:cNvPr id="553" name="Drop Down 4" hidden="1">
          <a:extLst>
            <a:ext uri="{63B3BB69-23CF-44E3-9099-C40C66FF867C}">
              <a14:compatExt xmlns:a14="http://schemas.microsoft.com/office/drawing/2010/main" spid="_x0000_s2052"/>
            </a:ext>
            <a:ext uri="{FF2B5EF4-FFF2-40B4-BE49-F238E27FC236}">
              <a16:creationId xmlns:a16="http://schemas.microsoft.com/office/drawing/2014/main" id="{B0DC384B-EAAD-4579-BB34-0C50B5714926}"/>
            </a:ext>
          </a:extLst>
        </xdr:cNvPr>
        <xdr:cNvSpPr/>
      </xdr:nvSpPr>
      <xdr:spPr bwMode="auto">
        <a:xfrm>
          <a:off x="5438118" y="5598072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644</xdr:row>
      <xdr:rowOff>0</xdr:rowOff>
    </xdr:from>
    <xdr:ext cx="2529840" cy="195685"/>
    <xdr:sp macro="" textlink="">
      <xdr:nvSpPr>
        <xdr:cNvPr id="554" name="Drop Down 4" hidden="1">
          <a:extLst>
            <a:ext uri="{63B3BB69-23CF-44E3-9099-C40C66FF867C}">
              <a14:compatExt xmlns:a14="http://schemas.microsoft.com/office/drawing/2010/main" spid="_x0000_s2052"/>
            </a:ext>
            <a:ext uri="{FF2B5EF4-FFF2-40B4-BE49-F238E27FC236}">
              <a16:creationId xmlns:a16="http://schemas.microsoft.com/office/drawing/2014/main" id="{6DB74642-0ECA-46FB-870D-FCEB8E3785E9}"/>
            </a:ext>
          </a:extLst>
        </xdr:cNvPr>
        <xdr:cNvSpPr/>
      </xdr:nvSpPr>
      <xdr:spPr bwMode="auto">
        <a:xfrm>
          <a:off x="5124122" y="5598072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140</xdr:row>
      <xdr:rowOff>0</xdr:rowOff>
    </xdr:from>
    <xdr:ext cx="2529840" cy="195685"/>
    <xdr:sp macro="" textlink="">
      <xdr:nvSpPr>
        <xdr:cNvPr id="555" name="Drop Down 4" hidden="1">
          <a:extLst>
            <a:ext uri="{63B3BB69-23CF-44E3-9099-C40C66FF867C}">
              <a14:compatExt xmlns:a14="http://schemas.microsoft.com/office/drawing/2010/main" spid="_x0000_s2052"/>
            </a:ext>
            <a:ext uri="{FF2B5EF4-FFF2-40B4-BE49-F238E27FC236}">
              <a16:creationId xmlns:a16="http://schemas.microsoft.com/office/drawing/2014/main" id="{5AD596E9-D8D2-4165-9FCE-56B443934F6C}"/>
            </a:ext>
          </a:extLst>
        </xdr:cNvPr>
        <xdr:cNvSpPr/>
      </xdr:nvSpPr>
      <xdr:spPr bwMode="auto">
        <a:xfrm>
          <a:off x="5540403"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140</xdr:row>
      <xdr:rowOff>0</xdr:rowOff>
    </xdr:from>
    <xdr:ext cx="1921468" cy="195685"/>
    <xdr:sp macro="" textlink="">
      <xdr:nvSpPr>
        <xdr:cNvPr id="557" name="Drop Down 20" hidden="1">
          <a:extLst>
            <a:ext uri="{63B3BB69-23CF-44E3-9099-C40C66FF867C}">
              <a14:compatExt xmlns:a14="http://schemas.microsoft.com/office/drawing/2010/main" spid="_x0000_s2068"/>
            </a:ext>
            <a:ext uri="{FF2B5EF4-FFF2-40B4-BE49-F238E27FC236}">
              <a16:creationId xmlns:a16="http://schemas.microsoft.com/office/drawing/2014/main" id="{DBA904C0-5ECB-4ECB-B369-85BBE5D9DC56}"/>
            </a:ext>
          </a:extLst>
        </xdr:cNvPr>
        <xdr:cNvSpPr/>
      </xdr:nvSpPr>
      <xdr:spPr bwMode="auto">
        <a:xfrm>
          <a:off x="6069496" y="2054087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140</xdr:row>
      <xdr:rowOff>0</xdr:rowOff>
    </xdr:from>
    <xdr:ext cx="2476500" cy="199970"/>
    <xdr:sp macro="" textlink="">
      <xdr:nvSpPr>
        <xdr:cNvPr id="558" name="Drop Down 24" hidden="1">
          <a:extLst>
            <a:ext uri="{63B3BB69-23CF-44E3-9099-C40C66FF867C}">
              <a14:compatExt xmlns:a14="http://schemas.microsoft.com/office/drawing/2010/main" spid="_x0000_s2072"/>
            </a:ext>
            <a:ext uri="{FF2B5EF4-FFF2-40B4-BE49-F238E27FC236}">
              <a16:creationId xmlns:a16="http://schemas.microsoft.com/office/drawing/2014/main" id="{96925DCC-9466-4885-A5B1-D38BC8352925}"/>
            </a:ext>
          </a:extLst>
        </xdr:cNvPr>
        <xdr:cNvSpPr/>
      </xdr:nvSpPr>
      <xdr:spPr bwMode="auto">
        <a:xfrm>
          <a:off x="3906078" y="2054087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140</xdr:row>
      <xdr:rowOff>0</xdr:rowOff>
    </xdr:from>
    <xdr:ext cx="2529840" cy="195685"/>
    <xdr:sp macro="" textlink="">
      <xdr:nvSpPr>
        <xdr:cNvPr id="559" name="Drop Down 4" hidden="1">
          <a:extLst>
            <a:ext uri="{63B3BB69-23CF-44E3-9099-C40C66FF867C}">
              <a14:compatExt xmlns:a14="http://schemas.microsoft.com/office/drawing/2010/main" spid="_x0000_s2052"/>
            </a:ext>
            <a:ext uri="{FF2B5EF4-FFF2-40B4-BE49-F238E27FC236}">
              <a16:creationId xmlns:a16="http://schemas.microsoft.com/office/drawing/2014/main" id="{42305C8E-D562-448B-AA26-77A0F6756801}"/>
            </a:ext>
          </a:extLst>
        </xdr:cNvPr>
        <xdr:cNvSpPr/>
      </xdr:nvSpPr>
      <xdr:spPr bwMode="auto">
        <a:xfrm>
          <a:off x="5540403"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140</xdr:row>
      <xdr:rowOff>0</xdr:rowOff>
    </xdr:from>
    <xdr:ext cx="2529840" cy="195685"/>
    <xdr:sp macro="" textlink="">
      <xdr:nvSpPr>
        <xdr:cNvPr id="560" name="Drop Down 4" hidden="1">
          <a:extLst>
            <a:ext uri="{63B3BB69-23CF-44E3-9099-C40C66FF867C}">
              <a14:compatExt xmlns:a14="http://schemas.microsoft.com/office/drawing/2010/main" spid="_x0000_s2052"/>
            </a:ext>
            <a:ext uri="{FF2B5EF4-FFF2-40B4-BE49-F238E27FC236}">
              <a16:creationId xmlns:a16="http://schemas.microsoft.com/office/drawing/2014/main" id="{7F38921F-4779-4362-B397-881AAF50645B}"/>
            </a:ext>
          </a:extLst>
        </xdr:cNvPr>
        <xdr:cNvSpPr/>
      </xdr:nvSpPr>
      <xdr:spPr bwMode="auto">
        <a:xfrm>
          <a:off x="5230964"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140</xdr:row>
      <xdr:rowOff>0</xdr:rowOff>
    </xdr:from>
    <xdr:ext cx="2529840" cy="195685"/>
    <xdr:sp macro="" textlink="">
      <xdr:nvSpPr>
        <xdr:cNvPr id="561" name="Drop Down 4" hidden="1">
          <a:extLst>
            <a:ext uri="{63B3BB69-23CF-44E3-9099-C40C66FF867C}">
              <a14:compatExt xmlns:a14="http://schemas.microsoft.com/office/drawing/2010/main" spid="_x0000_s2052"/>
            </a:ext>
            <a:ext uri="{FF2B5EF4-FFF2-40B4-BE49-F238E27FC236}">
              <a16:creationId xmlns:a16="http://schemas.microsoft.com/office/drawing/2014/main" id="{9D784E19-DC84-41D1-BBBE-4185E23FF916}"/>
            </a:ext>
          </a:extLst>
        </xdr:cNvPr>
        <xdr:cNvSpPr/>
      </xdr:nvSpPr>
      <xdr:spPr bwMode="auto">
        <a:xfrm>
          <a:off x="5540403"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140</xdr:row>
      <xdr:rowOff>0</xdr:rowOff>
    </xdr:from>
    <xdr:ext cx="2529840" cy="195685"/>
    <xdr:sp macro="" textlink="">
      <xdr:nvSpPr>
        <xdr:cNvPr id="562" name="Drop Down 4" hidden="1">
          <a:extLst>
            <a:ext uri="{63B3BB69-23CF-44E3-9099-C40C66FF867C}">
              <a14:compatExt xmlns:a14="http://schemas.microsoft.com/office/drawing/2010/main" spid="_x0000_s2052"/>
            </a:ext>
            <a:ext uri="{FF2B5EF4-FFF2-40B4-BE49-F238E27FC236}">
              <a16:creationId xmlns:a16="http://schemas.microsoft.com/office/drawing/2014/main" id="{FCC93825-AD67-41A1-A3C1-2281DA966B95}"/>
            </a:ext>
          </a:extLst>
        </xdr:cNvPr>
        <xdr:cNvSpPr/>
      </xdr:nvSpPr>
      <xdr:spPr bwMode="auto">
        <a:xfrm>
          <a:off x="5230964"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145</xdr:row>
      <xdr:rowOff>0</xdr:rowOff>
    </xdr:from>
    <xdr:ext cx="2529840" cy="195685"/>
    <xdr:sp macro="" textlink="">
      <xdr:nvSpPr>
        <xdr:cNvPr id="563" name="Drop Down 4" hidden="1">
          <a:extLst>
            <a:ext uri="{63B3BB69-23CF-44E3-9099-C40C66FF867C}">
              <a14:compatExt xmlns:a14="http://schemas.microsoft.com/office/drawing/2010/main" spid="_x0000_s2052"/>
            </a:ext>
            <a:ext uri="{FF2B5EF4-FFF2-40B4-BE49-F238E27FC236}">
              <a16:creationId xmlns:a16="http://schemas.microsoft.com/office/drawing/2014/main" id="{05777093-7E54-46E3-B374-A0E47B16BC64}"/>
            </a:ext>
          </a:extLst>
        </xdr:cNvPr>
        <xdr:cNvSpPr/>
      </xdr:nvSpPr>
      <xdr:spPr bwMode="auto">
        <a:xfrm>
          <a:off x="5540403"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145</xdr:row>
      <xdr:rowOff>0</xdr:rowOff>
    </xdr:from>
    <xdr:ext cx="1921468" cy="195685"/>
    <xdr:sp macro="" textlink="">
      <xdr:nvSpPr>
        <xdr:cNvPr id="564" name="Drop Down 20" hidden="1">
          <a:extLst>
            <a:ext uri="{63B3BB69-23CF-44E3-9099-C40C66FF867C}">
              <a14:compatExt xmlns:a14="http://schemas.microsoft.com/office/drawing/2010/main" spid="_x0000_s2068"/>
            </a:ext>
            <a:ext uri="{FF2B5EF4-FFF2-40B4-BE49-F238E27FC236}">
              <a16:creationId xmlns:a16="http://schemas.microsoft.com/office/drawing/2014/main" id="{08429A00-E845-43FE-AD21-47126C6510E2}"/>
            </a:ext>
          </a:extLst>
        </xdr:cNvPr>
        <xdr:cNvSpPr/>
      </xdr:nvSpPr>
      <xdr:spPr bwMode="auto">
        <a:xfrm>
          <a:off x="6069496" y="2054087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145</xdr:row>
      <xdr:rowOff>0</xdr:rowOff>
    </xdr:from>
    <xdr:ext cx="2476500" cy="199970"/>
    <xdr:sp macro="" textlink="">
      <xdr:nvSpPr>
        <xdr:cNvPr id="565" name="Drop Down 24" hidden="1">
          <a:extLst>
            <a:ext uri="{63B3BB69-23CF-44E3-9099-C40C66FF867C}">
              <a14:compatExt xmlns:a14="http://schemas.microsoft.com/office/drawing/2010/main" spid="_x0000_s2072"/>
            </a:ext>
            <a:ext uri="{FF2B5EF4-FFF2-40B4-BE49-F238E27FC236}">
              <a16:creationId xmlns:a16="http://schemas.microsoft.com/office/drawing/2014/main" id="{7AEE56EF-B002-46AC-8556-D25855B5CF18}"/>
            </a:ext>
          </a:extLst>
        </xdr:cNvPr>
        <xdr:cNvSpPr/>
      </xdr:nvSpPr>
      <xdr:spPr bwMode="auto">
        <a:xfrm>
          <a:off x="3906078" y="2054087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145</xdr:row>
      <xdr:rowOff>0</xdr:rowOff>
    </xdr:from>
    <xdr:ext cx="2529840" cy="195685"/>
    <xdr:sp macro="" textlink="">
      <xdr:nvSpPr>
        <xdr:cNvPr id="566" name="Drop Down 4" hidden="1">
          <a:extLst>
            <a:ext uri="{63B3BB69-23CF-44E3-9099-C40C66FF867C}">
              <a14:compatExt xmlns:a14="http://schemas.microsoft.com/office/drawing/2010/main" spid="_x0000_s2052"/>
            </a:ext>
            <a:ext uri="{FF2B5EF4-FFF2-40B4-BE49-F238E27FC236}">
              <a16:creationId xmlns:a16="http://schemas.microsoft.com/office/drawing/2014/main" id="{EFD79FFD-D988-4FD1-87C7-715995897871}"/>
            </a:ext>
          </a:extLst>
        </xdr:cNvPr>
        <xdr:cNvSpPr/>
      </xdr:nvSpPr>
      <xdr:spPr bwMode="auto">
        <a:xfrm>
          <a:off x="5540403"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145</xdr:row>
      <xdr:rowOff>0</xdr:rowOff>
    </xdr:from>
    <xdr:ext cx="2529840" cy="195685"/>
    <xdr:sp macro="" textlink="">
      <xdr:nvSpPr>
        <xdr:cNvPr id="567" name="Drop Down 4" hidden="1">
          <a:extLst>
            <a:ext uri="{63B3BB69-23CF-44E3-9099-C40C66FF867C}">
              <a14:compatExt xmlns:a14="http://schemas.microsoft.com/office/drawing/2010/main" spid="_x0000_s2052"/>
            </a:ext>
            <a:ext uri="{FF2B5EF4-FFF2-40B4-BE49-F238E27FC236}">
              <a16:creationId xmlns:a16="http://schemas.microsoft.com/office/drawing/2014/main" id="{8DAF76DE-5D09-46F8-A1DC-E6117DF576EC}"/>
            </a:ext>
          </a:extLst>
        </xdr:cNvPr>
        <xdr:cNvSpPr/>
      </xdr:nvSpPr>
      <xdr:spPr bwMode="auto">
        <a:xfrm>
          <a:off x="5230964"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145</xdr:row>
      <xdr:rowOff>0</xdr:rowOff>
    </xdr:from>
    <xdr:ext cx="2529840" cy="195685"/>
    <xdr:sp macro="" textlink="">
      <xdr:nvSpPr>
        <xdr:cNvPr id="568" name="Drop Down 4" hidden="1">
          <a:extLst>
            <a:ext uri="{63B3BB69-23CF-44E3-9099-C40C66FF867C}">
              <a14:compatExt xmlns:a14="http://schemas.microsoft.com/office/drawing/2010/main" spid="_x0000_s2052"/>
            </a:ext>
            <a:ext uri="{FF2B5EF4-FFF2-40B4-BE49-F238E27FC236}">
              <a16:creationId xmlns:a16="http://schemas.microsoft.com/office/drawing/2014/main" id="{6C4441DD-B8CC-4F72-AE7D-8CF114A8DF4E}"/>
            </a:ext>
          </a:extLst>
        </xdr:cNvPr>
        <xdr:cNvSpPr/>
      </xdr:nvSpPr>
      <xdr:spPr bwMode="auto">
        <a:xfrm>
          <a:off x="5540403"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145</xdr:row>
      <xdr:rowOff>0</xdr:rowOff>
    </xdr:from>
    <xdr:ext cx="2529840" cy="195685"/>
    <xdr:sp macro="" textlink="">
      <xdr:nvSpPr>
        <xdr:cNvPr id="569" name="Drop Down 4" hidden="1">
          <a:extLst>
            <a:ext uri="{63B3BB69-23CF-44E3-9099-C40C66FF867C}">
              <a14:compatExt xmlns:a14="http://schemas.microsoft.com/office/drawing/2010/main" spid="_x0000_s2052"/>
            </a:ext>
            <a:ext uri="{FF2B5EF4-FFF2-40B4-BE49-F238E27FC236}">
              <a16:creationId xmlns:a16="http://schemas.microsoft.com/office/drawing/2014/main" id="{F21AB626-3693-474C-A09C-DD8DCA38ECDF}"/>
            </a:ext>
          </a:extLst>
        </xdr:cNvPr>
        <xdr:cNvSpPr/>
      </xdr:nvSpPr>
      <xdr:spPr bwMode="auto">
        <a:xfrm>
          <a:off x="5230964"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156</xdr:row>
      <xdr:rowOff>0</xdr:rowOff>
    </xdr:from>
    <xdr:ext cx="2529840" cy="195685"/>
    <xdr:sp macro="" textlink="">
      <xdr:nvSpPr>
        <xdr:cNvPr id="570" name="Drop Down 4" hidden="1">
          <a:extLst>
            <a:ext uri="{63B3BB69-23CF-44E3-9099-C40C66FF867C}">
              <a14:compatExt xmlns:a14="http://schemas.microsoft.com/office/drawing/2010/main" spid="_x0000_s2052"/>
            </a:ext>
            <a:ext uri="{FF2B5EF4-FFF2-40B4-BE49-F238E27FC236}">
              <a16:creationId xmlns:a16="http://schemas.microsoft.com/office/drawing/2014/main" id="{C157325A-1F8D-46C1-A9E7-D6280746E316}"/>
            </a:ext>
          </a:extLst>
        </xdr:cNvPr>
        <xdr:cNvSpPr/>
      </xdr:nvSpPr>
      <xdr:spPr bwMode="auto">
        <a:xfrm>
          <a:off x="5540403" y="2193234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156</xdr:row>
      <xdr:rowOff>0</xdr:rowOff>
    </xdr:from>
    <xdr:ext cx="1921468" cy="195685"/>
    <xdr:sp macro="" textlink="">
      <xdr:nvSpPr>
        <xdr:cNvPr id="571" name="Drop Down 20" hidden="1">
          <a:extLst>
            <a:ext uri="{63B3BB69-23CF-44E3-9099-C40C66FF867C}">
              <a14:compatExt xmlns:a14="http://schemas.microsoft.com/office/drawing/2010/main" spid="_x0000_s2068"/>
            </a:ext>
            <a:ext uri="{FF2B5EF4-FFF2-40B4-BE49-F238E27FC236}">
              <a16:creationId xmlns:a16="http://schemas.microsoft.com/office/drawing/2014/main" id="{5CE01246-45A0-42D8-BBAA-1F3055264305}"/>
            </a:ext>
          </a:extLst>
        </xdr:cNvPr>
        <xdr:cNvSpPr/>
      </xdr:nvSpPr>
      <xdr:spPr bwMode="auto">
        <a:xfrm>
          <a:off x="6069496" y="2193234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156</xdr:row>
      <xdr:rowOff>0</xdr:rowOff>
    </xdr:from>
    <xdr:ext cx="2476500" cy="199970"/>
    <xdr:sp macro="" textlink="">
      <xdr:nvSpPr>
        <xdr:cNvPr id="572" name="Drop Down 24" hidden="1">
          <a:extLst>
            <a:ext uri="{63B3BB69-23CF-44E3-9099-C40C66FF867C}">
              <a14:compatExt xmlns:a14="http://schemas.microsoft.com/office/drawing/2010/main" spid="_x0000_s2072"/>
            </a:ext>
            <a:ext uri="{FF2B5EF4-FFF2-40B4-BE49-F238E27FC236}">
              <a16:creationId xmlns:a16="http://schemas.microsoft.com/office/drawing/2014/main" id="{F5B492E9-6943-489F-8F6E-57313C8CF001}"/>
            </a:ext>
          </a:extLst>
        </xdr:cNvPr>
        <xdr:cNvSpPr/>
      </xdr:nvSpPr>
      <xdr:spPr bwMode="auto">
        <a:xfrm>
          <a:off x="3906078" y="2193234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156</xdr:row>
      <xdr:rowOff>0</xdr:rowOff>
    </xdr:from>
    <xdr:ext cx="2529840" cy="195685"/>
    <xdr:sp macro="" textlink="">
      <xdr:nvSpPr>
        <xdr:cNvPr id="573" name="Drop Down 4" hidden="1">
          <a:extLst>
            <a:ext uri="{63B3BB69-23CF-44E3-9099-C40C66FF867C}">
              <a14:compatExt xmlns:a14="http://schemas.microsoft.com/office/drawing/2010/main" spid="_x0000_s2052"/>
            </a:ext>
            <a:ext uri="{FF2B5EF4-FFF2-40B4-BE49-F238E27FC236}">
              <a16:creationId xmlns:a16="http://schemas.microsoft.com/office/drawing/2014/main" id="{9109AB0A-368E-47EF-9105-2AB3DBA4D3BA}"/>
            </a:ext>
          </a:extLst>
        </xdr:cNvPr>
        <xdr:cNvSpPr/>
      </xdr:nvSpPr>
      <xdr:spPr bwMode="auto">
        <a:xfrm>
          <a:off x="5540403" y="2193234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156</xdr:row>
      <xdr:rowOff>0</xdr:rowOff>
    </xdr:from>
    <xdr:ext cx="2529840" cy="195685"/>
    <xdr:sp macro="" textlink="">
      <xdr:nvSpPr>
        <xdr:cNvPr id="574" name="Drop Down 4" hidden="1">
          <a:extLst>
            <a:ext uri="{63B3BB69-23CF-44E3-9099-C40C66FF867C}">
              <a14:compatExt xmlns:a14="http://schemas.microsoft.com/office/drawing/2010/main" spid="_x0000_s2052"/>
            </a:ext>
            <a:ext uri="{FF2B5EF4-FFF2-40B4-BE49-F238E27FC236}">
              <a16:creationId xmlns:a16="http://schemas.microsoft.com/office/drawing/2014/main" id="{D4E0D255-BA6F-4FB0-A69D-D082286F5328}"/>
            </a:ext>
          </a:extLst>
        </xdr:cNvPr>
        <xdr:cNvSpPr/>
      </xdr:nvSpPr>
      <xdr:spPr bwMode="auto">
        <a:xfrm>
          <a:off x="5230964" y="2193234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156</xdr:row>
      <xdr:rowOff>0</xdr:rowOff>
    </xdr:from>
    <xdr:ext cx="2529840" cy="195685"/>
    <xdr:sp macro="" textlink="">
      <xdr:nvSpPr>
        <xdr:cNvPr id="575" name="Drop Down 4" hidden="1">
          <a:extLst>
            <a:ext uri="{63B3BB69-23CF-44E3-9099-C40C66FF867C}">
              <a14:compatExt xmlns:a14="http://schemas.microsoft.com/office/drawing/2010/main" spid="_x0000_s2052"/>
            </a:ext>
            <a:ext uri="{FF2B5EF4-FFF2-40B4-BE49-F238E27FC236}">
              <a16:creationId xmlns:a16="http://schemas.microsoft.com/office/drawing/2014/main" id="{2C395E42-4673-4599-8FD9-A037B7CF1C97}"/>
            </a:ext>
          </a:extLst>
        </xdr:cNvPr>
        <xdr:cNvSpPr/>
      </xdr:nvSpPr>
      <xdr:spPr bwMode="auto">
        <a:xfrm>
          <a:off x="5540403" y="2193234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156</xdr:row>
      <xdr:rowOff>0</xdr:rowOff>
    </xdr:from>
    <xdr:ext cx="2529840" cy="195685"/>
    <xdr:sp macro="" textlink="">
      <xdr:nvSpPr>
        <xdr:cNvPr id="576" name="Drop Down 4" hidden="1">
          <a:extLst>
            <a:ext uri="{63B3BB69-23CF-44E3-9099-C40C66FF867C}">
              <a14:compatExt xmlns:a14="http://schemas.microsoft.com/office/drawing/2010/main" spid="_x0000_s2052"/>
            </a:ext>
            <a:ext uri="{FF2B5EF4-FFF2-40B4-BE49-F238E27FC236}">
              <a16:creationId xmlns:a16="http://schemas.microsoft.com/office/drawing/2014/main" id="{835C8053-0163-450C-B537-DA9EF60F60D7}"/>
            </a:ext>
          </a:extLst>
        </xdr:cNvPr>
        <xdr:cNvSpPr/>
      </xdr:nvSpPr>
      <xdr:spPr bwMode="auto">
        <a:xfrm>
          <a:off x="5230964" y="2193234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167</xdr:row>
      <xdr:rowOff>0</xdr:rowOff>
    </xdr:from>
    <xdr:ext cx="2529840" cy="195685"/>
    <xdr:sp macro="" textlink="">
      <xdr:nvSpPr>
        <xdr:cNvPr id="577" name="Drop Down 4" hidden="1">
          <a:extLst>
            <a:ext uri="{63B3BB69-23CF-44E3-9099-C40C66FF867C}">
              <a14:compatExt xmlns:a14="http://schemas.microsoft.com/office/drawing/2010/main" spid="_x0000_s2052"/>
            </a:ext>
            <a:ext uri="{FF2B5EF4-FFF2-40B4-BE49-F238E27FC236}">
              <a16:creationId xmlns:a16="http://schemas.microsoft.com/office/drawing/2014/main" id="{A9F95C98-847B-41DC-812F-FD39F3E72F94}"/>
            </a:ext>
          </a:extLst>
        </xdr:cNvPr>
        <xdr:cNvSpPr/>
      </xdr:nvSpPr>
      <xdr:spPr bwMode="auto">
        <a:xfrm>
          <a:off x="5540403"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167</xdr:row>
      <xdr:rowOff>0</xdr:rowOff>
    </xdr:from>
    <xdr:ext cx="1921468" cy="195685"/>
    <xdr:sp macro="" textlink="">
      <xdr:nvSpPr>
        <xdr:cNvPr id="578" name="Drop Down 20" hidden="1">
          <a:extLst>
            <a:ext uri="{63B3BB69-23CF-44E3-9099-C40C66FF867C}">
              <a14:compatExt xmlns:a14="http://schemas.microsoft.com/office/drawing/2010/main" spid="_x0000_s2068"/>
            </a:ext>
            <a:ext uri="{FF2B5EF4-FFF2-40B4-BE49-F238E27FC236}">
              <a16:creationId xmlns:a16="http://schemas.microsoft.com/office/drawing/2014/main" id="{549E7FCA-ED41-4229-AF92-CEA83F1B2482}"/>
            </a:ext>
          </a:extLst>
        </xdr:cNvPr>
        <xdr:cNvSpPr/>
      </xdr:nvSpPr>
      <xdr:spPr bwMode="auto">
        <a:xfrm>
          <a:off x="6069496" y="2054087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167</xdr:row>
      <xdr:rowOff>0</xdr:rowOff>
    </xdr:from>
    <xdr:ext cx="2476500" cy="199970"/>
    <xdr:sp macro="" textlink="">
      <xdr:nvSpPr>
        <xdr:cNvPr id="579" name="Drop Down 24" hidden="1">
          <a:extLst>
            <a:ext uri="{63B3BB69-23CF-44E3-9099-C40C66FF867C}">
              <a14:compatExt xmlns:a14="http://schemas.microsoft.com/office/drawing/2010/main" spid="_x0000_s2072"/>
            </a:ext>
            <a:ext uri="{FF2B5EF4-FFF2-40B4-BE49-F238E27FC236}">
              <a16:creationId xmlns:a16="http://schemas.microsoft.com/office/drawing/2014/main" id="{E325AFDE-2F18-4157-8E3D-FF17D4434B0C}"/>
            </a:ext>
          </a:extLst>
        </xdr:cNvPr>
        <xdr:cNvSpPr/>
      </xdr:nvSpPr>
      <xdr:spPr bwMode="auto">
        <a:xfrm>
          <a:off x="3906078" y="2054087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167</xdr:row>
      <xdr:rowOff>0</xdr:rowOff>
    </xdr:from>
    <xdr:ext cx="2529840" cy="195685"/>
    <xdr:sp macro="" textlink="">
      <xdr:nvSpPr>
        <xdr:cNvPr id="580" name="Drop Down 4" hidden="1">
          <a:extLst>
            <a:ext uri="{63B3BB69-23CF-44E3-9099-C40C66FF867C}">
              <a14:compatExt xmlns:a14="http://schemas.microsoft.com/office/drawing/2010/main" spid="_x0000_s2052"/>
            </a:ext>
            <a:ext uri="{FF2B5EF4-FFF2-40B4-BE49-F238E27FC236}">
              <a16:creationId xmlns:a16="http://schemas.microsoft.com/office/drawing/2014/main" id="{32CD583B-6F86-4280-9F33-FAAEA9B2060A}"/>
            </a:ext>
          </a:extLst>
        </xdr:cNvPr>
        <xdr:cNvSpPr/>
      </xdr:nvSpPr>
      <xdr:spPr bwMode="auto">
        <a:xfrm>
          <a:off x="5540403"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167</xdr:row>
      <xdr:rowOff>0</xdr:rowOff>
    </xdr:from>
    <xdr:ext cx="2529840" cy="195685"/>
    <xdr:sp macro="" textlink="">
      <xdr:nvSpPr>
        <xdr:cNvPr id="581" name="Drop Down 4" hidden="1">
          <a:extLst>
            <a:ext uri="{63B3BB69-23CF-44E3-9099-C40C66FF867C}">
              <a14:compatExt xmlns:a14="http://schemas.microsoft.com/office/drawing/2010/main" spid="_x0000_s2052"/>
            </a:ext>
            <a:ext uri="{FF2B5EF4-FFF2-40B4-BE49-F238E27FC236}">
              <a16:creationId xmlns:a16="http://schemas.microsoft.com/office/drawing/2014/main" id="{F12A18EC-B4F8-46D4-BC22-D5EFE01E6EBD}"/>
            </a:ext>
          </a:extLst>
        </xdr:cNvPr>
        <xdr:cNvSpPr/>
      </xdr:nvSpPr>
      <xdr:spPr bwMode="auto">
        <a:xfrm>
          <a:off x="5230964"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167</xdr:row>
      <xdr:rowOff>0</xdr:rowOff>
    </xdr:from>
    <xdr:ext cx="2529840" cy="195685"/>
    <xdr:sp macro="" textlink="">
      <xdr:nvSpPr>
        <xdr:cNvPr id="582" name="Drop Down 4" hidden="1">
          <a:extLst>
            <a:ext uri="{63B3BB69-23CF-44E3-9099-C40C66FF867C}">
              <a14:compatExt xmlns:a14="http://schemas.microsoft.com/office/drawing/2010/main" spid="_x0000_s2052"/>
            </a:ext>
            <a:ext uri="{FF2B5EF4-FFF2-40B4-BE49-F238E27FC236}">
              <a16:creationId xmlns:a16="http://schemas.microsoft.com/office/drawing/2014/main" id="{9FC9D840-5000-45E3-974D-D5EC6E9A6802}"/>
            </a:ext>
          </a:extLst>
        </xdr:cNvPr>
        <xdr:cNvSpPr/>
      </xdr:nvSpPr>
      <xdr:spPr bwMode="auto">
        <a:xfrm>
          <a:off x="5540403"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167</xdr:row>
      <xdr:rowOff>0</xdr:rowOff>
    </xdr:from>
    <xdr:ext cx="2529840" cy="195685"/>
    <xdr:sp macro="" textlink="">
      <xdr:nvSpPr>
        <xdr:cNvPr id="583" name="Drop Down 4" hidden="1">
          <a:extLst>
            <a:ext uri="{63B3BB69-23CF-44E3-9099-C40C66FF867C}">
              <a14:compatExt xmlns:a14="http://schemas.microsoft.com/office/drawing/2010/main" spid="_x0000_s2052"/>
            </a:ext>
            <a:ext uri="{FF2B5EF4-FFF2-40B4-BE49-F238E27FC236}">
              <a16:creationId xmlns:a16="http://schemas.microsoft.com/office/drawing/2014/main" id="{6176E68D-524F-453E-BC3F-DA434665C410}"/>
            </a:ext>
          </a:extLst>
        </xdr:cNvPr>
        <xdr:cNvSpPr/>
      </xdr:nvSpPr>
      <xdr:spPr bwMode="auto">
        <a:xfrm>
          <a:off x="5230964"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178</xdr:row>
      <xdr:rowOff>0</xdr:rowOff>
    </xdr:from>
    <xdr:ext cx="2529840" cy="195685"/>
    <xdr:sp macro="" textlink="">
      <xdr:nvSpPr>
        <xdr:cNvPr id="584" name="Drop Down 4" hidden="1">
          <a:extLst>
            <a:ext uri="{63B3BB69-23CF-44E3-9099-C40C66FF867C}">
              <a14:compatExt xmlns:a14="http://schemas.microsoft.com/office/drawing/2010/main" spid="_x0000_s2052"/>
            </a:ext>
            <a:ext uri="{FF2B5EF4-FFF2-40B4-BE49-F238E27FC236}">
              <a16:creationId xmlns:a16="http://schemas.microsoft.com/office/drawing/2014/main" id="{9A66BD74-B9C0-4AFE-A49E-730EDEEC485D}"/>
            </a:ext>
          </a:extLst>
        </xdr:cNvPr>
        <xdr:cNvSpPr/>
      </xdr:nvSpPr>
      <xdr:spPr bwMode="auto">
        <a:xfrm>
          <a:off x="5540403" y="2193234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178</xdr:row>
      <xdr:rowOff>0</xdr:rowOff>
    </xdr:from>
    <xdr:ext cx="1921468" cy="195685"/>
    <xdr:sp macro="" textlink="">
      <xdr:nvSpPr>
        <xdr:cNvPr id="585" name="Drop Down 20" hidden="1">
          <a:extLst>
            <a:ext uri="{63B3BB69-23CF-44E3-9099-C40C66FF867C}">
              <a14:compatExt xmlns:a14="http://schemas.microsoft.com/office/drawing/2010/main" spid="_x0000_s2068"/>
            </a:ext>
            <a:ext uri="{FF2B5EF4-FFF2-40B4-BE49-F238E27FC236}">
              <a16:creationId xmlns:a16="http://schemas.microsoft.com/office/drawing/2014/main" id="{A66546BA-DB03-4356-93D3-368E83B61341}"/>
            </a:ext>
          </a:extLst>
        </xdr:cNvPr>
        <xdr:cNvSpPr/>
      </xdr:nvSpPr>
      <xdr:spPr bwMode="auto">
        <a:xfrm>
          <a:off x="6069496" y="2193234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178</xdr:row>
      <xdr:rowOff>0</xdr:rowOff>
    </xdr:from>
    <xdr:ext cx="2476500" cy="199970"/>
    <xdr:sp macro="" textlink="">
      <xdr:nvSpPr>
        <xdr:cNvPr id="586" name="Drop Down 24" hidden="1">
          <a:extLst>
            <a:ext uri="{63B3BB69-23CF-44E3-9099-C40C66FF867C}">
              <a14:compatExt xmlns:a14="http://schemas.microsoft.com/office/drawing/2010/main" spid="_x0000_s2072"/>
            </a:ext>
            <a:ext uri="{FF2B5EF4-FFF2-40B4-BE49-F238E27FC236}">
              <a16:creationId xmlns:a16="http://schemas.microsoft.com/office/drawing/2014/main" id="{078B7D20-06CE-4FE5-AF31-8B10BC824E1D}"/>
            </a:ext>
          </a:extLst>
        </xdr:cNvPr>
        <xdr:cNvSpPr/>
      </xdr:nvSpPr>
      <xdr:spPr bwMode="auto">
        <a:xfrm>
          <a:off x="3906078" y="2193234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178</xdr:row>
      <xdr:rowOff>0</xdr:rowOff>
    </xdr:from>
    <xdr:ext cx="2529840" cy="195685"/>
    <xdr:sp macro="" textlink="">
      <xdr:nvSpPr>
        <xdr:cNvPr id="587" name="Drop Down 4" hidden="1">
          <a:extLst>
            <a:ext uri="{63B3BB69-23CF-44E3-9099-C40C66FF867C}">
              <a14:compatExt xmlns:a14="http://schemas.microsoft.com/office/drawing/2010/main" spid="_x0000_s2052"/>
            </a:ext>
            <a:ext uri="{FF2B5EF4-FFF2-40B4-BE49-F238E27FC236}">
              <a16:creationId xmlns:a16="http://schemas.microsoft.com/office/drawing/2014/main" id="{4211F6E1-FE18-4900-9A6C-2BA8CA420AA8}"/>
            </a:ext>
          </a:extLst>
        </xdr:cNvPr>
        <xdr:cNvSpPr/>
      </xdr:nvSpPr>
      <xdr:spPr bwMode="auto">
        <a:xfrm>
          <a:off x="5540403" y="2193234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178</xdr:row>
      <xdr:rowOff>0</xdr:rowOff>
    </xdr:from>
    <xdr:ext cx="2529840" cy="195685"/>
    <xdr:sp macro="" textlink="">
      <xdr:nvSpPr>
        <xdr:cNvPr id="588" name="Drop Down 4" hidden="1">
          <a:extLst>
            <a:ext uri="{63B3BB69-23CF-44E3-9099-C40C66FF867C}">
              <a14:compatExt xmlns:a14="http://schemas.microsoft.com/office/drawing/2010/main" spid="_x0000_s2052"/>
            </a:ext>
            <a:ext uri="{FF2B5EF4-FFF2-40B4-BE49-F238E27FC236}">
              <a16:creationId xmlns:a16="http://schemas.microsoft.com/office/drawing/2014/main" id="{A2ABA095-3A8C-4164-81AD-33C8E14500C8}"/>
            </a:ext>
          </a:extLst>
        </xdr:cNvPr>
        <xdr:cNvSpPr/>
      </xdr:nvSpPr>
      <xdr:spPr bwMode="auto">
        <a:xfrm>
          <a:off x="5230964" y="2193234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178</xdr:row>
      <xdr:rowOff>0</xdr:rowOff>
    </xdr:from>
    <xdr:ext cx="2529840" cy="195685"/>
    <xdr:sp macro="" textlink="">
      <xdr:nvSpPr>
        <xdr:cNvPr id="589" name="Drop Down 4" hidden="1">
          <a:extLst>
            <a:ext uri="{63B3BB69-23CF-44E3-9099-C40C66FF867C}">
              <a14:compatExt xmlns:a14="http://schemas.microsoft.com/office/drawing/2010/main" spid="_x0000_s2052"/>
            </a:ext>
            <a:ext uri="{FF2B5EF4-FFF2-40B4-BE49-F238E27FC236}">
              <a16:creationId xmlns:a16="http://schemas.microsoft.com/office/drawing/2014/main" id="{B16B26AF-1091-4056-9F3F-FD9F96395EDE}"/>
            </a:ext>
          </a:extLst>
        </xdr:cNvPr>
        <xdr:cNvSpPr/>
      </xdr:nvSpPr>
      <xdr:spPr bwMode="auto">
        <a:xfrm>
          <a:off x="5540403" y="2193234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178</xdr:row>
      <xdr:rowOff>0</xdr:rowOff>
    </xdr:from>
    <xdr:ext cx="2529840" cy="195685"/>
    <xdr:sp macro="" textlink="">
      <xdr:nvSpPr>
        <xdr:cNvPr id="590" name="Drop Down 4" hidden="1">
          <a:extLst>
            <a:ext uri="{63B3BB69-23CF-44E3-9099-C40C66FF867C}">
              <a14:compatExt xmlns:a14="http://schemas.microsoft.com/office/drawing/2010/main" spid="_x0000_s2052"/>
            </a:ext>
            <a:ext uri="{FF2B5EF4-FFF2-40B4-BE49-F238E27FC236}">
              <a16:creationId xmlns:a16="http://schemas.microsoft.com/office/drawing/2014/main" id="{920DB8B8-5346-4EEB-A17A-AEA0EA17EB99}"/>
            </a:ext>
          </a:extLst>
        </xdr:cNvPr>
        <xdr:cNvSpPr/>
      </xdr:nvSpPr>
      <xdr:spPr bwMode="auto">
        <a:xfrm>
          <a:off x="5230964" y="2193234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185</xdr:row>
      <xdr:rowOff>0</xdr:rowOff>
    </xdr:from>
    <xdr:ext cx="2529840" cy="195685"/>
    <xdr:sp macro="" textlink="">
      <xdr:nvSpPr>
        <xdr:cNvPr id="591" name="Drop Down 4" hidden="1">
          <a:extLst>
            <a:ext uri="{63B3BB69-23CF-44E3-9099-C40C66FF867C}">
              <a14:compatExt xmlns:a14="http://schemas.microsoft.com/office/drawing/2010/main" spid="_x0000_s2052"/>
            </a:ext>
            <a:ext uri="{FF2B5EF4-FFF2-40B4-BE49-F238E27FC236}">
              <a16:creationId xmlns:a16="http://schemas.microsoft.com/office/drawing/2014/main" id="{CB95570F-B388-4953-A1AE-41FF88F3C12F}"/>
            </a:ext>
          </a:extLst>
        </xdr:cNvPr>
        <xdr:cNvSpPr/>
      </xdr:nvSpPr>
      <xdr:spPr bwMode="auto">
        <a:xfrm>
          <a:off x="5540403" y="2332382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185</xdr:row>
      <xdr:rowOff>0</xdr:rowOff>
    </xdr:from>
    <xdr:ext cx="1921468" cy="195685"/>
    <xdr:sp macro="" textlink="">
      <xdr:nvSpPr>
        <xdr:cNvPr id="592" name="Drop Down 20" hidden="1">
          <a:extLst>
            <a:ext uri="{63B3BB69-23CF-44E3-9099-C40C66FF867C}">
              <a14:compatExt xmlns:a14="http://schemas.microsoft.com/office/drawing/2010/main" spid="_x0000_s2068"/>
            </a:ext>
            <a:ext uri="{FF2B5EF4-FFF2-40B4-BE49-F238E27FC236}">
              <a16:creationId xmlns:a16="http://schemas.microsoft.com/office/drawing/2014/main" id="{FBF5D7F3-EE72-4F0A-BF89-19630D99848D}"/>
            </a:ext>
          </a:extLst>
        </xdr:cNvPr>
        <xdr:cNvSpPr/>
      </xdr:nvSpPr>
      <xdr:spPr bwMode="auto">
        <a:xfrm>
          <a:off x="6069496" y="2332382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185</xdr:row>
      <xdr:rowOff>0</xdr:rowOff>
    </xdr:from>
    <xdr:ext cx="2476500" cy="199970"/>
    <xdr:sp macro="" textlink="">
      <xdr:nvSpPr>
        <xdr:cNvPr id="593" name="Drop Down 24" hidden="1">
          <a:extLst>
            <a:ext uri="{63B3BB69-23CF-44E3-9099-C40C66FF867C}">
              <a14:compatExt xmlns:a14="http://schemas.microsoft.com/office/drawing/2010/main" spid="_x0000_s2072"/>
            </a:ext>
            <a:ext uri="{FF2B5EF4-FFF2-40B4-BE49-F238E27FC236}">
              <a16:creationId xmlns:a16="http://schemas.microsoft.com/office/drawing/2014/main" id="{05595FD1-3D78-48A6-9E8C-E59BA4AFC242}"/>
            </a:ext>
          </a:extLst>
        </xdr:cNvPr>
        <xdr:cNvSpPr/>
      </xdr:nvSpPr>
      <xdr:spPr bwMode="auto">
        <a:xfrm>
          <a:off x="3906078" y="2332382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185</xdr:row>
      <xdr:rowOff>0</xdr:rowOff>
    </xdr:from>
    <xdr:ext cx="2529840" cy="195685"/>
    <xdr:sp macro="" textlink="">
      <xdr:nvSpPr>
        <xdr:cNvPr id="594" name="Drop Down 4" hidden="1">
          <a:extLst>
            <a:ext uri="{63B3BB69-23CF-44E3-9099-C40C66FF867C}">
              <a14:compatExt xmlns:a14="http://schemas.microsoft.com/office/drawing/2010/main" spid="_x0000_s2052"/>
            </a:ext>
            <a:ext uri="{FF2B5EF4-FFF2-40B4-BE49-F238E27FC236}">
              <a16:creationId xmlns:a16="http://schemas.microsoft.com/office/drawing/2014/main" id="{1EACD8B6-9FD2-4E1B-AC5E-ECBFED803E19}"/>
            </a:ext>
          </a:extLst>
        </xdr:cNvPr>
        <xdr:cNvSpPr/>
      </xdr:nvSpPr>
      <xdr:spPr bwMode="auto">
        <a:xfrm>
          <a:off x="5540403" y="2332382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185</xdr:row>
      <xdr:rowOff>0</xdr:rowOff>
    </xdr:from>
    <xdr:ext cx="2529840" cy="195685"/>
    <xdr:sp macro="" textlink="">
      <xdr:nvSpPr>
        <xdr:cNvPr id="595" name="Drop Down 4" hidden="1">
          <a:extLst>
            <a:ext uri="{63B3BB69-23CF-44E3-9099-C40C66FF867C}">
              <a14:compatExt xmlns:a14="http://schemas.microsoft.com/office/drawing/2010/main" spid="_x0000_s2052"/>
            </a:ext>
            <a:ext uri="{FF2B5EF4-FFF2-40B4-BE49-F238E27FC236}">
              <a16:creationId xmlns:a16="http://schemas.microsoft.com/office/drawing/2014/main" id="{993D4A9A-6B90-402C-B046-C62A2E1C277A}"/>
            </a:ext>
          </a:extLst>
        </xdr:cNvPr>
        <xdr:cNvSpPr/>
      </xdr:nvSpPr>
      <xdr:spPr bwMode="auto">
        <a:xfrm>
          <a:off x="5230964" y="2332382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185</xdr:row>
      <xdr:rowOff>0</xdr:rowOff>
    </xdr:from>
    <xdr:ext cx="2529840" cy="195685"/>
    <xdr:sp macro="" textlink="">
      <xdr:nvSpPr>
        <xdr:cNvPr id="596" name="Drop Down 4" hidden="1">
          <a:extLst>
            <a:ext uri="{63B3BB69-23CF-44E3-9099-C40C66FF867C}">
              <a14:compatExt xmlns:a14="http://schemas.microsoft.com/office/drawing/2010/main" spid="_x0000_s2052"/>
            </a:ext>
            <a:ext uri="{FF2B5EF4-FFF2-40B4-BE49-F238E27FC236}">
              <a16:creationId xmlns:a16="http://schemas.microsoft.com/office/drawing/2014/main" id="{A10A183A-F76B-4679-B9E5-556A8E5387AF}"/>
            </a:ext>
          </a:extLst>
        </xdr:cNvPr>
        <xdr:cNvSpPr/>
      </xdr:nvSpPr>
      <xdr:spPr bwMode="auto">
        <a:xfrm>
          <a:off x="5540403" y="2332382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185</xdr:row>
      <xdr:rowOff>0</xdr:rowOff>
    </xdr:from>
    <xdr:ext cx="2529840" cy="195685"/>
    <xdr:sp macro="" textlink="">
      <xdr:nvSpPr>
        <xdr:cNvPr id="597" name="Drop Down 4" hidden="1">
          <a:extLst>
            <a:ext uri="{63B3BB69-23CF-44E3-9099-C40C66FF867C}">
              <a14:compatExt xmlns:a14="http://schemas.microsoft.com/office/drawing/2010/main" spid="_x0000_s2052"/>
            </a:ext>
            <a:ext uri="{FF2B5EF4-FFF2-40B4-BE49-F238E27FC236}">
              <a16:creationId xmlns:a16="http://schemas.microsoft.com/office/drawing/2014/main" id="{0064A4EA-583F-434F-9E2E-34902F4E9856}"/>
            </a:ext>
          </a:extLst>
        </xdr:cNvPr>
        <xdr:cNvSpPr/>
      </xdr:nvSpPr>
      <xdr:spPr bwMode="auto">
        <a:xfrm>
          <a:off x="5230964" y="2332382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189</xdr:row>
      <xdr:rowOff>0</xdr:rowOff>
    </xdr:from>
    <xdr:ext cx="2529840" cy="195685"/>
    <xdr:sp macro="" textlink="">
      <xdr:nvSpPr>
        <xdr:cNvPr id="598" name="Drop Down 4" hidden="1">
          <a:extLst>
            <a:ext uri="{63B3BB69-23CF-44E3-9099-C40C66FF867C}">
              <a14:compatExt xmlns:a14="http://schemas.microsoft.com/office/drawing/2010/main" spid="_x0000_s2052"/>
            </a:ext>
            <a:ext uri="{FF2B5EF4-FFF2-40B4-BE49-F238E27FC236}">
              <a16:creationId xmlns:a16="http://schemas.microsoft.com/office/drawing/2014/main" id="{A89925D6-5786-4A68-9EDE-BA59CDE42D3E}"/>
            </a:ext>
          </a:extLst>
        </xdr:cNvPr>
        <xdr:cNvSpPr/>
      </xdr:nvSpPr>
      <xdr:spPr bwMode="auto">
        <a:xfrm>
          <a:off x="5540403" y="2471530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189</xdr:row>
      <xdr:rowOff>0</xdr:rowOff>
    </xdr:from>
    <xdr:ext cx="1921468" cy="195685"/>
    <xdr:sp macro="" textlink="">
      <xdr:nvSpPr>
        <xdr:cNvPr id="599" name="Drop Down 20" hidden="1">
          <a:extLst>
            <a:ext uri="{63B3BB69-23CF-44E3-9099-C40C66FF867C}">
              <a14:compatExt xmlns:a14="http://schemas.microsoft.com/office/drawing/2010/main" spid="_x0000_s2068"/>
            </a:ext>
            <a:ext uri="{FF2B5EF4-FFF2-40B4-BE49-F238E27FC236}">
              <a16:creationId xmlns:a16="http://schemas.microsoft.com/office/drawing/2014/main" id="{4E9F0545-1A21-47E7-B897-24F6234CFA38}"/>
            </a:ext>
          </a:extLst>
        </xdr:cNvPr>
        <xdr:cNvSpPr/>
      </xdr:nvSpPr>
      <xdr:spPr bwMode="auto">
        <a:xfrm>
          <a:off x="6069496" y="24715304"/>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189</xdr:row>
      <xdr:rowOff>0</xdr:rowOff>
    </xdr:from>
    <xdr:ext cx="2476500" cy="199970"/>
    <xdr:sp macro="" textlink="">
      <xdr:nvSpPr>
        <xdr:cNvPr id="600" name="Drop Down 24" hidden="1">
          <a:extLst>
            <a:ext uri="{63B3BB69-23CF-44E3-9099-C40C66FF867C}">
              <a14:compatExt xmlns:a14="http://schemas.microsoft.com/office/drawing/2010/main" spid="_x0000_s2072"/>
            </a:ext>
            <a:ext uri="{FF2B5EF4-FFF2-40B4-BE49-F238E27FC236}">
              <a16:creationId xmlns:a16="http://schemas.microsoft.com/office/drawing/2014/main" id="{AB2CD4A6-9C8F-4F6D-ADEF-CA8A83BA4964}"/>
            </a:ext>
          </a:extLst>
        </xdr:cNvPr>
        <xdr:cNvSpPr/>
      </xdr:nvSpPr>
      <xdr:spPr bwMode="auto">
        <a:xfrm>
          <a:off x="3906078" y="24715304"/>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189</xdr:row>
      <xdr:rowOff>0</xdr:rowOff>
    </xdr:from>
    <xdr:ext cx="2529840" cy="195685"/>
    <xdr:sp macro="" textlink="">
      <xdr:nvSpPr>
        <xdr:cNvPr id="601" name="Drop Down 4" hidden="1">
          <a:extLst>
            <a:ext uri="{63B3BB69-23CF-44E3-9099-C40C66FF867C}">
              <a14:compatExt xmlns:a14="http://schemas.microsoft.com/office/drawing/2010/main" spid="_x0000_s2052"/>
            </a:ext>
            <a:ext uri="{FF2B5EF4-FFF2-40B4-BE49-F238E27FC236}">
              <a16:creationId xmlns:a16="http://schemas.microsoft.com/office/drawing/2014/main" id="{5F944DF6-711D-4973-820B-6D4CAAC80DC4}"/>
            </a:ext>
          </a:extLst>
        </xdr:cNvPr>
        <xdr:cNvSpPr/>
      </xdr:nvSpPr>
      <xdr:spPr bwMode="auto">
        <a:xfrm>
          <a:off x="5540403" y="2471530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189</xdr:row>
      <xdr:rowOff>0</xdr:rowOff>
    </xdr:from>
    <xdr:ext cx="2529840" cy="195685"/>
    <xdr:sp macro="" textlink="">
      <xdr:nvSpPr>
        <xdr:cNvPr id="602" name="Drop Down 4" hidden="1">
          <a:extLst>
            <a:ext uri="{63B3BB69-23CF-44E3-9099-C40C66FF867C}">
              <a14:compatExt xmlns:a14="http://schemas.microsoft.com/office/drawing/2010/main" spid="_x0000_s2052"/>
            </a:ext>
            <a:ext uri="{FF2B5EF4-FFF2-40B4-BE49-F238E27FC236}">
              <a16:creationId xmlns:a16="http://schemas.microsoft.com/office/drawing/2014/main" id="{6524CAB7-3891-4075-99D3-0CAC63C7C94A}"/>
            </a:ext>
          </a:extLst>
        </xdr:cNvPr>
        <xdr:cNvSpPr/>
      </xdr:nvSpPr>
      <xdr:spPr bwMode="auto">
        <a:xfrm>
          <a:off x="5230964" y="2471530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189</xdr:row>
      <xdr:rowOff>0</xdr:rowOff>
    </xdr:from>
    <xdr:ext cx="2529840" cy="195685"/>
    <xdr:sp macro="" textlink="">
      <xdr:nvSpPr>
        <xdr:cNvPr id="603" name="Drop Down 4" hidden="1">
          <a:extLst>
            <a:ext uri="{63B3BB69-23CF-44E3-9099-C40C66FF867C}">
              <a14:compatExt xmlns:a14="http://schemas.microsoft.com/office/drawing/2010/main" spid="_x0000_s2052"/>
            </a:ext>
            <a:ext uri="{FF2B5EF4-FFF2-40B4-BE49-F238E27FC236}">
              <a16:creationId xmlns:a16="http://schemas.microsoft.com/office/drawing/2014/main" id="{E351C0C2-033B-449C-B894-C328E68BE9E5}"/>
            </a:ext>
          </a:extLst>
        </xdr:cNvPr>
        <xdr:cNvSpPr/>
      </xdr:nvSpPr>
      <xdr:spPr bwMode="auto">
        <a:xfrm>
          <a:off x="5540403" y="2471530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189</xdr:row>
      <xdr:rowOff>0</xdr:rowOff>
    </xdr:from>
    <xdr:ext cx="2529840" cy="195685"/>
    <xdr:sp macro="" textlink="">
      <xdr:nvSpPr>
        <xdr:cNvPr id="604" name="Drop Down 4" hidden="1">
          <a:extLst>
            <a:ext uri="{63B3BB69-23CF-44E3-9099-C40C66FF867C}">
              <a14:compatExt xmlns:a14="http://schemas.microsoft.com/office/drawing/2010/main" spid="_x0000_s2052"/>
            </a:ext>
            <a:ext uri="{FF2B5EF4-FFF2-40B4-BE49-F238E27FC236}">
              <a16:creationId xmlns:a16="http://schemas.microsoft.com/office/drawing/2014/main" id="{755852B7-51BA-4B7E-9FA8-E4CF0F2414A8}"/>
            </a:ext>
          </a:extLst>
        </xdr:cNvPr>
        <xdr:cNvSpPr/>
      </xdr:nvSpPr>
      <xdr:spPr bwMode="auto">
        <a:xfrm>
          <a:off x="5230964" y="2471530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605" name="Drop Down 4" hidden="1">
          <a:extLst>
            <a:ext uri="{63B3BB69-23CF-44E3-9099-C40C66FF867C}">
              <a14:compatExt xmlns:a14="http://schemas.microsoft.com/office/drawing/2010/main" spid="_x0000_s2052"/>
            </a:ext>
            <a:ext uri="{FF2B5EF4-FFF2-40B4-BE49-F238E27FC236}">
              <a16:creationId xmlns:a16="http://schemas.microsoft.com/office/drawing/2014/main" id="{3EA9E69B-DB0D-4E56-85F0-2C717D98D359}"/>
            </a:ext>
          </a:extLst>
        </xdr:cNvPr>
        <xdr:cNvSpPr/>
      </xdr:nvSpPr>
      <xdr:spPr bwMode="auto">
        <a:xfrm>
          <a:off x="5540403"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198</xdr:row>
      <xdr:rowOff>0</xdr:rowOff>
    </xdr:from>
    <xdr:ext cx="1921468" cy="195685"/>
    <xdr:sp macro="" textlink="">
      <xdr:nvSpPr>
        <xdr:cNvPr id="606" name="Drop Down 20" hidden="1">
          <a:extLst>
            <a:ext uri="{63B3BB69-23CF-44E3-9099-C40C66FF867C}">
              <a14:compatExt xmlns:a14="http://schemas.microsoft.com/office/drawing/2010/main" spid="_x0000_s2068"/>
            </a:ext>
            <a:ext uri="{FF2B5EF4-FFF2-40B4-BE49-F238E27FC236}">
              <a16:creationId xmlns:a16="http://schemas.microsoft.com/office/drawing/2014/main" id="{D44A7EE2-419D-42D2-AB91-90B8FB9D717D}"/>
            </a:ext>
          </a:extLst>
        </xdr:cNvPr>
        <xdr:cNvSpPr/>
      </xdr:nvSpPr>
      <xdr:spPr bwMode="auto">
        <a:xfrm>
          <a:off x="6069496" y="2054087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198</xdr:row>
      <xdr:rowOff>0</xdr:rowOff>
    </xdr:from>
    <xdr:ext cx="2476500" cy="199970"/>
    <xdr:sp macro="" textlink="">
      <xdr:nvSpPr>
        <xdr:cNvPr id="607" name="Drop Down 24" hidden="1">
          <a:extLst>
            <a:ext uri="{63B3BB69-23CF-44E3-9099-C40C66FF867C}">
              <a14:compatExt xmlns:a14="http://schemas.microsoft.com/office/drawing/2010/main" spid="_x0000_s2072"/>
            </a:ext>
            <a:ext uri="{FF2B5EF4-FFF2-40B4-BE49-F238E27FC236}">
              <a16:creationId xmlns:a16="http://schemas.microsoft.com/office/drawing/2014/main" id="{EDF05BB6-DED2-4F46-912E-694FA07A9DEC}"/>
            </a:ext>
          </a:extLst>
        </xdr:cNvPr>
        <xdr:cNvSpPr/>
      </xdr:nvSpPr>
      <xdr:spPr bwMode="auto">
        <a:xfrm>
          <a:off x="3906078" y="2054087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608" name="Drop Down 4" hidden="1">
          <a:extLst>
            <a:ext uri="{63B3BB69-23CF-44E3-9099-C40C66FF867C}">
              <a14:compatExt xmlns:a14="http://schemas.microsoft.com/office/drawing/2010/main" spid="_x0000_s2052"/>
            </a:ext>
            <a:ext uri="{FF2B5EF4-FFF2-40B4-BE49-F238E27FC236}">
              <a16:creationId xmlns:a16="http://schemas.microsoft.com/office/drawing/2014/main" id="{EC7DEC0F-4A91-448E-A15F-E996D8A668F3}"/>
            </a:ext>
          </a:extLst>
        </xdr:cNvPr>
        <xdr:cNvSpPr/>
      </xdr:nvSpPr>
      <xdr:spPr bwMode="auto">
        <a:xfrm>
          <a:off x="5540403"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198</xdr:row>
      <xdr:rowOff>0</xdr:rowOff>
    </xdr:from>
    <xdr:ext cx="2529840" cy="195685"/>
    <xdr:sp macro="" textlink="">
      <xdr:nvSpPr>
        <xdr:cNvPr id="609" name="Drop Down 4" hidden="1">
          <a:extLst>
            <a:ext uri="{63B3BB69-23CF-44E3-9099-C40C66FF867C}">
              <a14:compatExt xmlns:a14="http://schemas.microsoft.com/office/drawing/2010/main" spid="_x0000_s2052"/>
            </a:ext>
            <a:ext uri="{FF2B5EF4-FFF2-40B4-BE49-F238E27FC236}">
              <a16:creationId xmlns:a16="http://schemas.microsoft.com/office/drawing/2014/main" id="{C87CA932-25B8-4996-B98F-047891243AF3}"/>
            </a:ext>
          </a:extLst>
        </xdr:cNvPr>
        <xdr:cNvSpPr/>
      </xdr:nvSpPr>
      <xdr:spPr bwMode="auto">
        <a:xfrm>
          <a:off x="5230964"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610" name="Drop Down 4" hidden="1">
          <a:extLst>
            <a:ext uri="{63B3BB69-23CF-44E3-9099-C40C66FF867C}">
              <a14:compatExt xmlns:a14="http://schemas.microsoft.com/office/drawing/2010/main" spid="_x0000_s2052"/>
            </a:ext>
            <a:ext uri="{FF2B5EF4-FFF2-40B4-BE49-F238E27FC236}">
              <a16:creationId xmlns:a16="http://schemas.microsoft.com/office/drawing/2014/main" id="{1FE24F72-5777-42B3-8966-5CD93837E2BC}"/>
            </a:ext>
          </a:extLst>
        </xdr:cNvPr>
        <xdr:cNvSpPr/>
      </xdr:nvSpPr>
      <xdr:spPr bwMode="auto">
        <a:xfrm>
          <a:off x="5540403"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198</xdr:row>
      <xdr:rowOff>0</xdr:rowOff>
    </xdr:from>
    <xdr:ext cx="2529840" cy="195685"/>
    <xdr:sp macro="" textlink="">
      <xdr:nvSpPr>
        <xdr:cNvPr id="611" name="Drop Down 4" hidden="1">
          <a:extLst>
            <a:ext uri="{63B3BB69-23CF-44E3-9099-C40C66FF867C}">
              <a14:compatExt xmlns:a14="http://schemas.microsoft.com/office/drawing/2010/main" spid="_x0000_s2052"/>
            </a:ext>
            <a:ext uri="{FF2B5EF4-FFF2-40B4-BE49-F238E27FC236}">
              <a16:creationId xmlns:a16="http://schemas.microsoft.com/office/drawing/2014/main" id="{F14101E2-EE76-449F-B8B3-C0F846A33852}"/>
            </a:ext>
          </a:extLst>
        </xdr:cNvPr>
        <xdr:cNvSpPr/>
      </xdr:nvSpPr>
      <xdr:spPr bwMode="auto">
        <a:xfrm>
          <a:off x="5230964" y="2054087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212</xdr:row>
      <xdr:rowOff>0</xdr:rowOff>
    </xdr:from>
    <xdr:ext cx="2529840" cy="195685"/>
    <xdr:sp macro="" textlink="">
      <xdr:nvSpPr>
        <xdr:cNvPr id="612" name="Drop Down 4" hidden="1">
          <a:extLst>
            <a:ext uri="{63B3BB69-23CF-44E3-9099-C40C66FF867C}">
              <a14:compatExt xmlns:a14="http://schemas.microsoft.com/office/drawing/2010/main" spid="_x0000_s2052"/>
            </a:ext>
            <a:ext uri="{FF2B5EF4-FFF2-40B4-BE49-F238E27FC236}">
              <a16:creationId xmlns:a16="http://schemas.microsoft.com/office/drawing/2014/main" id="{AE6A6F10-8BD4-45D3-8902-4CC9823699B5}"/>
            </a:ext>
          </a:extLst>
        </xdr:cNvPr>
        <xdr:cNvSpPr/>
      </xdr:nvSpPr>
      <xdr:spPr bwMode="auto">
        <a:xfrm>
          <a:off x="5540403" y="2193234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212</xdr:row>
      <xdr:rowOff>0</xdr:rowOff>
    </xdr:from>
    <xdr:ext cx="1921468" cy="195685"/>
    <xdr:sp macro="" textlink="">
      <xdr:nvSpPr>
        <xdr:cNvPr id="613" name="Drop Down 20" hidden="1">
          <a:extLst>
            <a:ext uri="{63B3BB69-23CF-44E3-9099-C40C66FF867C}">
              <a14:compatExt xmlns:a14="http://schemas.microsoft.com/office/drawing/2010/main" spid="_x0000_s2068"/>
            </a:ext>
            <a:ext uri="{FF2B5EF4-FFF2-40B4-BE49-F238E27FC236}">
              <a16:creationId xmlns:a16="http://schemas.microsoft.com/office/drawing/2014/main" id="{0E12C460-E05A-47CD-A91C-23874AF7BBE1}"/>
            </a:ext>
          </a:extLst>
        </xdr:cNvPr>
        <xdr:cNvSpPr/>
      </xdr:nvSpPr>
      <xdr:spPr bwMode="auto">
        <a:xfrm>
          <a:off x="6069496" y="2193234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212</xdr:row>
      <xdr:rowOff>0</xdr:rowOff>
    </xdr:from>
    <xdr:ext cx="2476500" cy="199970"/>
    <xdr:sp macro="" textlink="">
      <xdr:nvSpPr>
        <xdr:cNvPr id="614" name="Drop Down 24" hidden="1">
          <a:extLst>
            <a:ext uri="{63B3BB69-23CF-44E3-9099-C40C66FF867C}">
              <a14:compatExt xmlns:a14="http://schemas.microsoft.com/office/drawing/2010/main" spid="_x0000_s2072"/>
            </a:ext>
            <a:ext uri="{FF2B5EF4-FFF2-40B4-BE49-F238E27FC236}">
              <a16:creationId xmlns:a16="http://schemas.microsoft.com/office/drawing/2014/main" id="{7D3CBCB6-7636-416D-855C-2DA5A1E08A54}"/>
            </a:ext>
          </a:extLst>
        </xdr:cNvPr>
        <xdr:cNvSpPr/>
      </xdr:nvSpPr>
      <xdr:spPr bwMode="auto">
        <a:xfrm>
          <a:off x="3906078" y="2193234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212</xdr:row>
      <xdr:rowOff>0</xdr:rowOff>
    </xdr:from>
    <xdr:ext cx="2529840" cy="195685"/>
    <xdr:sp macro="" textlink="">
      <xdr:nvSpPr>
        <xdr:cNvPr id="615" name="Drop Down 4" hidden="1">
          <a:extLst>
            <a:ext uri="{63B3BB69-23CF-44E3-9099-C40C66FF867C}">
              <a14:compatExt xmlns:a14="http://schemas.microsoft.com/office/drawing/2010/main" spid="_x0000_s2052"/>
            </a:ext>
            <a:ext uri="{FF2B5EF4-FFF2-40B4-BE49-F238E27FC236}">
              <a16:creationId xmlns:a16="http://schemas.microsoft.com/office/drawing/2014/main" id="{8B82654E-3FF7-43F7-8113-780D83797E90}"/>
            </a:ext>
          </a:extLst>
        </xdr:cNvPr>
        <xdr:cNvSpPr/>
      </xdr:nvSpPr>
      <xdr:spPr bwMode="auto">
        <a:xfrm>
          <a:off x="5540403" y="2193234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212</xdr:row>
      <xdr:rowOff>0</xdr:rowOff>
    </xdr:from>
    <xdr:ext cx="2529840" cy="195685"/>
    <xdr:sp macro="" textlink="">
      <xdr:nvSpPr>
        <xdr:cNvPr id="616" name="Drop Down 4" hidden="1">
          <a:extLst>
            <a:ext uri="{63B3BB69-23CF-44E3-9099-C40C66FF867C}">
              <a14:compatExt xmlns:a14="http://schemas.microsoft.com/office/drawing/2010/main" spid="_x0000_s2052"/>
            </a:ext>
            <a:ext uri="{FF2B5EF4-FFF2-40B4-BE49-F238E27FC236}">
              <a16:creationId xmlns:a16="http://schemas.microsoft.com/office/drawing/2014/main" id="{ABB60BFB-5250-45CE-A40F-A0E482D38B9E}"/>
            </a:ext>
          </a:extLst>
        </xdr:cNvPr>
        <xdr:cNvSpPr/>
      </xdr:nvSpPr>
      <xdr:spPr bwMode="auto">
        <a:xfrm>
          <a:off x="5230964" y="2193234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212</xdr:row>
      <xdr:rowOff>0</xdr:rowOff>
    </xdr:from>
    <xdr:ext cx="2529840" cy="195685"/>
    <xdr:sp macro="" textlink="">
      <xdr:nvSpPr>
        <xdr:cNvPr id="617" name="Drop Down 4" hidden="1">
          <a:extLst>
            <a:ext uri="{63B3BB69-23CF-44E3-9099-C40C66FF867C}">
              <a14:compatExt xmlns:a14="http://schemas.microsoft.com/office/drawing/2010/main" spid="_x0000_s2052"/>
            </a:ext>
            <a:ext uri="{FF2B5EF4-FFF2-40B4-BE49-F238E27FC236}">
              <a16:creationId xmlns:a16="http://schemas.microsoft.com/office/drawing/2014/main" id="{A0340602-E6E0-4406-AA0F-8FC57FEBB44D}"/>
            </a:ext>
          </a:extLst>
        </xdr:cNvPr>
        <xdr:cNvSpPr/>
      </xdr:nvSpPr>
      <xdr:spPr bwMode="auto">
        <a:xfrm>
          <a:off x="5540403" y="2193234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212</xdr:row>
      <xdr:rowOff>0</xdr:rowOff>
    </xdr:from>
    <xdr:ext cx="2529840" cy="195685"/>
    <xdr:sp macro="" textlink="">
      <xdr:nvSpPr>
        <xdr:cNvPr id="618" name="Drop Down 4" hidden="1">
          <a:extLst>
            <a:ext uri="{63B3BB69-23CF-44E3-9099-C40C66FF867C}">
              <a14:compatExt xmlns:a14="http://schemas.microsoft.com/office/drawing/2010/main" spid="_x0000_s2052"/>
            </a:ext>
            <a:ext uri="{FF2B5EF4-FFF2-40B4-BE49-F238E27FC236}">
              <a16:creationId xmlns:a16="http://schemas.microsoft.com/office/drawing/2014/main" id="{D5436B96-29F1-43E3-9417-95E23465B12F}"/>
            </a:ext>
          </a:extLst>
        </xdr:cNvPr>
        <xdr:cNvSpPr/>
      </xdr:nvSpPr>
      <xdr:spPr bwMode="auto">
        <a:xfrm>
          <a:off x="5230964" y="2193234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223</xdr:row>
      <xdr:rowOff>0</xdr:rowOff>
    </xdr:from>
    <xdr:ext cx="2529840" cy="195685"/>
    <xdr:sp macro="" textlink="">
      <xdr:nvSpPr>
        <xdr:cNvPr id="619" name="Drop Down 4" hidden="1">
          <a:extLst>
            <a:ext uri="{63B3BB69-23CF-44E3-9099-C40C66FF867C}">
              <a14:compatExt xmlns:a14="http://schemas.microsoft.com/office/drawing/2010/main" spid="_x0000_s2052"/>
            </a:ext>
            <a:ext uri="{FF2B5EF4-FFF2-40B4-BE49-F238E27FC236}">
              <a16:creationId xmlns:a16="http://schemas.microsoft.com/office/drawing/2014/main" id="{4E8D4211-E9C4-4656-A926-504AD3487905}"/>
            </a:ext>
          </a:extLst>
        </xdr:cNvPr>
        <xdr:cNvSpPr/>
      </xdr:nvSpPr>
      <xdr:spPr bwMode="auto">
        <a:xfrm>
          <a:off x="5540403" y="2332382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223</xdr:row>
      <xdr:rowOff>0</xdr:rowOff>
    </xdr:from>
    <xdr:ext cx="1921468" cy="195685"/>
    <xdr:sp macro="" textlink="">
      <xdr:nvSpPr>
        <xdr:cNvPr id="620" name="Drop Down 20" hidden="1">
          <a:extLst>
            <a:ext uri="{63B3BB69-23CF-44E3-9099-C40C66FF867C}">
              <a14:compatExt xmlns:a14="http://schemas.microsoft.com/office/drawing/2010/main" spid="_x0000_s2068"/>
            </a:ext>
            <a:ext uri="{FF2B5EF4-FFF2-40B4-BE49-F238E27FC236}">
              <a16:creationId xmlns:a16="http://schemas.microsoft.com/office/drawing/2014/main" id="{59E8AC47-2B8B-4621-981F-5D834FBD97CE}"/>
            </a:ext>
          </a:extLst>
        </xdr:cNvPr>
        <xdr:cNvSpPr/>
      </xdr:nvSpPr>
      <xdr:spPr bwMode="auto">
        <a:xfrm>
          <a:off x="6069496" y="2332382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223</xdr:row>
      <xdr:rowOff>0</xdr:rowOff>
    </xdr:from>
    <xdr:ext cx="2476500" cy="199970"/>
    <xdr:sp macro="" textlink="">
      <xdr:nvSpPr>
        <xdr:cNvPr id="621" name="Drop Down 24" hidden="1">
          <a:extLst>
            <a:ext uri="{63B3BB69-23CF-44E3-9099-C40C66FF867C}">
              <a14:compatExt xmlns:a14="http://schemas.microsoft.com/office/drawing/2010/main" spid="_x0000_s2072"/>
            </a:ext>
            <a:ext uri="{FF2B5EF4-FFF2-40B4-BE49-F238E27FC236}">
              <a16:creationId xmlns:a16="http://schemas.microsoft.com/office/drawing/2014/main" id="{A79B8674-06E3-49EE-9465-D11243B95010}"/>
            </a:ext>
          </a:extLst>
        </xdr:cNvPr>
        <xdr:cNvSpPr/>
      </xdr:nvSpPr>
      <xdr:spPr bwMode="auto">
        <a:xfrm>
          <a:off x="3906078" y="2332382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223</xdr:row>
      <xdr:rowOff>0</xdr:rowOff>
    </xdr:from>
    <xdr:ext cx="2529840" cy="195685"/>
    <xdr:sp macro="" textlink="">
      <xdr:nvSpPr>
        <xdr:cNvPr id="622" name="Drop Down 4" hidden="1">
          <a:extLst>
            <a:ext uri="{63B3BB69-23CF-44E3-9099-C40C66FF867C}">
              <a14:compatExt xmlns:a14="http://schemas.microsoft.com/office/drawing/2010/main" spid="_x0000_s2052"/>
            </a:ext>
            <a:ext uri="{FF2B5EF4-FFF2-40B4-BE49-F238E27FC236}">
              <a16:creationId xmlns:a16="http://schemas.microsoft.com/office/drawing/2014/main" id="{9FDD55A6-4D5B-4875-ADAB-FFD223DCAC2A}"/>
            </a:ext>
          </a:extLst>
        </xdr:cNvPr>
        <xdr:cNvSpPr/>
      </xdr:nvSpPr>
      <xdr:spPr bwMode="auto">
        <a:xfrm>
          <a:off x="5540403" y="2332382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223</xdr:row>
      <xdr:rowOff>0</xdr:rowOff>
    </xdr:from>
    <xdr:ext cx="2529840" cy="195685"/>
    <xdr:sp macro="" textlink="">
      <xdr:nvSpPr>
        <xdr:cNvPr id="623" name="Drop Down 4" hidden="1">
          <a:extLst>
            <a:ext uri="{63B3BB69-23CF-44E3-9099-C40C66FF867C}">
              <a14:compatExt xmlns:a14="http://schemas.microsoft.com/office/drawing/2010/main" spid="_x0000_s2052"/>
            </a:ext>
            <a:ext uri="{FF2B5EF4-FFF2-40B4-BE49-F238E27FC236}">
              <a16:creationId xmlns:a16="http://schemas.microsoft.com/office/drawing/2014/main" id="{DD623CA9-EEA3-4521-9138-B1C0059B9AB6}"/>
            </a:ext>
          </a:extLst>
        </xdr:cNvPr>
        <xdr:cNvSpPr/>
      </xdr:nvSpPr>
      <xdr:spPr bwMode="auto">
        <a:xfrm>
          <a:off x="5230964" y="2332382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223</xdr:row>
      <xdr:rowOff>0</xdr:rowOff>
    </xdr:from>
    <xdr:ext cx="2529840" cy="195685"/>
    <xdr:sp macro="" textlink="">
      <xdr:nvSpPr>
        <xdr:cNvPr id="624" name="Drop Down 4" hidden="1">
          <a:extLst>
            <a:ext uri="{63B3BB69-23CF-44E3-9099-C40C66FF867C}">
              <a14:compatExt xmlns:a14="http://schemas.microsoft.com/office/drawing/2010/main" spid="_x0000_s2052"/>
            </a:ext>
            <a:ext uri="{FF2B5EF4-FFF2-40B4-BE49-F238E27FC236}">
              <a16:creationId xmlns:a16="http://schemas.microsoft.com/office/drawing/2014/main" id="{7FC74703-35CF-43CD-B125-463ADF3E93A7}"/>
            </a:ext>
          </a:extLst>
        </xdr:cNvPr>
        <xdr:cNvSpPr/>
      </xdr:nvSpPr>
      <xdr:spPr bwMode="auto">
        <a:xfrm>
          <a:off x="5540403" y="2332382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223</xdr:row>
      <xdr:rowOff>0</xdr:rowOff>
    </xdr:from>
    <xdr:ext cx="2529840" cy="195685"/>
    <xdr:sp macro="" textlink="">
      <xdr:nvSpPr>
        <xdr:cNvPr id="625" name="Drop Down 4" hidden="1">
          <a:extLst>
            <a:ext uri="{63B3BB69-23CF-44E3-9099-C40C66FF867C}">
              <a14:compatExt xmlns:a14="http://schemas.microsoft.com/office/drawing/2010/main" spid="_x0000_s2052"/>
            </a:ext>
            <a:ext uri="{FF2B5EF4-FFF2-40B4-BE49-F238E27FC236}">
              <a16:creationId xmlns:a16="http://schemas.microsoft.com/office/drawing/2014/main" id="{0B8448D4-0A18-49FC-A301-C547B00BFF9C}"/>
            </a:ext>
          </a:extLst>
        </xdr:cNvPr>
        <xdr:cNvSpPr/>
      </xdr:nvSpPr>
      <xdr:spPr bwMode="auto">
        <a:xfrm>
          <a:off x="5230964" y="2332382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626" name="Drop Down 4" hidden="1">
          <a:extLst>
            <a:ext uri="{63B3BB69-23CF-44E3-9099-C40C66FF867C}">
              <a14:compatExt xmlns:a14="http://schemas.microsoft.com/office/drawing/2010/main" spid="_x0000_s2052"/>
            </a:ext>
            <a:ext uri="{FF2B5EF4-FFF2-40B4-BE49-F238E27FC236}">
              <a16:creationId xmlns:a16="http://schemas.microsoft.com/office/drawing/2014/main" id="{67192833-F04E-4F5F-AE0E-47B33CBE69A9}"/>
            </a:ext>
          </a:extLst>
        </xdr:cNvPr>
        <xdr:cNvSpPr/>
      </xdr:nvSpPr>
      <xdr:spPr bwMode="auto">
        <a:xfrm>
          <a:off x="5540403" y="2471530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627" name="Drop Down 20" hidden="1">
          <a:extLst>
            <a:ext uri="{63B3BB69-23CF-44E3-9099-C40C66FF867C}">
              <a14:compatExt xmlns:a14="http://schemas.microsoft.com/office/drawing/2010/main" spid="_x0000_s2068"/>
            </a:ext>
            <a:ext uri="{FF2B5EF4-FFF2-40B4-BE49-F238E27FC236}">
              <a16:creationId xmlns:a16="http://schemas.microsoft.com/office/drawing/2014/main" id="{6E07C3E5-F19C-4A30-8C42-386C00D52EFB}"/>
            </a:ext>
          </a:extLst>
        </xdr:cNvPr>
        <xdr:cNvSpPr/>
      </xdr:nvSpPr>
      <xdr:spPr bwMode="auto">
        <a:xfrm>
          <a:off x="6069496" y="24715304"/>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628" name="Drop Down 24" hidden="1">
          <a:extLst>
            <a:ext uri="{63B3BB69-23CF-44E3-9099-C40C66FF867C}">
              <a14:compatExt xmlns:a14="http://schemas.microsoft.com/office/drawing/2010/main" spid="_x0000_s2072"/>
            </a:ext>
            <a:ext uri="{FF2B5EF4-FFF2-40B4-BE49-F238E27FC236}">
              <a16:creationId xmlns:a16="http://schemas.microsoft.com/office/drawing/2014/main" id="{D9D2B78A-9056-494A-B202-9B568E43F4C5}"/>
            </a:ext>
          </a:extLst>
        </xdr:cNvPr>
        <xdr:cNvSpPr/>
      </xdr:nvSpPr>
      <xdr:spPr bwMode="auto">
        <a:xfrm>
          <a:off x="3906078" y="24715304"/>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629" name="Drop Down 4" hidden="1">
          <a:extLst>
            <a:ext uri="{63B3BB69-23CF-44E3-9099-C40C66FF867C}">
              <a14:compatExt xmlns:a14="http://schemas.microsoft.com/office/drawing/2010/main" spid="_x0000_s2052"/>
            </a:ext>
            <a:ext uri="{FF2B5EF4-FFF2-40B4-BE49-F238E27FC236}">
              <a16:creationId xmlns:a16="http://schemas.microsoft.com/office/drawing/2014/main" id="{838F7652-4464-4A9C-9BF5-06E2235D3A35}"/>
            </a:ext>
          </a:extLst>
        </xdr:cNvPr>
        <xdr:cNvSpPr/>
      </xdr:nvSpPr>
      <xdr:spPr bwMode="auto">
        <a:xfrm>
          <a:off x="5540403" y="2471530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630" name="Drop Down 4" hidden="1">
          <a:extLst>
            <a:ext uri="{63B3BB69-23CF-44E3-9099-C40C66FF867C}">
              <a14:compatExt xmlns:a14="http://schemas.microsoft.com/office/drawing/2010/main" spid="_x0000_s2052"/>
            </a:ext>
            <a:ext uri="{FF2B5EF4-FFF2-40B4-BE49-F238E27FC236}">
              <a16:creationId xmlns:a16="http://schemas.microsoft.com/office/drawing/2014/main" id="{EB7A4083-A3C0-4D3C-B8F2-8EC64E4AB947}"/>
            </a:ext>
          </a:extLst>
        </xdr:cNvPr>
        <xdr:cNvSpPr/>
      </xdr:nvSpPr>
      <xdr:spPr bwMode="auto">
        <a:xfrm>
          <a:off x="5230964" y="2471530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631" name="Drop Down 4" hidden="1">
          <a:extLst>
            <a:ext uri="{63B3BB69-23CF-44E3-9099-C40C66FF867C}">
              <a14:compatExt xmlns:a14="http://schemas.microsoft.com/office/drawing/2010/main" spid="_x0000_s2052"/>
            </a:ext>
            <a:ext uri="{FF2B5EF4-FFF2-40B4-BE49-F238E27FC236}">
              <a16:creationId xmlns:a16="http://schemas.microsoft.com/office/drawing/2014/main" id="{5C2D9890-5DDA-4C80-87E7-A98F8821186C}"/>
            </a:ext>
          </a:extLst>
        </xdr:cNvPr>
        <xdr:cNvSpPr/>
      </xdr:nvSpPr>
      <xdr:spPr bwMode="auto">
        <a:xfrm>
          <a:off x="5540403" y="2471530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632" name="Drop Down 4" hidden="1">
          <a:extLst>
            <a:ext uri="{63B3BB69-23CF-44E3-9099-C40C66FF867C}">
              <a14:compatExt xmlns:a14="http://schemas.microsoft.com/office/drawing/2010/main" spid="_x0000_s2052"/>
            </a:ext>
            <a:ext uri="{FF2B5EF4-FFF2-40B4-BE49-F238E27FC236}">
              <a16:creationId xmlns:a16="http://schemas.microsoft.com/office/drawing/2014/main" id="{B7615DAF-C4AA-4DAF-8806-2F59143656B5}"/>
            </a:ext>
          </a:extLst>
        </xdr:cNvPr>
        <xdr:cNvSpPr/>
      </xdr:nvSpPr>
      <xdr:spPr bwMode="auto">
        <a:xfrm>
          <a:off x="5230964" y="2471530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232</xdr:row>
      <xdr:rowOff>0</xdr:rowOff>
    </xdr:from>
    <xdr:ext cx="2529840" cy="195685"/>
    <xdr:sp macro="" textlink="">
      <xdr:nvSpPr>
        <xdr:cNvPr id="633" name="Drop Down 4" hidden="1">
          <a:extLst>
            <a:ext uri="{63B3BB69-23CF-44E3-9099-C40C66FF867C}">
              <a14:compatExt xmlns:a14="http://schemas.microsoft.com/office/drawing/2010/main" spid="_x0000_s2052"/>
            </a:ext>
            <a:ext uri="{FF2B5EF4-FFF2-40B4-BE49-F238E27FC236}">
              <a16:creationId xmlns:a16="http://schemas.microsoft.com/office/drawing/2014/main" id="{7F4FC29C-FC0B-4AD6-BAFD-8FC2A6462F5F}"/>
            </a:ext>
          </a:extLst>
        </xdr:cNvPr>
        <xdr:cNvSpPr/>
      </xdr:nvSpPr>
      <xdr:spPr bwMode="auto">
        <a:xfrm>
          <a:off x="5540403" y="2610678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232</xdr:row>
      <xdr:rowOff>0</xdr:rowOff>
    </xdr:from>
    <xdr:ext cx="1921468" cy="195685"/>
    <xdr:sp macro="" textlink="">
      <xdr:nvSpPr>
        <xdr:cNvPr id="634" name="Drop Down 20" hidden="1">
          <a:extLst>
            <a:ext uri="{63B3BB69-23CF-44E3-9099-C40C66FF867C}">
              <a14:compatExt xmlns:a14="http://schemas.microsoft.com/office/drawing/2010/main" spid="_x0000_s2068"/>
            </a:ext>
            <a:ext uri="{FF2B5EF4-FFF2-40B4-BE49-F238E27FC236}">
              <a16:creationId xmlns:a16="http://schemas.microsoft.com/office/drawing/2014/main" id="{7C6BE13C-0CB8-4544-A007-7E9DC499B2AD}"/>
            </a:ext>
          </a:extLst>
        </xdr:cNvPr>
        <xdr:cNvSpPr/>
      </xdr:nvSpPr>
      <xdr:spPr bwMode="auto">
        <a:xfrm>
          <a:off x="6069496" y="26106783"/>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232</xdr:row>
      <xdr:rowOff>0</xdr:rowOff>
    </xdr:from>
    <xdr:ext cx="2476500" cy="199970"/>
    <xdr:sp macro="" textlink="">
      <xdr:nvSpPr>
        <xdr:cNvPr id="635" name="Drop Down 24" hidden="1">
          <a:extLst>
            <a:ext uri="{63B3BB69-23CF-44E3-9099-C40C66FF867C}">
              <a14:compatExt xmlns:a14="http://schemas.microsoft.com/office/drawing/2010/main" spid="_x0000_s2072"/>
            </a:ext>
            <a:ext uri="{FF2B5EF4-FFF2-40B4-BE49-F238E27FC236}">
              <a16:creationId xmlns:a16="http://schemas.microsoft.com/office/drawing/2014/main" id="{1B60369C-EBE4-4E99-A7C0-6C22C7937C7E}"/>
            </a:ext>
          </a:extLst>
        </xdr:cNvPr>
        <xdr:cNvSpPr/>
      </xdr:nvSpPr>
      <xdr:spPr bwMode="auto">
        <a:xfrm>
          <a:off x="3906078" y="2610678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232</xdr:row>
      <xdr:rowOff>0</xdr:rowOff>
    </xdr:from>
    <xdr:ext cx="2529840" cy="195685"/>
    <xdr:sp macro="" textlink="">
      <xdr:nvSpPr>
        <xdr:cNvPr id="636" name="Drop Down 4" hidden="1">
          <a:extLst>
            <a:ext uri="{63B3BB69-23CF-44E3-9099-C40C66FF867C}">
              <a14:compatExt xmlns:a14="http://schemas.microsoft.com/office/drawing/2010/main" spid="_x0000_s2052"/>
            </a:ext>
            <a:ext uri="{FF2B5EF4-FFF2-40B4-BE49-F238E27FC236}">
              <a16:creationId xmlns:a16="http://schemas.microsoft.com/office/drawing/2014/main" id="{400FE1E7-CA6F-4D82-B3DB-699E9ACB9C40}"/>
            </a:ext>
          </a:extLst>
        </xdr:cNvPr>
        <xdr:cNvSpPr/>
      </xdr:nvSpPr>
      <xdr:spPr bwMode="auto">
        <a:xfrm>
          <a:off x="5540403" y="2610678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232</xdr:row>
      <xdr:rowOff>0</xdr:rowOff>
    </xdr:from>
    <xdr:ext cx="2529840" cy="195685"/>
    <xdr:sp macro="" textlink="">
      <xdr:nvSpPr>
        <xdr:cNvPr id="637" name="Drop Down 4" hidden="1">
          <a:extLst>
            <a:ext uri="{63B3BB69-23CF-44E3-9099-C40C66FF867C}">
              <a14:compatExt xmlns:a14="http://schemas.microsoft.com/office/drawing/2010/main" spid="_x0000_s2052"/>
            </a:ext>
            <a:ext uri="{FF2B5EF4-FFF2-40B4-BE49-F238E27FC236}">
              <a16:creationId xmlns:a16="http://schemas.microsoft.com/office/drawing/2014/main" id="{06CB8029-BE60-42F2-A061-7382412B242C}"/>
            </a:ext>
          </a:extLst>
        </xdr:cNvPr>
        <xdr:cNvSpPr/>
      </xdr:nvSpPr>
      <xdr:spPr bwMode="auto">
        <a:xfrm>
          <a:off x="5230964" y="2610678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232</xdr:row>
      <xdr:rowOff>0</xdr:rowOff>
    </xdr:from>
    <xdr:ext cx="2529840" cy="195685"/>
    <xdr:sp macro="" textlink="">
      <xdr:nvSpPr>
        <xdr:cNvPr id="638" name="Drop Down 4" hidden="1">
          <a:extLst>
            <a:ext uri="{63B3BB69-23CF-44E3-9099-C40C66FF867C}">
              <a14:compatExt xmlns:a14="http://schemas.microsoft.com/office/drawing/2010/main" spid="_x0000_s2052"/>
            </a:ext>
            <a:ext uri="{FF2B5EF4-FFF2-40B4-BE49-F238E27FC236}">
              <a16:creationId xmlns:a16="http://schemas.microsoft.com/office/drawing/2014/main" id="{D5A9C41A-A278-4DDA-B688-F4F42824C709}"/>
            </a:ext>
          </a:extLst>
        </xdr:cNvPr>
        <xdr:cNvSpPr/>
      </xdr:nvSpPr>
      <xdr:spPr bwMode="auto">
        <a:xfrm>
          <a:off x="5540403" y="2610678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232</xdr:row>
      <xdr:rowOff>0</xdr:rowOff>
    </xdr:from>
    <xdr:ext cx="2529840" cy="195685"/>
    <xdr:sp macro="" textlink="">
      <xdr:nvSpPr>
        <xdr:cNvPr id="639" name="Drop Down 4" hidden="1">
          <a:extLst>
            <a:ext uri="{63B3BB69-23CF-44E3-9099-C40C66FF867C}">
              <a14:compatExt xmlns:a14="http://schemas.microsoft.com/office/drawing/2010/main" spid="_x0000_s2052"/>
            </a:ext>
            <a:ext uri="{FF2B5EF4-FFF2-40B4-BE49-F238E27FC236}">
              <a16:creationId xmlns:a16="http://schemas.microsoft.com/office/drawing/2014/main" id="{BDAB8603-D006-4B9A-A50D-246CF03E4AC9}"/>
            </a:ext>
          </a:extLst>
        </xdr:cNvPr>
        <xdr:cNvSpPr/>
      </xdr:nvSpPr>
      <xdr:spPr bwMode="auto">
        <a:xfrm>
          <a:off x="5230964" y="2610678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245</xdr:row>
      <xdr:rowOff>0</xdr:rowOff>
    </xdr:from>
    <xdr:ext cx="2529840" cy="195685"/>
    <xdr:sp macro="" textlink="">
      <xdr:nvSpPr>
        <xdr:cNvPr id="640" name="Drop Down 4" hidden="1">
          <a:extLst>
            <a:ext uri="{63B3BB69-23CF-44E3-9099-C40C66FF867C}">
              <a14:compatExt xmlns:a14="http://schemas.microsoft.com/office/drawing/2010/main" spid="_x0000_s2052"/>
            </a:ext>
            <a:ext uri="{FF2B5EF4-FFF2-40B4-BE49-F238E27FC236}">
              <a16:creationId xmlns:a16="http://schemas.microsoft.com/office/drawing/2014/main" id="{6E1DD7EB-DEEC-46E4-BA00-985B469976E8}"/>
            </a:ext>
          </a:extLst>
        </xdr:cNvPr>
        <xdr:cNvSpPr/>
      </xdr:nvSpPr>
      <xdr:spPr bwMode="auto">
        <a:xfrm>
          <a:off x="5540403" y="2749826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245</xdr:row>
      <xdr:rowOff>0</xdr:rowOff>
    </xdr:from>
    <xdr:ext cx="1921468" cy="195685"/>
    <xdr:sp macro="" textlink="">
      <xdr:nvSpPr>
        <xdr:cNvPr id="641" name="Drop Down 20" hidden="1">
          <a:extLst>
            <a:ext uri="{63B3BB69-23CF-44E3-9099-C40C66FF867C}">
              <a14:compatExt xmlns:a14="http://schemas.microsoft.com/office/drawing/2010/main" spid="_x0000_s2068"/>
            </a:ext>
            <a:ext uri="{FF2B5EF4-FFF2-40B4-BE49-F238E27FC236}">
              <a16:creationId xmlns:a16="http://schemas.microsoft.com/office/drawing/2014/main" id="{C881D7E4-0476-4DE7-879F-DA0CC60CE58B}"/>
            </a:ext>
          </a:extLst>
        </xdr:cNvPr>
        <xdr:cNvSpPr/>
      </xdr:nvSpPr>
      <xdr:spPr bwMode="auto">
        <a:xfrm>
          <a:off x="6069496" y="27498261"/>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245</xdr:row>
      <xdr:rowOff>0</xdr:rowOff>
    </xdr:from>
    <xdr:ext cx="2476500" cy="199970"/>
    <xdr:sp macro="" textlink="">
      <xdr:nvSpPr>
        <xdr:cNvPr id="642" name="Drop Down 24" hidden="1">
          <a:extLst>
            <a:ext uri="{63B3BB69-23CF-44E3-9099-C40C66FF867C}">
              <a14:compatExt xmlns:a14="http://schemas.microsoft.com/office/drawing/2010/main" spid="_x0000_s2072"/>
            </a:ext>
            <a:ext uri="{FF2B5EF4-FFF2-40B4-BE49-F238E27FC236}">
              <a16:creationId xmlns:a16="http://schemas.microsoft.com/office/drawing/2014/main" id="{AA0273F3-6846-4067-9F85-2F63AE051755}"/>
            </a:ext>
          </a:extLst>
        </xdr:cNvPr>
        <xdr:cNvSpPr/>
      </xdr:nvSpPr>
      <xdr:spPr bwMode="auto">
        <a:xfrm>
          <a:off x="3906078" y="2749826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245</xdr:row>
      <xdr:rowOff>0</xdr:rowOff>
    </xdr:from>
    <xdr:ext cx="2529840" cy="195685"/>
    <xdr:sp macro="" textlink="">
      <xdr:nvSpPr>
        <xdr:cNvPr id="643" name="Drop Down 4" hidden="1">
          <a:extLst>
            <a:ext uri="{63B3BB69-23CF-44E3-9099-C40C66FF867C}">
              <a14:compatExt xmlns:a14="http://schemas.microsoft.com/office/drawing/2010/main" spid="_x0000_s2052"/>
            </a:ext>
            <a:ext uri="{FF2B5EF4-FFF2-40B4-BE49-F238E27FC236}">
              <a16:creationId xmlns:a16="http://schemas.microsoft.com/office/drawing/2014/main" id="{8B9CF1D1-99BF-4942-AC44-79B04BA9933A}"/>
            </a:ext>
          </a:extLst>
        </xdr:cNvPr>
        <xdr:cNvSpPr/>
      </xdr:nvSpPr>
      <xdr:spPr bwMode="auto">
        <a:xfrm>
          <a:off x="5540403" y="2749826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245</xdr:row>
      <xdr:rowOff>0</xdr:rowOff>
    </xdr:from>
    <xdr:ext cx="2529840" cy="195685"/>
    <xdr:sp macro="" textlink="">
      <xdr:nvSpPr>
        <xdr:cNvPr id="644" name="Drop Down 4" hidden="1">
          <a:extLst>
            <a:ext uri="{63B3BB69-23CF-44E3-9099-C40C66FF867C}">
              <a14:compatExt xmlns:a14="http://schemas.microsoft.com/office/drawing/2010/main" spid="_x0000_s2052"/>
            </a:ext>
            <a:ext uri="{FF2B5EF4-FFF2-40B4-BE49-F238E27FC236}">
              <a16:creationId xmlns:a16="http://schemas.microsoft.com/office/drawing/2014/main" id="{BE6FDEA2-F89A-4F09-8A83-EFB4DB32ED47}"/>
            </a:ext>
          </a:extLst>
        </xdr:cNvPr>
        <xdr:cNvSpPr/>
      </xdr:nvSpPr>
      <xdr:spPr bwMode="auto">
        <a:xfrm>
          <a:off x="5230964" y="2749826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245</xdr:row>
      <xdr:rowOff>0</xdr:rowOff>
    </xdr:from>
    <xdr:ext cx="2529840" cy="195685"/>
    <xdr:sp macro="" textlink="">
      <xdr:nvSpPr>
        <xdr:cNvPr id="645" name="Drop Down 4" hidden="1">
          <a:extLst>
            <a:ext uri="{63B3BB69-23CF-44E3-9099-C40C66FF867C}">
              <a14:compatExt xmlns:a14="http://schemas.microsoft.com/office/drawing/2010/main" spid="_x0000_s2052"/>
            </a:ext>
            <a:ext uri="{FF2B5EF4-FFF2-40B4-BE49-F238E27FC236}">
              <a16:creationId xmlns:a16="http://schemas.microsoft.com/office/drawing/2014/main" id="{E0EA3DA6-7CF5-4BF5-B15C-9D94698DA297}"/>
            </a:ext>
          </a:extLst>
        </xdr:cNvPr>
        <xdr:cNvSpPr/>
      </xdr:nvSpPr>
      <xdr:spPr bwMode="auto">
        <a:xfrm>
          <a:off x="5540403" y="2749826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245</xdr:row>
      <xdr:rowOff>0</xdr:rowOff>
    </xdr:from>
    <xdr:ext cx="2529840" cy="195685"/>
    <xdr:sp macro="" textlink="">
      <xdr:nvSpPr>
        <xdr:cNvPr id="646" name="Drop Down 4" hidden="1">
          <a:extLst>
            <a:ext uri="{63B3BB69-23CF-44E3-9099-C40C66FF867C}">
              <a14:compatExt xmlns:a14="http://schemas.microsoft.com/office/drawing/2010/main" spid="_x0000_s2052"/>
            </a:ext>
            <a:ext uri="{FF2B5EF4-FFF2-40B4-BE49-F238E27FC236}">
              <a16:creationId xmlns:a16="http://schemas.microsoft.com/office/drawing/2014/main" id="{7C753FC3-5F70-4588-9D47-FD7761252C0C}"/>
            </a:ext>
          </a:extLst>
        </xdr:cNvPr>
        <xdr:cNvSpPr/>
      </xdr:nvSpPr>
      <xdr:spPr bwMode="auto">
        <a:xfrm>
          <a:off x="5230964" y="2749826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245</xdr:row>
      <xdr:rowOff>0</xdr:rowOff>
    </xdr:from>
    <xdr:ext cx="2529840" cy="195685"/>
    <xdr:sp macro="" textlink="">
      <xdr:nvSpPr>
        <xdr:cNvPr id="647" name="Drop Down 4" hidden="1">
          <a:extLst>
            <a:ext uri="{63B3BB69-23CF-44E3-9099-C40C66FF867C}">
              <a14:compatExt xmlns:a14="http://schemas.microsoft.com/office/drawing/2010/main" spid="_x0000_s2052"/>
            </a:ext>
            <a:ext uri="{FF2B5EF4-FFF2-40B4-BE49-F238E27FC236}">
              <a16:creationId xmlns:a16="http://schemas.microsoft.com/office/drawing/2014/main" id="{322FED7B-266A-4B9B-9DD1-723D1B73B4FC}"/>
            </a:ext>
          </a:extLst>
        </xdr:cNvPr>
        <xdr:cNvSpPr/>
      </xdr:nvSpPr>
      <xdr:spPr bwMode="auto">
        <a:xfrm>
          <a:off x="5540403" y="2888973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245</xdr:row>
      <xdr:rowOff>0</xdr:rowOff>
    </xdr:from>
    <xdr:ext cx="1921468" cy="195685"/>
    <xdr:sp macro="" textlink="">
      <xdr:nvSpPr>
        <xdr:cNvPr id="648" name="Drop Down 20" hidden="1">
          <a:extLst>
            <a:ext uri="{63B3BB69-23CF-44E3-9099-C40C66FF867C}">
              <a14:compatExt xmlns:a14="http://schemas.microsoft.com/office/drawing/2010/main" spid="_x0000_s2068"/>
            </a:ext>
            <a:ext uri="{FF2B5EF4-FFF2-40B4-BE49-F238E27FC236}">
              <a16:creationId xmlns:a16="http://schemas.microsoft.com/office/drawing/2014/main" id="{2C3D8723-8BE2-4EB8-83C8-EBF61E51F1B4}"/>
            </a:ext>
          </a:extLst>
        </xdr:cNvPr>
        <xdr:cNvSpPr/>
      </xdr:nvSpPr>
      <xdr:spPr bwMode="auto">
        <a:xfrm>
          <a:off x="6069496" y="28889739"/>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245</xdr:row>
      <xdr:rowOff>0</xdr:rowOff>
    </xdr:from>
    <xdr:ext cx="2476500" cy="199970"/>
    <xdr:sp macro="" textlink="">
      <xdr:nvSpPr>
        <xdr:cNvPr id="649" name="Drop Down 24" hidden="1">
          <a:extLst>
            <a:ext uri="{63B3BB69-23CF-44E3-9099-C40C66FF867C}">
              <a14:compatExt xmlns:a14="http://schemas.microsoft.com/office/drawing/2010/main" spid="_x0000_s2072"/>
            </a:ext>
            <a:ext uri="{FF2B5EF4-FFF2-40B4-BE49-F238E27FC236}">
              <a16:creationId xmlns:a16="http://schemas.microsoft.com/office/drawing/2014/main" id="{54DF0C67-4AD1-4A1C-BAAF-607F4265676A}"/>
            </a:ext>
          </a:extLst>
        </xdr:cNvPr>
        <xdr:cNvSpPr/>
      </xdr:nvSpPr>
      <xdr:spPr bwMode="auto">
        <a:xfrm>
          <a:off x="3906078" y="2888973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245</xdr:row>
      <xdr:rowOff>0</xdr:rowOff>
    </xdr:from>
    <xdr:ext cx="2529840" cy="195685"/>
    <xdr:sp macro="" textlink="">
      <xdr:nvSpPr>
        <xdr:cNvPr id="650" name="Drop Down 4" hidden="1">
          <a:extLst>
            <a:ext uri="{63B3BB69-23CF-44E3-9099-C40C66FF867C}">
              <a14:compatExt xmlns:a14="http://schemas.microsoft.com/office/drawing/2010/main" spid="_x0000_s2052"/>
            </a:ext>
            <a:ext uri="{FF2B5EF4-FFF2-40B4-BE49-F238E27FC236}">
              <a16:creationId xmlns:a16="http://schemas.microsoft.com/office/drawing/2014/main" id="{249EE827-9979-4CFA-BC9D-1D6BD9C8688D}"/>
            </a:ext>
          </a:extLst>
        </xdr:cNvPr>
        <xdr:cNvSpPr/>
      </xdr:nvSpPr>
      <xdr:spPr bwMode="auto">
        <a:xfrm>
          <a:off x="5540403" y="2888973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245</xdr:row>
      <xdr:rowOff>0</xdr:rowOff>
    </xdr:from>
    <xdr:ext cx="2529840" cy="195685"/>
    <xdr:sp macro="" textlink="">
      <xdr:nvSpPr>
        <xdr:cNvPr id="651" name="Drop Down 4" hidden="1">
          <a:extLst>
            <a:ext uri="{63B3BB69-23CF-44E3-9099-C40C66FF867C}">
              <a14:compatExt xmlns:a14="http://schemas.microsoft.com/office/drawing/2010/main" spid="_x0000_s2052"/>
            </a:ext>
            <a:ext uri="{FF2B5EF4-FFF2-40B4-BE49-F238E27FC236}">
              <a16:creationId xmlns:a16="http://schemas.microsoft.com/office/drawing/2014/main" id="{2F050367-DEB2-4BE4-8FE5-C2B116EC4A27}"/>
            </a:ext>
          </a:extLst>
        </xdr:cNvPr>
        <xdr:cNvSpPr/>
      </xdr:nvSpPr>
      <xdr:spPr bwMode="auto">
        <a:xfrm>
          <a:off x="5230964" y="2888973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245</xdr:row>
      <xdr:rowOff>0</xdr:rowOff>
    </xdr:from>
    <xdr:ext cx="2529840" cy="195685"/>
    <xdr:sp macro="" textlink="">
      <xdr:nvSpPr>
        <xdr:cNvPr id="652" name="Drop Down 4" hidden="1">
          <a:extLst>
            <a:ext uri="{63B3BB69-23CF-44E3-9099-C40C66FF867C}">
              <a14:compatExt xmlns:a14="http://schemas.microsoft.com/office/drawing/2010/main" spid="_x0000_s2052"/>
            </a:ext>
            <a:ext uri="{FF2B5EF4-FFF2-40B4-BE49-F238E27FC236}">
              <a16:creationId xmlns:a16="http://schemas.microsoft.com/office/drawing/2014/main" id="{C12391FD-9DBB-46D6-92C6-8C567D09283A}"/>
            </a:ext>
          </a:extLst>
        </xdr:cNvPr>
        <xdr:cNvSpPr/>
      </xdr:nvSpPr>
      <xdr:spPr bwMode="auto">
        <a:xfrm>
          <a:off x="5540403" y="2888973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245</xdr:row>
      <xdr:rowOff>0</xdr:rowOff>
    </xdr:from>
    <xdr:ext cx="2529840" cy="195685"/>
    <xdr:sp macro="" textlink="">
      <xdr:nvSpPr>
        <xdr:cNvPr id="653" name="Drop Down 4" hidden="1">
          <a:extLst>
            <a:ext uri="{63B3BB69-23CF-44E3-9099-C40C66FF867C}">
              <a14:compatExt xmlns:a14="http://schemas.microsoft.com/office/drawing/2010/main" spid="_x0000_s2052"/>
            </a:ext>
            <a:ext uri="{FF2B5EF4-FFF2-40B4-BE49-F238E27FC236}">
              <a16:creationId xmlns:a16="http://schemas.microsoft.com/office/drawing/2014/main" id="{1A319146-5E88-4FA7-8B49-23B0845EF447}"/>
            </a:ext>
          </a:extLst>
        </xdr:cNvPr>
        <xdr:cNvSpPr/>
      </xdr:nvSpPr>
      <xdr:spPr bwMode="auto">
        <a:xfrm>
          <a:off x="5230964" y="2888973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245</xdr:row>
      <xdr:rowOff>0</xdr:rowOff>
    </xdr:from>
    <xdr:ext cx="2529840" cy="195685"/>
    <xdr:sp macro="" textlink="">
      <xdr:nvSpPr>
        <xdr:cNvPr id="654" name="Drop Down 4" hidden="1">
          <a:extLst>
            <a:ext uri="{63B3BB69-23CF-44E3-9099-C40C66FF867C}">
              <a14:compatExt xmlns:a14="http://schemas.microsoft.com/office/drawing/2010/main" spid="_x0000_s2052"/>
            </a:ext>
            <a:ext uri="{FF2B5EF4-FFF2-40B4-BE49-F238E27FC236}">
              <a16:creationId xmlns:a16="http://schemas.microsoft.com/office/drawing/2014/main" id="{026B885A-557E-47EE-BB39-69BADCCC4A5E}"/>
            </a:ext>
          </a:extLst>
        </xdr:cNvPr>
        <xdr:cNvSpPr/>
      </xdr:nvSpPr>
      <xdr:spPr bwMode="auto">
        <a:xfrm>
          <a:off x="5540403" y="3028121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245</xdr:row>
      <xdr:rowOff>0</xdr:rowOff>
    </xdr:from>
    <xdr:ext cx="1921468" cy="195685"/>
    <xdr:sp macro="" textlink="">
      <xdr:nvSpPr>
        <xdr:cNvPr id="655" name="Drop Down 20" hidden="1">
          <a:extLst>
            <a:ext uri="{63B3BB69-23CF-44E3-9099-C40C66FF867C}">
              <a14:compatExt xmlns:a14="http://schemas.microsoft.com/office/drawing/2010/main" spid="_x0000_s2068"/>
            </a:ext>
            <a:ext uri="{FF2B5EF4-FFF2-40B4-BE49-F238E27FC236}">
              <a16:creationId xmlns:a16="http://schemas.microsoft.com/office/drawing/2014/main" id="{C73972E9-79F5-4697-A04B-A6AF1614E49D}"/>
            </a:ext>
          </a:extLst>
        </xdr:cNvPr>
        <xdr:cNvSpPr/>
      </xdr:nvSpPr>
      <xdr:spPr bwMode="auto">
        <a:xfrm>
          <a:off x="6069496" y="30281217"/>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245</xdr:row>
      <xdr:rowOff>0</xdr:rowOff>
    </xdr:from>
    <xdr:ext cx="2476500" cy="199970"/>
    <xdr:sp macro="" textlink="">
      <xdr:nvSpPr>
        <xdr:cNvPr id="656" name="Drop Down 24" hidden="1">
          <a:extLst>
            <a:ext uri="{63B3BB69-23CF-44E3-9099-C40C66FF867C}">
              <a14:compatExt xmlns:a14="http://schemas.microsoft.com/office/drawing/2010/main" spid="_x0000_s2072"/>
            </a:ext>
            <a:ext uri="{FF2B5EF4-FFF2-40B4-BE49-F238E27FC236}">
              <a16:creationId xmlns:a16="http://schemas.microsoft.com/office/drawing/2014/main" id="{7E48F9DF-34EF-44F2-AA91-D3E564200CA9}"/>
            </a:ext>
          </a:extLst>
        </xdr:cNvPr>
        <xdr:cNvSpPr/>
      </xdr:nvSpPr>
      <xdr:spPr bwMode="auto">
        <a:xfrm>
          <a:off x="3906078" y="3028121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245</xdr:row>
      <xdr:rowOff>0</xdr:rowOff>
    </xdr:from>
    <xdr:ext cx="2529840" cy="195685"/>
    <xdr:sp macro="" textlink="">
      <xdr:nvSpPr>
        <xdr:cNvPr id="657" name="Drop Down 4" hidden="1">
          <a:extLst>
            <a:ext uri="{63B3BB69-23CF-44E3-9099-C40C66FF867C}">
              <a14:compatExt xmlns:a14="http://schemas.microsoft.com/office/drawing/2010/main" spid="_x0000_s2052"/>
            </a:ext>
            <a:ext uri="{FF2B5EF4-FFF2-40B4-BE49-F238E27FC236}">
              <a16:creationId xmlns:a16="http://schemas.microsoft.com/office/drawing/2014/main" id="{AF41E5C7-6687-4961-8CDB-3917F01F7675}"/>
            </a:ext>
          </a:extLst>
        </xdr:cNvPr>
        <xdr:cNvSpPr/>
      </xdr:nvSpPr>
      <xdr:spPr bwMode="auto">
        <a:xfrm>
          <a:off x="5540403" y="3028121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245</xdr:row>
      <xdr:rowOff>0</xdr:rowOff>
    </xdr:from>
    <xdr:ext cx="2529840" cy="195685"/>
    <xdr:sp macro="" textlink="">
      <xdr:nvSpPr>
        <xdr:cNvPr id="658" name="Drop Down 4" hidden="1">
          <a:extLst>
            <a:ext uri="{63B3BB69-23CF-44E3-9099-C40C66FF867C}">
              <a14:compatExt xmlns:a14="http://schemas.microsoft.com/office/drawing/2010/main" spid="_x0000_s2052"/>
            </a:ext>
            <a:ext uri="{FF2B5EF4-FFF2-40B4-BE49-F238E27FC236}">
              <a16:creationId xmlns:a16="http://schemas.microsoft.com/office/drawing/2014/main" id="{32F118B0-A7F2-4971-BE72-8B630EB94DEA}"/>
            </a:ext>
          </a:extLst>
        </xdr:cNvPr>
        <xdr:cNvSpPr/>
      </xdr:nvSpPr>
      <xdr:spPr bwMode="auto">
        <a:xfrm>
          <a:off x="5230964" y="3028121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245</xdr:row>
      <xdr:rowOff>0</xdr:rowOff>
    </xdr:from>
    <xdr:ext cx="2529840" cy="195685"/>
    <xdr:sp macro="" textlink="">
      <xdr:nvSpPr>
        <xdr:cNvPr id="659" name="Drop Down 4" hidden="1">
          <a:extLst>
            <a:ext uri="{63B3BB69-23CF-44E3-9099-C40C66FF867C}">
              <a14:compatExt xmlns:a14="http://schemas.microsoft.com/office/drawing/2010/main" spid="_x0000_s2052"/>
            </a:ext>
            <a:ext uri="{FF2B5EF4-FFF2-40B4-BE49-F238E27FC236}">
              <a16:creationId xmlns:a16="http://schemas.microsoft.com/office/drawing/2014/main" id="{7D812B3F-9A3C-4F81-8B81-288D5C505B72}"/>
            </a:ext>
          </a:extLst>
        </xdr:cNvPr>
        <xdr:cNvSpPr/>
      </xdr:nvSpPr>
      <xdr:spPr bwMode="auto">
        <a:xfrm>
          <a:off x="5540403" y="3028121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245</xdr:row>
      <xdr:rowOff>0</xdr:rowOff>
    </xdr:from>
    <xdr:ext cx="2529840" cy="195685"/>
    <xdr:sp macro="" textlink="">
      <xdr:nvSpPr>
        <xdr:cNvPr id="660" name="Drop Down 4" hidden="1">
          <a:extLst>
            <a:ext uri="{63B3BB69-23CF-44E3-9099-C40C66FF867C}">
              <a14:compatExt xmlns:a14="http://schemas.microsoft.com/office/drawing/2010/main" spid="_x0000_s2052"/>
            </a:ext>
            <a:ext uri="{FF2B5EF4-FFF2-40B4-BE49-F238E27FC236}">
              <a16:creationId xmlns:a16="http://schemas.microsoft.com/office/drawing/2014/main" id="{B30703CC-A57D-4CBD-A3AD-B6895646D53D}"/>
            </a:ext>
          </a:extLst>
        </xdr:cNvPr>
        <xdr:cNvSpPr/>
      </xdr:nvSpPr>
      <xdr:spPr bwMode="auto">
        <a:xfrm>
          <a:off x="5230964" y="3028121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201</xdr:row>
      <xdr:rowOff>0</xdr:rowOff>
    </xdr:from>
    <xdr:ext cx="2529840" cy="195685"/>
    <xdr:sp macro="" textlink="">
      <xdr:nvSpPr>
        <xdr:cNvPr id="675" name="Drop Down 4" hidden="1">
          <a:extLst>
            <a:ext uri="{63B3BB69-23CF-44E3-9099-C40C66FF867C}">
              <a14:compatExt xmlns:a14="http://schemas.microsoft.com/office/drawing/2010/main" spid="_x0000_s2052"/>
            </a:ext>
            <a:ext uri="{FF2B5EF4-FFF2-40B4-BE49-F238E27FC236}">
              <a16:creationId xmlns:a16="http://schemas.microsoft.com/office/drawing/2014/main" id="{48AC242C-C267-4C8D-874C-8168CCFBF8F4}"/>
            </a:ext>
          </a:extLst>
        </xdr:cNvPr>
        <xdr:cNvSpPr/>
      </xdr:nvSpPr>
      <xdr:spPr bwMode="auto">
        <a:xfrm>
          <a:off x="5540403" y="3167269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201</xdr:row>
      <xdr:rowOff>0</xdr:rowOff>
    </xdr:from>
    <xdr:ext cx="1921468" cy="195685"/>
    <xdr:sp macro="" textlink="">
      <xdr:nvSpPr>
        <xdr:cNvPr id="676" name="Drop Down 20" hidden="1">
          <a:extLst>
            <a:ext uri="{63B3BB69-23CF-44E3-9099-C40C66FF867C}">
              <a14:compatExt xmlns:a14="http://schemas.microsoft.com/office/drawing/2010/main" spid="_x0000_s2068"/>
            </a:ext>
            <a:ext uri="{FF2B5EF4-FFF2-40B4-BE49-F238E27FC236}">
              <a16:creationId xmlns:a16="http://schemas.microsoft.com/office/drawing/2014/main" id="{73FABBCF-EB22-4EAB-B990-503E33D2B5DF}"/>
            </a:ext>
          </a:extLst>
        </xdr:cNvPr>
        <xdr:cNvSpPr/>
      </xdr:nvSpPr>
      <xdr:spPr bwMode="auto">
        <a:xfrm>
          <a:off x="6069496" y="3167269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201</xdr:row>
      <xdr:rowOff>0</xdr:rowOff>
    </xdr:from>
    <xdr:ext cx="2476500" cy="199970"/>
    <xdr:sp macro="" textlink="">
      <xdr:nvSpPr>
        <xdr:cNvPr id="677" name="Drop Down 24" hidden="1">
          <a:extLst>
            <a:ext uri="{63B3BB69-23CF-44E3-9099-C40C66FF867C}">
              <a14:compatExt xmlns:a14="http://schemas.microsoft.com/office/drawing/2010/main" spid="_x0000_s2072"/>
            </a:ext>
            <a:ext uri="{FF2B5EF4-FFF2-40B4-BE49-F238E27FC236}">
              <a16:creationId xmlns:a16="http://schemas.microsoft.com/office/drawing/2014/main" id="{E48E569E-F10F-49B2-ADE8-21353B12B474}"/>
            </a:ext>
          </a:extLst>
        </xdr:cNvPr>
        <xdr:cNvSpPr/>
      </xdr:nvSpPr>
      <xdr:spPr bwMode="auto">
        <a:xfrm>
          <a:off x="3906078" y="3167269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201</xdr:row>
      <xdr:rowOff>0</xdr:rowOff>
    </xdr:from>
    <xdr:ext cx="2529840" cy="195685"/>
    <xdr:sp macro="" textlink="">
      <xdr:nvSpPr>
        <xdr:cNvPr id="678" name="Drop Down 4" hidden="1">
          <a:extLst>
            <a:ext uri="{63B3BB69-23CF-44E3-9099-C40C66FF867C}">
              <a14:compatExt xmlns:a14="http://schemas.microsoft.com/office/drawing/2010/main" spid="_x0000_s2052"/>
            </a:ext>
            <a:ext uri="{FF2B5EF4-FFF2-40B4-BE49-F238E27FC236}">
              <a16:creationId xmlns:a16="http://schemas.microsoft.com/office/drawing/2014/main" id="{E5B98722-5E3D-4D8F-897B-E5B5EA06CFAD}"/>
            </a:ext>
          </a:extLst>
        </xdr:cNvPr>
        <xdr:cNvSpPr/>
      </xdr:nvSpPr>
      <xdr:spPr bwMode="auto">
        <a:xfrm>
          <a:off x="5540403" y="3167269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201</xdr:row>
      <xdr:rowOff>0</xdr:rowOff>
    </xdr:from>
    <xdr:ext cx="2529840" cy="195685"/>
    <xdr:sp macro="" textlink="">
      <xdr:nvSpPr>
        <xdr:cNvPr id="679" name="Drop Down 4" hidden="1">
          <a:extLst>
            <a:ext uri="{63B3BB69-23CF-44E3-9099-C40C66FF867C}">
              <a14:compatExt xmlns:a14="http://schemas.microsoft.com/office/drawing/2010/main" spid="_x0000_s2052"/>
            </a:ext>
            <a:ext uri="{FF2B5EF4-FFF2-40B4-BE49-F238E27FC236}">
              <a16:creationId xmlns:a16="http://schemas.microsoft.com/office/drawing/2014/main" id="{94012B68-30E5-485F-A088-2B126E038B91}"/>
            </a:ext>
          </a:extLst>
        </xdr:cNvPr>
        <xdr:cNvSpPr/>
      </xdr:nvSpPr>
      <xdr:spPr bwMode="auto">
        <a:xfrm>
          <a:off x="5230964" y="3167269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201</xdr:row>
      <xdr:rowOff>0</xdr:rowOff>
    </xdr:from>
    <xdr:ext cx="2529840" cy="195685"/>
    <xdr:sp macro="" textlink="">
      <xdr:nvSpPr>
        <xdr:cNvPr id="680" name="Drop Down 4" hidden="1">
          <a:extLst>
            <a:ext uri="{63B3BB69-23CF-44E3-9099-C40C66FF867C}">
              <a14:compatExt xmlns:a14="http://schemas.microsoft.com/office/drawing/2010/main" spid="_x0000_s2052"/>
            </a:ext>
            <a:ext uri="{FF2B5EF4-FFF2-40B4-BE49-F238E27FC236}">
              <a16:creationId xmlns:a16="http://schemas.microsoft.com/office/drawing/2014/main" id="{4ADD4EE3-A55F-495E-B790-44B02C06E25B}"/>
            </a:ext>
          </a:extLst>
        </xdr:cNvPr>
        <xdr:cNvSpPr/>
      </xdr:nvSpPr>
      <xdr:spPr bwMode="auto">
        <a:xfrm>
          <a:off x="5540403" y="3167269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201</xdr:row>
      <xdr:rowOff>0</xdr:rowOff>
    </xdr:from>
    <xdr:ext cx="2529840" cy="195685"/>
    <xdr:sp macro="" textlink="">
      <xdr:nvSpPr>
        <xdr:cNvPr id="681" name="Drop Down 4" hidden="1">
          <a:extLst>
            <a:ext uri="{63B3BB69-23CF-44E3-9099-C40C66FF867C}">
              <a14:compatExt xmlns:a14="http://schemas.microsoft.com/office/drawing/2010/main" spid="_x0000_s2052"/>
            </a:ext>
            <a:ext uri="{FF2B5EF4-FFF2-40B4-BE49-F238E27FC236}">
              <a16:creationId xmlns:a16="http://schemas.microsoft.com/office/drawing/2014/main" id="{67EE4F38-1950-4096-B598-87BB1031C54E}"/>
            </a:ext>
          </a:extLst>
        </xdr:cNvPr>
        <xdr:cNvSpPr/>
      </xdr:nvSpPr>
      <xdr:spPr bwMode="auto">
        <a:xfrm>
          <a:off x="5230964" y="3167269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61" name="Drop Down 24" hidden="1">
          <a:extLst>
            <a:ext uri="{63B3BB69-23CF-44E3-9099-C40C66FF867C}">
              <a14:compatExt xmlns:a14="http://schemas.microsoft.com/office/drawing/2010/main" spid="_x0000_s2072"/>
            </a:ext>
            <a:ext uri="{FF2B5EF4-FFF2-40B4-BE49-F238E27FC236}">
              <a16:creationId xmlns:a16="http://schemas.microsoft.com/office/drawing/2014/main" id="{51D8FCB6-B1F4-450D-A515-8852379425BD}"/>
            </a:ext>
          </a:extLst>
        </xdr:cNvPr>
        <xdr:cNvSpPr/>
      </xdr:nvSpPr>
      <xdr:spPr bwMode="auto">
        <a:xfrm>
          <a:off x="3901440" y="101346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62" name="Drop Down 24" hidden="1">
          <a:extLst>
            <a:ext uri="{63B3BB69-23CF-44E3-9099-C40C66FF867C}">
              <a14:compatExt xmlns:a14="http://schemas.microsoft.com/office/drawing/2010/main" spid="_x0000_s2072"/>
            </a:ext>
            <a:ext uri="{FF2B5EF4-FFF2-40B4-BE49-F238E27FC236}">
              <a16:creationId xmlns:a16="http://schemas.microsoft.com/office/drawing/2014/main" id="{12E1E33C-36E0-444F-B6F4-CE75653DD25C}"/>
            </a:ext>
          </a:extLst>
        </xdr:cNvPr>
        <xdr:cNvSpPr/>
      </xdr:nvSpPr>
      <xdr:spPr bwMode="auto">
        <a:xfrm>
          <a:off x="3901440" y="101346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63" name="Drop Down 24" hidden="1">
          <a:extLst>
            <a:ext uri="{63B3BB69-23CF-44E3-9099-C40C66FF867C}">
              <a14:compatExt xmlns:a14="http://schemas.microsoft.com/office/drawing/2010/main" spid="_x0000_s2072"/>
            </a:ext>
            <a:ext uri="{FF2B5EF4-FFF2-40B4-BE49-F238E27FC236}">
              <a16:creationId xmlns:a16="http://schemas.microsoft.com/office/drawing/2014/main" id="{C00C4251-662B-4EFD-A162-75AB537A9374}"/>
            </a:ext>
          </a:extLst>
        </xdr:cNvPr>
        <xdr:cNvSpPr/>
      </xdr:nvSpPr>
      <xdr:spPr bwMode="auto">
        <a:xfrm>
          <a:off x="3901440" y="101346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64" name="Drop Down 24" hidden="1">
          <a:extLst>
            <a:ext uri="{63B3BB69-23CF-44E3-9099-C40C66FF867C}">
              <a14:compatExt xmlns:a14="http://schemas.microsoft.com/office/drawing/2010/main" spid="_x0000_s2072"/>
            </a:ext>
            <a:ext uri="{FF2B5EF4-FFF2-40B4-BE49-F238E27FC236}">
              <a16:creationId xmlns:a16="http://schemas.microsoft.com/office/drawing/2014/main" id="{39F9B724-B67D-4292-877B-4CAFDF14803B}"/>
            </a:ext>
          </a:extLst>
        </xdr:cNvPr>
        <xdr:cNvSpPr/>
      </xdr:nvSpPr>
      <xdr:spPr bwMode="auto">
        <a:xfrm>
          <a:off x="3901440" y="101346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65" name="Drop Down 24" hidden="1">
          <a:extLst>
            <a:ext uri="{63B3BB69-23CF-44E3-9099-C40C66FF867C}">
              <a14:compatExt xmlns:a14="http://schemas.microsoft.com/office/drawing/2010/main" spid="_x0000_s2072"/>
            </a:ext>
            <a:ext uri="{FF2B5EF4-FFF2-40B4-BE49-F238E27FC236}">
              <a16:creationId xmlns:a16="http://schemas.microsoft.com/office/drawing/2014/main" id="{BE4F692C-436C-4EFF-9C63-1CFEC3DD0BDF}"/>
            </a:ext>
          </a:extLst>
        </xdr:cNvPr>
        <xdr:cNvSpPr/>
      </xdr:nvSpPr>
      <xdr:spPr bwMode="auto">
        <a:xfrm>
          <a:off x="3901440" y="101346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66" name="Drop Down 24" hidden="1">
          <a:extLst>
            <a:ext uri="{63B3BB69-23CF-44E3-9099-C40C66FF867C}">
              <a14:compatExt xmlns:a14="http://schemas.microsoft.com/office/drawing/2010/main" spid="_x0000_s2072"/>
            </a:ext>
            <a:ext uri="{FF2B5EF4-FFF2-40B4-BE49-F238E27FC236}">
              <a16:creationId xmlns:a16="http://schemas.microsoft.com/office/drawing/2014/main" id="{01FDD674-6358-4DC0-9F51-B820A54DB8DB}"/>
            </a:ext>
          </a:extLst>
        </xdr:cNvPr>
        <xdr:cNvSpPr/>
      </xdr:nvSpPr>
      <xdr:spPr bwMode="auto">
        <a:xfrm>
          <a:off x="3901440" y="101346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67" name="Drop Down 24" hidden="1">
          <a:extLst>
            <a:ext uri="{63B3BB69-23CF-44E3-9099-C40C66FF867C}">
              <a14:compatExt xmlns:a14="http://schemas.microsoft.com/office/drawing/2010/main" spid="_x0000_s2072"/>
            </a:ext>
            <a:ext uri="{FF2B5EF4-FFF2-40B4-BE49-F238E27FC236}">
              <a16:creationId xmlns:a16="http://schemas.microsoft.com/office/drawing/2014/main" id="{7DEE77F1-64F2-4070-A6FE-F0F945A6BF40}"/>
            </a:ext>
          </a:extLst>
        </xdr:cNvPr>
        <xdr:cNvSpPr/>
      </xdr:nvSpPr>
      <xdr:spPr bwMode="auto">
        <a:xfrm>
          <a:off x="3901440" y="1013460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703</xdr:row>
      <xdr:rowOff>0</xdr:rowOff>
    </xdr:from>
    <xdr:ext cx="2476500" cy="199970"/>
    <xdr:sp macro="" textlink="">
      <xdr:nvSpPr>
        <xdr:cNvPr id="668" name="Drop Down 24" hidden="1">
          <a:extLst>
            <a:ext uri="{63B3BB69-23CF-44E3-9099-C40C66FF867C}">
              <a14:compatExt xmlns:a14="http://schemas.microsoft.com/office/drawing/2010/main" spid="_x0000_s2072"/>
            </a:ext>
            <a:ext uri="{FF2B5EF4-FFF2-40B4-BE49-F238E27FC236}">
              <a16:creationId xmlns:a16="http://schemas.microsoft.com/office/drawing/2014/main" id="{FA85ACD7-8772-45CB-B474-F0D07DADD60F}"/>
            </a:ext>
          </a:extLst>
        </xdr:cNvPr>
        <xdr:cNvSpPr/>
      </xdr:nvSpPr>
      <xdr:spPr bwMode="auto">
        <a:xfrm>
          <a:off x="3901440" y="1014831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703</xdr:row>
      <xdr:rowOff>0</xdr:rowOff>
    </xdr:from>
    <xdr:ext cx="2476500" cy="199970"/>
    <xdr:sp macro="" textlink="">
      <xdr:nvSpPr>
        <xdr:cNvPr id="669" name="Drop Down 24" hidden="1">
          <a:extLst>
            <a:ext uri="{63B3BB69-23CF-44E3-9099-C40C66FF867C}">
              <a14:compatExt xmlns:a14="http://schemas.microsoft.com/office/drawing/2010/main" spid="_x0000_s2072"/>
            </a:ext>
            <a:ext uri="{FF2B5EF4-FFF2-40B4-BE49-F238E27FC236}">
              <a16:creationId xmlns:a16="http://schemas.microsoft.com/office/drawing/2014/main" id="{31DB2A24-8709-4481-9E78-0839B245AC73}"/>
            </a:ext>
          </a:extLst>
        </xdr:cNvPr>
        <xdr:cNvSpPr/>
      </xdr:nvSpPr>
      <xdr:spPr bwMode="auto">
        <a:xfrm>
          <a:off x="3901440" y="1014831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703</xdr:row>
      <xdr:rowOff>0</xdr:rowOff>
    </xdr:from>
    <xdr:ext cx="2476500" cy="199970"/>
    <xdr:sp macro="" textlink="">
      <xdr:nvSpPr>
        <xdr:cNvPr id="670" name="Drop Down 24" hidden="1">
          <a:extLst>
            <a:ext uri="{63B3BB69-23CF-44E3-9099-C40C66FF867C}">
              <a14:compatExt xmlns:a14="http://schemas.microsoft.com/office/drawing/2010/main" spid="_x0000_s2072"/>
            </a:ext>
            <a:ext uri="{FF2B5EF4-FFF2-40B4-BE49-F238E27FC236}">
              <a16:creationId xmlns:a16="http://schemas.microsoft.com/office/drawing/2014/main" id="{FF4E5437-2E6F-4329-B984-B04400C53334}"/>
            </a:ext>
          </a:extLst>
        </xdr:cNvPr>
        <xdr:cNvSpPr/>
      </xdr:nvSpPr>
      <xdr:spPr bwMode="auto">
        <a:xfrm>
          <a:off x="3901440" y="1014831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71" name="Drop Down 24" hidden="1">
          <a:extLst>
            <a:ext uri="{63B3BB69-23CF-44E3-9099-C40C66FF867C}">
              <a14:compatExt xmlns:a14="http://schemas.microsoft.com/office/drawing/2010/main" spid="_x0000_s2072"/>
            </a:ext>
            <a:ext uri="{FF2B5EF4-FFF2-40B4-BE49-F238E27FC236}">
              <a16:creationId xmlns:a16="http://schemas.microsoft.com/office/drawing/2014/main" id="{82314675-7C4A-4AF7-8428-7F83CF6CCBC6}"/>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72" name="Drop Down 24" hidden="1">
          <a:extLst>
            <a:ext uri="{63B3BB69-23CF-44E3-9099-C40C66FF867C}">
              <a14:compatExt xmlns:a14="http://schemas.microsoft.com/office/drawing/2010/main" spid="_x0000_s2072"/>
            </a:ext>
            <a:ext uri="{FF2B5EF4-FFF2-40B4-BE49-F238E27FC236}">
              <a16:creationId xmlns:a16="http://schemas.microsoft.com/office/drawing/2014/main" id="{15BCB1CC-3E1D-4331-9838-6123C16E8774}"/>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73" name="Drop Down 24" hidden="1">
          <a:extLst>
            <a:ext uri="{63B3BB69-23CF-44E3-9099-C40C66FF867C}">
              <a14:compatExt xmlns:a14="http://schemas.microsoft.com/office/drawing/2010/main" spid="_x0000_s2072"/>
            </a:ext>
            <a:ext uri="{FF2B5EF4-FFF2-40B4-BE49-F238E27FC236}">
              <a16:creationId xmlns:a16="http://schemas.microsoft.com/office/drawing/2014/main" id="{9AB438C6-A669-457F-B5AA-7E8497C2EAE7}"/>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74" name="Drop Down 24" hidden="1">
          <a:extLst>
            <a:ext uri="{63B3BB69-23CF-44E3-9099-C40C66FF867C}">
              <a14:compatExt xmlns:a14="http://schemas.microsoft.com/office/drawing/2010/main" spid="_x0000_s2072"/>
            </a:ext>
            <a:ext uri="{FF2B5EF4-FFF2-40B4-BE49-F238E27FC236}">
              <a16:creationId xmlns:a16="http://schemas.microsoft.com/office/drawing/2014/main" id="{9B2BF1F2-D1AB-4C05-93B2-BE4E6A49613C}"/>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82" name="Drop Down 24" hidden="1">
          <a:extLst>
            <a:ext uri="{63B3BB69-23CF-44E3-9099-C40C66FF867C}">
              <a14:compatExt xmlns:a14="http://schemas.microsoft.com/office/drawing/2010/main" spid="_x0000_s2072"/>
            </a:ext>
            <a:ext uri="{FF2B5EF4-FFF2-40B4-BE49-F238E27FC236}">
              <a16:creationId xmlns:a16="http://schemas.microsoft.com/office/drawing/2014/main" id="{A6D362EC-E303-4D9A-822A-43AF7DC224B8}"/>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83" name="Drop Down 24" hidden="1">
          <a:extLst>
            <a:ext uri="{63B3BB69-23CF-44E3-9099-C40C66FF867C}">
              <a14:compatExt xmlns:a14="http://schemas.microsoft.com/office/drawing/2010/main" spid="_x0000_s2072"/>
            </a:ext>
            <a:ext uri="{FF2B5EF4-FFF2-40B4-BE49-F238E27FC236}">
              <a16:creationId xmlns:a16="http://schemas.microsoft.com/office/drawing/2014/main" id="{A4C868C4-602A-4F24-83E7-27F950E30422}"/>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84" name="Drop Down 24" hidden="1">
          <a:extLst>
            <a:ext uri="{63B3BB69-23CF-44E3-9099-C40C66FF867C}">
              <a14:compatExt xmlns:a14="http://schemas.microsoft.com/office/drawing/2010/main" spid="_x0000_s2072"/>
            </a:ext>
            <a:ext uri="{FF2B5EF4-FFF2-40B4-BE49-F238E27FC236}">
              <a16:creationId xmlns:a16="http://schemas.microsoft.com/office/drawing/2014/main" id="{0103C6E7-C7B1-4323-A06F-E1FBACE1F176}"/>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85" name="Drop Down 24" hidden="1">
          <a:extLst>
            <a:ext uri="{63B3BB69-23CF-44E3-9099-C40C66FF867C}">
              <a14:compatExt xmlns:a14="http://schemas.microsoft.com/office/drawing/2010/main" spid="_x0000_s2072"/>
            </a:ext>
            <a:ext uri="{FF2B5EF4-FFF2-40B4-BE49-F238E27FC236}">
              <a16:creationId xmlns:a16="http://schemas.microsoft.com/office/drawing/2014/main" id="{D7FEAF6E-D215-4FAB-98B5-D7EDD073439C}"/>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86" name="Drop Down 24" hidden="1">
          <a:extLst>
            <a:ext uri="{63B3BB69-23CF-44E3-9099-C40C66FF867C}">
              <a14:compatExt xmlns:a14="http://schemas.microsoft.com/office/drawing/2010/main" spid="_x0000_s2072"/>
            </a:ext>
            <a:ext uri="{FF2B5EF4-FFF2-40B4-BE49-F238E27FC236}">
              <a16:creationId xmlns:a16="http://schemas.microsoft.com/office/drawing/2014/main" id="{49D20D09-0113-4DA8-AB56-F3EDE6B21FCD}"/>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87" name="Drop Down 24" hidden="1">
          <a:extLst>
            <a:ext uri="{63B3BB69-23CF-44E3-9099-C40C66FF867C}">
              <a14:compatExt xmlns:a14="http://schemas.microsoft.com/office/drawing/2010/main" spid="_x0000_s2072"/>
            </a:ext>
            <a:ext uri="{FF2B5EF4-FFF2-40B4-BE49-F238E27FC236}">
              <a16:creationId xmlns:a16="http://schemas.microsoft.com/office/drawing/2014/main" id="{B53BDD46-A225-4369-974A-EEAD48D94FC1}"/>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88" name="Drop Down 24" hidden="1">
          <a:extLst>
            <a:ext uri="{63B3BB69-23CF-44E3-9099-C40C66FF867C}">
              <a14:compatExt xmlns:a14="http://schemas.microsoft.com/office/drawing/2010/main" spid="_x0000_s2072"/>
            </a:ext>
            <a:ext uri="{FF2B5EF4-FFF2-40B4-BE49-F238E27FC236}">
              <a16:creationId xmlns:a16="http://schemas.microsoft.com/office/drawing/2014/main" id="{DFED7045-F574-4757-AAA8-D3A8E4983AF4}"/>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89" name="Drop Down 24" hidden="1">
          <a:extLst>
            <a:ext uri="{63B3BB69-23CF-44E3-9099-C40C66FF867C}">
              <a14:compatExt xmlns:a14="http://schemas.microsoft.com/office/drawing/2010/main" spid="_x0000_s2072"/>
            </a:ext>
            <a:ext uri="{FF2B5EF4-FFF2-40B4-BE49-F238E27FC236}">
              <a16:creationId xmlns:a16="http://schemas.microsoft.com/office/drawing/2014/main" id="{C37CBB07-3A6E-4FF2-95A5-7F78059CF0EF}"/>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90" name="Drop Down 24" hidden="1">
          <a:extLst>
            <a:ext uri="{63B3BB69-23CF-44E3-9099-C40C66FF867C}">
              <a14:compatExt xmlns:a14="http://schemas.microsoft.com/office/drawing/2010/main" spid="_x0000_s2072"/>
            </a:ext>
            <a:ext uri="{FF2B5EF4-FFF2-40B4-BE49-F238E27FC236}">
              <a16:creationId xmlns:a16="http://schemas.microsoft.com/office/drawing/2014/main" id="{321F0E24-D278-4712-A40C-44AB501444DA}"/>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91" name="Drop Down 24" hidden="1">
          <a:extLst>
            <a:ext uri="{63B3BB69-23CF-44E3-9099-C40C66FF867C}">
              <a14:compatExt xmlns:a14="http://schemas.microsoft.com/office/drawing/2010/main" spid="_x0000_s2072"/>
            </a:ext>
            <a:ext uri="{FF2B5EF4-FFF2-40B4-BE49-F238E27FC236}">
              <a16:creationId xmlns:a16="http://schemas.microsoft.com/office/drawing/2014/main" id="{B5D56EAC-4F53-4255-8759-F8C17CCE33A6}"/>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92" name="Drop Down 24" hidden="1">
          <a:extLst>
            <a:ext uri="{63B3BB69-23CF-44E3-9099-C40C66FF867C}">
              <a14:compatExt xmlns:a14="http://schemas.microsoft.com/office/drawing/2010/main" spid="_x0000_s2072"/>
            </a:ext>
            <a:ext uri="{FF2B5EF4-FFF2-40B4-BE49-F238E27FC236}">
              <a16:creationId xmlns:a16="http://schemas.microsoft.com/office/drawing/2014/main" id="{2499D3FA-2254-4C1B-8AF3-3E359D5A124A}"/>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93" name="Drop Down 24" hidden="1">
          <a:extLst>
            <a:ext uri="{63B3BB69-23CF-44E3-9099-C40C66FF867C}">
              <a14:compatExt xmlns:a14="http://schemas.microsoft.com/office/drawing/2010/main" spid="_x0000_s2072"/>
            </a:ext>
            <a:ext uri="{FF2B5EF4-FFF2-40B4-BE49-F238E27FC236}">
              <a16:creationId xmlns:a16="http://schemas.microsoft.com/office/drawing/2014/main" id="{6D518A1D-8569-4C99-9694-2045D0983987}"/>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94" name="Drop Down 24" hidden="1">
          <a:extLst>
            <a:ext uri="{63B3BB69-23CF-44E3-9099-C40C66FF867C}">
              <a14:compatExt xmlns:a14="http://schemas.microsoft.com/office/drawing/2010/main" spid="_x0000_s2072"/>
            </a:ext>
            <a:ext uri="{FF2B5EF4-FFF2-40B4-BE49-F238E27FC236}">
              <a16:creationId xmlns:a16="http://schemas.microsoft.com/office/drawing/2014/main" id="{E477AFA2-27B0-4669-A614-EB54D85A6039}"/>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95" name="Drop Down 24" hidden="1">
          <a:extLst>
            <a:ext uri="{63B3BB69-23CF-44E3-9099-C40C66FF867C}">
              <a14:compatExt xmlns:a14="http://schemas.microsoft.com/office/drawing/2010/main" spid="_x0000_s2072"/>
            </a:ext>
            <a:ext uri="{FF2B5EF4-FFF2-40B4-BE49-F238E27FC236}">
              <a16:creationId xmlns:a16="http://schemas.microsoft.com/office/drawing/2014/main" id="{0FA4A88C-C304-4F1D-A9C0-02B4A9442F9C}"/>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96" name="Drop Down 24" hidden="1">
          <a:extLst>
            <a:ext uri="{63B3BB69-23CF-44E3-9099-C40C66FF867C}">
              <a14:compatExt xmlns:a14="http://schemas.microsoft.com/office/drawing/2010/main" spid="_x0000_s2072"/>
            </a:ext>
            <a:ext uri="{FF2B5EF4-FFF2-40B4-BE49-F238E27FC236}">
              <a16:creationId xmlns:a16="http://schemas.microsoft.com/office/drawing/2014/main" id="{2415C4C7-36FA-4054-9A22-A192358947DF}"/>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702</xdr:row>
      <xdr:rowOff>0</xdr:rowOff>
    </xdr:from>
    <xdr:ext cx="2476500" cy="199970"/>
    <xdr:sp macro="" textlink="">
      <xdr:nvSpPr>
        <xdr:cNvPr id="697" name="Drop Down 24" hidden="1">
          <a:extLst>
            <a:ext uri="{63B3BB69-23CF-44E3-9099-C40C66FF867C}">
              <a14:compatExt xmlns:a14="http://schemas.microsoft.com/office/drawing/2010/main" spid="_x0000_s2072"/>
            </a:ext>
            <a:ext uri="{FF2B5EF4-FFF2-40B4-BE49-F238E27FC236}">
              <a16:creationId xmlns:a16="http://schemas.microsoft.com/office/drawing/2014/main" id="{6119FC96-6610-4E4B-95E4-E392D1F3BCC4}"/>
            </a:ext>
          </a:extLst>
        </xdr:cNvPr>
        <xdr:cNvSpPr/>
      </xdr:nvSpPr>
      <xdr:spPr bwMode="auto">
        <a:xfrm>
          <a:off x="3901440" y="101185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704</xdr:row>
      <xdr:rowOff>0</xdr:rowOff>
    </xdr:from>
    <xdr:ext cx="2476500" cy="199970"/>
    <xdr:sp macro="" textlink="">
      <xdr:nvSpPr>
        <xdr:cNvPr id="698" name="Drop Down 24" hidden="1">
          <a:extLst>
            <a:ext uri="{63B3BB69-23CF-44E3-9099-C40C66FF867C}">
              <a14:compatExt xmlns:a14="http://schemas.microsoft.com/office/drawing/2010/main" spid="_x0000_s2072"/>
            </a:ext>
            <a:ext uri="{FF2B5EF4-FFF2-40B4-BE49-F238E27FC236}">
              <a16:creationId xmlns:a16="http://schemas.microsoft.com/office/drawing/2014/main" id="{071DE53D-CD21-4751-85FB-535E6C14CA2D}"/>
            </a:ext>
          </a:extLst>
        </xdr:cNvPr>
        <xdr:cNvSpPr/>
      </xdr:nvSpPr>
      <xdr:spPr bwMode="auto">
        <a:xfrm>
          <a:off x="3901440" y="100431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704</xdr:row>
      <xdr:rowOff>0</xdr:rowOff>
    </xdr:from>
    <xdr:ext cx="2476500" cy="199970"/>
    <xdr:sp macro="" textlink="">
      <xdr:nvSpPr>
        <xdr:cNvPr id="699" name="Drop Down 24" hidden="1">
          <a:extLst>
            <a:ext uri="{63B3BB69-23CF-44E3-9099-C40C66FF867C}">
              <a14:compatExt xmlns:a14="http://schemas.microsoft.com/office/drawing/2010/main" spid="_x0000_s2072"/>
            </a:ext>
            <a:ext uri="{FF2B5EF4-FFF2-40B4-BE49-F238E27FC236}">
              <a16:creationId xmlns:a16="http://schemas.microsoft.com/office/drawing/2014/main" id="{7A406FA5-AC3F-486C-85B8-19D35315587E}"/>
            </a:ext>
          </a:extLst>
        </xdr:cNvPr>
        <xdr:cNvSpPr/>
      </xdr:nvSpPr>
      <xdr:spPr bwMode="auto">
        <a:xfrm>
          <a:off x="3901440" y="100431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704</xdr:row>
      <xdr:rowOff>0</xdr:rowOff>
    </xdr:from>
    <xdr:ext cx="2476500" cy="199970"/>
    <xdr:sp macro="" textlink="">
      <xdr:nvSpPr>
        <xdr:cNvPr id="700" name="Drop Down 24" hidden="1">
          <a:extLst>
            <a:ext uri="{63B3BB69-23CF-44E3-9099-C40C66FF867C}">
              <a14:compatExt xmlns:a14="http://schemas.microsoft.com/office/drawing/2010/main" spid="_x0000_s2072"/>
            </a:ext>
            <a:ext uri="{FF2B5EF4-FFF2-40B4-BE49-F238E27FC236}">
              <a16:creationId xmlns:a16="http://schemas.microsoft.com/office/drawing/2014/main" id="{5D40A87A-9BC8-4E7B-8441-DB06C5D04E45}"/>
            </a:ext>
          </a:extLst>
        </xdr:cNvPr>
        <xdr:cNvSpPr/>
      </xdr:nvSpPr>
      <xdr:spPr bwMode="auto">
        <a:xfrm>
          <a:off x="3901440" y="100431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704</xdr:row>
      <xdr:rowOff>0</xdr:rowOff>
    </xdr:from>
    <xdr:ext cx="2476500" cy="199970"/>
    <xdr:sp macro="" textlink="">
      <xdr:nvSpPr>
        <xdr:cNvPr id="701" name="Drop Down 24" hidden="1">
          <a:extLst>
            <a:ext uri="{63B3BB69-23CF-44E3-9099-C40C66FF867C}">
              <a14:compatExt xmlns:a14="http://schemas.microsoft.com/office/drawing/2010/main" spid="_x0000_s2072"/>
            </a:ext>
            <a:ext uri="{FF2B5EF4-FFF2-40B4-BE49-F238E27FC236}">
              <a16:creationId xmlns:a16="http://schemas.microsoft.com/office/drawing/2014/main" id="{844E1BE7-A07F-4C33-9BE5-ECB79934DA17}"/>
            </a:ext>
          </a:extLst>
        </xdr:cNvPr>
        <xdr:cNvSpPr/>
      </xdr:nvSpPr>
      <xdr:spPr bwMode="auto">
        <a:xfrm>
          <a:off x="3901440" y="100431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704</xdr:row>
      <xdr:rowOff>0</xdr:rowOff>
    </xdr:from>
    <xdr:ext cx="2476500" cy="199970"/>
    <xdr:sp macro="" textlink="">
      <xdr:nvSpPr>
        <xdr:cNvPr id="702" name="Drop Down 24" hidden="1">
          <a:extLst>
            <a:ext uri="{63B3BB69-23CF-44E3-9099-C40C66FF867C}">
              <a14:compatExt xmlns:a14="http://schemas.microsoft.com/office/drawing/2010/main" spid="_x0000_s2072"/>
            </a:ext>
            <a:ext uri="{FF2B5EF4-FFF2-40B4-BE49-F238E27FC236}">
              <a16:creationId xmlns:a16="http://schemas.microsoft.com/office/drawing/2014/main" id="{A72AB8E7-A2E6-4264-982B-AE7EC3CE5710}"/>
            </a:ext>
          </a:extLst>
        </xdr:cNvPr>
        <xdr:cNvSpPr/>
      </xdr:nvSpPr>
      <xdr:spPr bwMode="auto">
        <a:xfrm>
          <a:off x="3901440" y="100431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704</xdr:row>
      <xdr:rowOff>0</xdr:rowOff>
    </xdr:from>
    <xdr:ext cx="2476500" cy="199970"/>
    <xdr:sp macro="" textlink="">
      <xdr:nvSpPr>
        <xdr:cNvPr id="703" name="Drop Down 24" hidden="1">
          <a:extLst>
            <a:ext uri="{63B3BB69-23CF-44E3-9099-C40C66FF867C}">
              <a14:compatExt xmlns:a14="http://schemas.microsoft.com/office/drawing/2010/main" spid="_x0000_s2072"/>
            </a:ext>
            <a:ext uri="{FF2B5EF4-FFF2-40B4-BE49-F238E27FC236}">
              <a16:creationId xmlns:a16="http://schemas.microsoft.com/office/drawing/2014/main" id="{E5BB7EC3-9819-49E3-B9D4-56EF470C183B}"/>
            </a:ext>
          </a:extLst>
        </xdr:cNvPr>
        <xdr:cNvSpPr/>
      </xdr:nvSpPr>
      <xdr:spPr bwMode="auto">
        <a:xfrm>
          <a:off x="3901440" y="100431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704</xdr:row>
      <xdr:rowOff>0</xdr:rowOff>
    </xdr:from>
    <xdr:ext cx="2476500" cy="199970"/>
    <xdr:sp macro="" textlink="">
      <xdr:nvSpPr>
        <xdr:cNvPr id="704" name="Drop Down 24" hidden="1">
          <a:extLst>
            <a:ext uri="{63B3BB69-23CF-44E3-9099-C40C66FF867C}">
              <a14:compatExt xmlns:a14="http://schemas.microsoft.com/office/drawing/2010/main" spid="_x0000_s2072"/>
            </a:ext>
            <a:ext uri="{FF2B5EF4-FFF2-40B4-BE49-F238E27FC236}">
              <a16:creationId xmlns:a16="http://schemas.microsoft.com/office/drawing/2014/main" id="{5D4FF309-3520-4EC0-B347-064C35973F11}"/>
            </a:ext>
          </a:extLst>
        </xdr:cNvPr>
        <xdr:cNvSpPr/>
      </xdr:nvSpPr>
      <xdr:spPr bwMode="auto">
        <a:xfrm>
          <a:off x="3901440" y="100431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705</xdr:row>
      <xdr:rowOff>0</xdr:rowOff>
    </xdr:from>
    <xdr:ext cx="2476500" cy="199970"/>
    <xdr:sp macro="" textlink="">
      <xdr:nvSpPr>
        <xdr:cNvPr id="705" name="Drop Down 24" hidden="1">
          <a:extLst>
            <a:ext uri="{63B3BB69-23CF-44E3-9099-C40C66FF867C}">
              <a14:compatExt xmlns:a14="http://schemas.microsoft.com/office/drawing/2010/main" spid="_x0000_s2072"/>
            </a:ext>
            <a:ext uri="{FF2B5EF4-FFF2-40B4-BE49-F238E27FC236}">
              <a16:creationId xmlns:a16="http://schemas.microsoft.com/office/drawing/2014/main" id="{8CF931E1-E815-48E9-AA10-AA854D6B7DEF}"/>
            </a:ext>
          </a:extLst>
        </xdr:cNvPr>
        <xdr:cNvSpPr/>
      </xdr:nvSpPr>
      <xdr:spPr bwMode="auto">
        <a:xfrm>
          <a:off x="3901440" y="10056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705</xdr:row>
      <xdr:rowOff>0</xdr:rowOff>
    </xdr:from>
    <xdr:ext cx="2476500" cy="199970"/>
    <xdr:sp macro="" textlink="">
      <xdr:nvSpPr>
        <xdr:cNvPr id="706" name="Drop Down 24" hidden="1">
          <a:extLst>
            <a:ext uri="{63B3BB69-23CF-44E3-9099-C40C66FF867C}">
              <a14:compatExt xmlns:a14="http://schemas.microsoft.com/office/drawing/2010/main" spid="_x0000_s2072"/>
            </a:ext>
            <a:ext uri="{FF2B5EF4-FFF2-40B4-BE49-F238E27FC236}">
              <a16:creationId xmlns:a16="http://schemas.microsoft.com/office/drawing/2014/main" id="{90E15F6C-2F70-4182-B780-8EB9F597B0A5}"/>
            </a:ext>
          </a:extLst>
        </xdr:cNvPr>
        <xdr:cNvSpPr/>
      </xdr:nvSpPr>
      <xdr:spPr bwMode="auto">
        <a:xfrm>
          <a:off x="3901440" y="10056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705</xdr:row>
      <xdr:rowOff>0</xdr:rowOff>
    </xdr:from>
    <xdr:ext cx="2476500" cy="199970"/>
    <xdr:sp macro="" textlink="">
      <xdr:nvSpPr>
        <xdr:cNvPr id="707" name="Drop Down 24" hidden="1">
          <a:extLst>
            <a:ext uri="{63B3BB69-23CF-44E3-9099-C40C66FF867C}">
              <a14:compatExt xmlns:a14="http://schemas.microsoft.com/office/drawing/2010/main" spid="_x0000_s2072"/>
            </a:ext>
            <a:ext uri="{FF2B5EF4-FFF2-40B4-BE49-F238E27FC236}">
              <a16:creationId xmlns:a16="http://schemas.microsoft.com/office/drawing/2014/main" id="{F2F28119-08C4-40F8-9C8D-5188347C8A61}"/>
            </a:ext>
          </a:extLst>
        </xdr:cNvPr>
        <xdr:cNvSpPr/>
      </xdr:nvSpPr>
      <xdr:spPr bwMode="auto">
        <a:xfrm>
          <a:off x="3901440" y="10056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72</xdr:row>
      <xdr:rowOff>0</xdr:rowOff>
    </xdr:from>
    <xdr:ext cx="2529840" cy="195685"/>
    <xdr:sp macro="" textlink="">
      <xdr:nvSpPr>
        <xdr:cNvPr id="556" name="Drop Down 4" hidden="1">
          <a:extLst>
            <a:ext uri="{63B3BB69-23CF-44E3-9099-C40C66FF867C}">
              <a14:compatExt xmlns:a14="http://schemas.microsoft.com/office/drawing/2010/main" spid="_x0000_s2052"/>
            </a:ext>
            <a:ext uri="{FF2B5EF4-FFF2-40B4-BE49-F238E27FC236}">
              <a16:creationId xmlns:a16="http://schemas.microsoft.com/office/drawing/2014/main" id="{5643EAD5-0A36-483A-B8C3-689E9DF98739}"/>
            </a:ext>
          </a:extLst>
        </xdr:cNvPr>
        <xdr:cNvSpPr/>
      </xdr:nvSpPr>
      <xdr:spPr bwMode="auto">
        <a:xfrm>
          <a:off x="5529263" y="1205507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72</xdr:row>
      <xdr:rowOff>0</xdr:rowOff>
    </xdr:from>
    <xdr:ext cx="1921468" cy="195685"/>
    <xdr:sp macro="" textlink="">
      <xdr:nvSpPr>
        <xdr:cNvPr id="708" name="Drop Down 20" hidden="1">
          <a:extLst>
            <a:ext uri="{63B3BB69-23CF-44E3-9099-C40C66FF867C}">
              <a14:compatExt xmlns:a14="http://schemas.microsoft.com/office/drawing/2010/main" spid="_x0000_s2068"/>
            </a:ext>
            <a:ext uri="{FF2B5EF4-FFF2-40B4-BE49-F238E27FC236}">
              <a16:creationId xmlns:a16="http://schemas.microsoft.com/office/drawing/2014/main" id="{3B3F74E0-A8FC-4216-B639-7E829E59F407}"/>
            </a:ext>
          </a:extLst>
        </xdr:cNvPr>
        <xdr:cNvSpPr/>
      </xdr:nvSpPr>
      <xdr:spPr bwMode="auto">
        <a:xfrm>
          <a:off x="6054328" y="1205507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72</xdr:row>
      <xdr:rowOff>0</xdr:rowOff>
    </xdr:from>
    <xdr:ext cx="2476500" cy="199970"/>
    <xdr:sp macro="" textlink="">
      <xdr:nvSpPr>
        <xdr:cNvPr id="709" name="Drop Down 24" hidden="1">
          <a:extLst>
            <a:ext uri="{63B3BB69-23CF-44E3-9099-C40C66FF867C}">
              <a14:compatExt xmlns:a14="http://schemas.microsoft.com/office/drawing/2010/main" spid="_x0000_s2072"/>
            </a:ext>
            <a:ext uri="{FF2B5EF4-FFF2-40B4-BE49-F238E27FC236}">
              <a16:creationId xmlns:a16="http://schemas.microsoft.com/office/drawing/2014/main" id="{2A0C5DE8-0F4B-4AD7-8390-6148115845AC}"/>
            </a:ext>
          </a:extLst>
        </xdr:cNvPr>
        <xdr:cNvSpPr/>
      </xdr:nvSpPr>
      <xdr:spPr bwMode="auto">
        <a:xfrm>
          <a:off x="3893344" y="1205507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72</xdr:row>
      <xdr:rowOff>0</xdr:rowOff>
    </xdr:from>
    <xdr:ext cx="2529840" cy="195685"/>
    <xdr:sp macro="" textlink="">
      <xdr:nvSpPr>
        <xdr:cNvPr id="710" name="Drop Down 4" hidden="1">
          <a:extLst>
            <a:ext uri="{63B3BB69-23CF-44E3-9099-C40C66FF867C}">
              <a14:compatExt xmlns:a14="http://schemas.microsoft.com/office/drawing/2010/main" spid="_x0000_s2052"/>
            </a:ext>
            <a:ext uri="{FF2B5EF4-FFF2-40B4-BE49-F238E27FC236}">
              <a16:creationId xmlns:a16="http://schemas.microsoft.com/office/drawing/2014/main" id="{FE4EBAFF-E536-4CF0-B8ED-3E07BE804F43}"/>
            </a:ext>
          </a:extLst>
        </xdr:cNvPr>
        <xdr:cNvSpPr/>
      </xdr:nvSpPr>
      <xdr:spPr bwMode="auto">
        <a:xfrm>
          <a:off x="5529263" y="1205507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72</xdr:row>
      <xdr:rowOff>0</xdr:rowOff>
    </xdr:from>
    <xdr:ext cx="2529840" cy="195685"/>
    <xdr:sp macro="" textlink="">
      <xdr:nvSpPr>
        <xdr:cNvPr id="711" name="Drop Down 4" hidden="1">
          <a:extLst>
            <a:ext uri="{63B3BB69-23CF-44E3-9099-C40C66FF867C}">
              <a14:compatExt xmlns:a14="http://schemas.microsoft.com/office/drawing/2010/main" spid="_x0000_s2052"/>
            </a:ext>
            <a:ext uri="{FF2B5EF4-FFF2-40B4-BE49-F238E27FC236}">
              <a16:creationId xmlns:a16="http://schemas.microsoft.com/office/drawing/2014/main" id="{5199BB6B-79D6-4C64-B5E4-266AE2530D43}"/>
            </a:ext>
          </a:extLst>
        </xdr:cNvPr>
        <xdr:cNvSpPr/>
      </xdr:nvSpPr>
      <xdr:spPr bwMode="auto">
        <a:xfrm>
          <a:off x="5216128" y="1205507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72</xdr:row>
      <xdr:rowOff>0</xdr:rowOff>
    </xdr:from>
    <xdr:ext cx="2529840" cy="195685"/>
    <xdr:sp macro="" textlink="">
      <xdr:nvSpPr>
        <xdr:cNvPr id="712" name="Drop Down 4" hidden="1">
          <a:extLst>
            <a:ext uri="{63B3BB69-23CF-44E3-9099-C40C66FF867C}">
              <a14:compatExt xmlns:a14="http://schemas.microsoft.com/office/drawing/2010/main" spid="_x0000_s2052"/>
            </a:ext>
            <a:ext uri="{FF2B5EF4-FFF2-40B4-BE49-F238E27FC236}">
              <a16:creationId xmlns:a16="http://schemas.microsoft.com/office/drawing/2014/main" id="{1217A325-DED1-4748-8059-85A05AA747AA}"/>
            </a:ext>
          </a:extLst>
        </xdr:cNvPr>
        <xdr:cNvSpPr/>
      </xdr:nvSpPr>
      <xdr:spPr bwMode="auto">
        <a:xfrm>
          <a:off x="5529263" y="1205507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72</xdr:row>
      <xdr:rowOff>0</xdr:rowOff>
    </xdr:from>
    <xdr:ext cx="2529840" cy="195685"/>
    <xdr:sp macro="" textlink="">
      <xdr:nvSpPr>
        <xdr:cNvPr id="713" name="Drop Down 4" hidden="1">
          <a:extLst>
            <a:ext uri="{63B3BB69-23CF-44E3-9099-C40C66FF867C}">
              <a14:compatExt xmlns:a14="http://schemas.microsoft.com/office/drawing/2010/main" spid="_x0000_s2052"/>
            </a:ext>
            <a:ext uri="{FF2B5EF4-FFF2-40B4-BE49-F238E27FC236}">
              <a16:creationId xmlns:a16="http://schemas.microsoft.com/office/drawing/2014/main" id="{EB16953A-8B97-4C59-A5C7-368398B484F6}"/>
            </a:ext>
          </a:extLst>
        </xdr:cNvPr>
        <xdr:cNvSpPr/>
      </xdr:nvSpPr>
      <xdr:spPr bwMode="auto">
        <a:xfrm>
          <a:off x="5216128" y="1205507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78</xdr:row>
      <xdr:rowOff>0</xdr:rowOff>
    </xdr:from>
    <xdr:ext cx="2529840" cy="195685"/>
    <xdr:sp macro="" textlink="">
      <xdr:nvSpPr>
        <xdr:cNvPr id="714" name="Drop Down 4" hidden="1">
          <a:extLst>
            <a:ext uri="{63B3BB69-23CF-44E3-9099-C40C66FF867C}">
              <a14:compatExt xmlns:a14="http://schemas.microsoft.com/office/drawing/2010/main" spid="_x0000_s2052"/>
            </a:ext>
            <a:ext uri="{FF2B5EF4-FFF2-40B4-BE49-F238E27FC236}">
              <a16:creationId xmlns:a16="http://schemas.microsoft.com/office/drawing/2014/main" id="{BCA13034-D7F8-4A8E-BB18-9A15D8A28F13}"/>
            </a:ext>
          </a:extLst>
        </xdr:cNvPr>
        <xdr:cNvSpPr/>
      </xdr:nvSpPr>
      <xdr:spPr bwMode="auto">
        <a:xfrm>
          <a:off x="5529263" y="131445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78</xdr:row>
      <xdr:rowOff>0</xdr:rowOff>
    </xdr:from>
    <xdr:ext cx="1921468" cy="195685"/>
    <xdr:sp macro="" textlink="">
      <xdr:nvSpPr>
        <xdr:cNvPr id="715" name="Drop Down 20" hidden="1">
          <a:extLst>
            <a:ext uri="{63B3BB69-23CF-44E3-9099-C40C66FF867C}">
              <a14:compatExt xmlns:a14="http://schemas.microsoft.com/office/drawing/2010/main" spid="_x0000_s2068"/>
            </a:ext>
            <a:ext uri="{FF2B5EF4-FFF2-40B4-BE49-F238E27FC236}">
              <a16:creationId xmlns:a16="http://schemas.microsoft.com/office/drawing/2014/main" id="{0566A35C-3DBC-4617-9B6F-492DD9DBE06D}"/>
            </a:ext>
          </a:extLst>
        </xdr:cNvPr>
        <xdr:cNvSpPr/>
      </xdr:nvSpPr>
      <xdr:spPr bwMode="auto">
        <a:xfrm>
          <a:off x="6054328" y="131445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78</xdr:row>
      <xdr:rowOff>0</xdr:rowOff>
    </xdr:from>
    <xdr:ext cx="2476500" cy="199970"/>
    <xdr:sp macro="" textlink="">
      <xdr:nvSpPr>
        <xdr:cNvPr id="716" name="Drop Down 24" hidden="1">
          <a:extLst>
            <a:ext uri="{63B3BB69-23CF-44E3-9099-C40C66FF867C}">
              <a14:compatExt xmlns:a14="http://schemas.microsoft.com/office/drawing/2010/main" spid="_x0000_s2072"/>
            </a:ext>
            <a:ext uri="{FF2B5EF4-FFF2-40B4-BE49-F238E27FC236}">
              <a16:creationId xmlns:a16="http://schemas.microsoft.com/office/drawing/2014/main" id="{EC17241F-5598-4642-8632-D6BB540F9186}"/>
            </a:ext>
          </a:extLst>
        </xdr:cNvPr>
        <xdr:cNvSpPr/>
      </xdr:nvSpPr>
      <xdr:spPr bwMode="auto">
        <a:xfrm>
          <a:off x="3893344" y="131445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78</xdr:row>
      <xdr:rowOff>0</xdr:rowOff>
    </xdr:from>
    <xdr:ext cx="2529840" cy="195685"/>
    <xdr:sp macro="" textlink="">
      <xdr:nvSpPr>
        <xdr:cNvPr id="717" name="Drop Down 4" hidden="1">
          <a:extLst>
            <a:ext uri="{63B3BB69-23CF-44E3-9099-C40C66FF867C}">
              <a14:compatExt xmlns:a14="http://schemas.microsoft.com/office/drawing/2010/main" spid="_x0000_s2052"/>
            </a:ext>
            <a:ext uri="{FF2B5EF4-FFF2-40B4-BE49-F238E27FC236}">
              <a16:creationId xmlns:a16="http://schemas.microsoft.com/office/drawing/2014/main" id="{2A6A77DE-9A52-4523-8887-04F7E6B6DE88}"/>
            </a:ext>
          </a:extLst>
        </xdr:cNvPr>
        <xdr:cNvSpPr/>
      </xdr:nvSpPr>
      <xdr:spPr bwMode="auto">
        <a:xfrm>
          <a:off x="5529263" y="131445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78</xdr:row>
      <xdr:rowOff>0</xdr:rowOff>
    </xdr:from>
    <xdr:ext cx="2529840" cy="195685"/>
    <xdr:sp macro="" textlink="">
      <xdr:nvSpPr>
        <xdr:cNvPr id="718" name="Drop Down 4" hidden="1">
          <a:extLst>
            <a:ext uri="{63B3BB69-23CF-44E3-9099-C40C66FF867C}">
              <a14:compatExt xmlns:a14="http://schemas.microsoft.com/office/drawing/2010/main" spid="_x0000_s2052"/>
            </a:ext>
            <a:ext uri="{FF2B5EF4-FFF2-40B4-BE49-F238E27FC236}">
              <a16:creationId xmlns:a16="http://schemas.microsoft.com/office/drawing/2014/main" id="{DF820655-9F97-4D53-9C4A-7EA45FFE7A45}"/>
            </a:ext>
          </a:extLst>
        </xdr:cNvPr>
        <xdr:cNvSpPr/>
      </xdr:nvSpPr>
      <xdr:spPr bwMode="auto">
        <a:xfrm>
          <a:off x="5216128" y="131445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78</xdr:row>
      <xdr:rowOff>0</xdr:rowOff>
    </xdr:from>
    <xdr:ext cx="2529840" cy="195685"/>
    <xdr:sp macro="" textlink="">
      <xdr:nvSpPr>
        <xdr:cNvPr id="719" name="Drop Down 4" hidden="1">
          <a:extLst>
            <a:ext uri="{63B3BB69-23CF-44E3-9099-C40C66FF867C}">
              <a14:compatExt xmlns:a14="http://schemas.microsoft.com/office/drawing/2010/main" spid="_x0000_s2052"/>
            </a:ext>
            <a:ext uri="{FF2B5EF4-FFF2-40B4-BE49-F238E27FC236}">
              <a16:creationId xmlns:a16="http://schemas.microsoft.com/office/drawing/2014/main" id="{C614F2CF-71AA-432C-8CCB-8B5DCB2CE8EE}"/>
            </a:ext>
          </a:extLst>
        </xdr:cNvPr>
        <xdr:cNvSpPr/>
      </xdr:nvSpPr>
      <xdr:spPr bwMode="auto">
        <a:xfrm>
          <a:off x="5529263" y="131445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78</xdr:row>
      <xdr:rowOff>0</xdr:rowOff>
    </xdr:from>
    <xdr:ext cx="2529840" cy="195685"/>
    <xdr:sp macro="" textlink="">
      <xdr:nvSpPr>
        <xdr:cNvPr id="720" name="Drop Down 4" hidden="1">
          <a:extLst>
            <a:ext uri="{63B3BB69-23CF-44E3-9099-C40C66FF867C}">
              <a14:compatExt xmlns:a14="http://schemas.microsoft.com/office/drawing/2010/main" spid="_x0000_s2052"/>
            </a:ext>
            <a:ext uri="{FF2B5EF4-FFF2-40B4-BE49-F238E27FC236}">
              <a16:creationId xmlns:a16="http://schemas.microsoft.com/office/drawing/2014/main" id="{1A7B24E7-4E9C-4F0E-B1EF-D13176461CB0}"/>
            </a:ext>
          </a:extLst>
        </xdr:cNvPr>
        <xdr:cNvSpPr/>
      </xdr:nvSpPr>
      <xdr:spPr bwMode="auto">
        <a:xfrm>
          <a:off x="5216128" y="131445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131</xdr:row>
      <xdr:rowOff>0</xdr:rowOff>
    </xdr:from>
    <xdr:ext cx="2529840" cy="195685"/>
    <xdr:sp macro="" textlink="">
      <xdr:nvSpPr>
        <xdr:cNvPr id="721" name="Drop Down 4" hidden="1">
          <a:extLst>
            <a:ext uri="{63B3BB69-23CF-44E3-9099-C40C66FF867C}">
              <a14:compatExt xmlns:a14="http://schemas.microsoft.com/office/drawing/2010/main" spid="_x0000_s2052"/>
            </a:ext>
            <a:ext uri="{FF2B5EF4-FFF2-40B4-BE49-F238E27FC236}">
              <a16:creationId xmlns:a16="http://schemas.microsoft.com/office/drawing/2014/main" id="{81CCF78F-FFF8-4CFF-9C45-FFBC19E8800E}"/>
            </a:ext>
          </a:extLst>
        </xdr:cNvPr>
        <xdr:cNvSpPr/>
      </xdr:nvSpPr>
      <xdr:spPr bwMode="auto">
        <a:xfrm>
          <a:off x="5529263" y="142339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131</xdr:row>
      <xdr:rowOff>0</xdr:rowOff>
    </xdr:from>
    <xdr:ext cx="1921468" cy="195685"/>
    <xdr:sp macro="" textlink="">
      <xdr:nvSpPr>
        <xdr:cNvPr id="722" name="Drop Down 20" hidden="1">
          <a:extLst>
            <a:ext uri="{63B3BB69-23CF-44E3-9099-C40C66FF867C}">
              <a14:compatExt xmlns:a14="http://schemas.microsoft.com/office/drawing/2010/main" spid="_x0000_s2068"/>
            </a:ext>
            <a:ext uri="{FF2B5EF4-FFF2-40B4-BE49-F238E27FC236}">
              <a16:creationId xmlns:a16="http://schemas.microsoft.com/office/drawing/2014/main" id="{FF58A398-2F42-4471-91FD-FA4CB7474A06}"/>
            </a:ext>
          </a:extLst>
        </xdr:cNvPr>
        <xdr:cNvSpPr/>
      </xdr:nvSpPr>
      <xdr:spPr bwMode="auto">
        <a:xfrm>
          <a:off x="6054328" y="14233922"/>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131</xdr:row>
      <xdr:rowOff>0</xdr:rowOff>
    </xdr:from>
    <xdr:ext cx="2476500" cy="199970"/>
    <xdr:sp macro="" textlink="">
      <xdr:nvSpPr>
        <xdr:cNvPr id="723" name="Drop Down 24" hidden="1">
          <a:extLst>
            <a:ext uri="{63B3BB69-23CF-44E3-9099-C40C66FF867C}">
              <a14:compatExt xmlns:a14="http://schemas.microsoft.com/office/drawing/2010/main" spid="_x0000_s2072"/>
            </a:ext>
            <a:ext uri="{FF2B5EF4-FFF2-40B4-BE49-F238E27FC236}">
              <a16:creationId xmlns:a16="http://schemas.microsoft.com/office/drawing/2014/main" id="{700C7C54-A8D8-46F6-9296-9EBD28CC7079}"/>
            </a:ext>
          </a:extLst>
        </xdr:cNvPr>
        <xdr:cNvSpPr/>
      </xdr:nvSpPr>
      <xdr:spPr bwMode="auto">
        <a:xfrm>
          <a:off x="3893344" y="14233922"/>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131</xdr:row>
      <xdr:rowOff>0</xdr:rowOff>
    </xdr:from>
    <xdr:ext cx="2529840" cy="195685"/>
    <xdr:sp macro="" textlink="">
      <xdr:nvSpPr>
        <xdr:cNvPr id="724" name="Drop Down 4" hidden="1">
          <a:extLst>
            <a:ext uri="{63B3BB69-23CF-44E3-9099-C40C66FF867C}">
              <a14:compatExt xmlns:a14="http://schemas.microsoft.com/office/drawing/2010/main" spid="_x0000_s2052"/>
            </a:ext>
            <a:ext uri="{FF2B5EF4-FFF2-40B4-BE49-F238E27FC236}">
              <a16:creationId xmlns:a16="http://schemas.microsoft.com/office/drawing/2014/main" id="{4100E1AE-79F4-45CB-80D4-F2BF831CAB0A}"/>
            </a:ext>
          </a:extLst>
        </xdr:cNvPr>
        <xdr:cNvSpPr/>
      </xdr:nvSpPr>
      <xdr:spPr bwMode="auto">
        <a:xfrm>
          <a:off x="5529263" y="142339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131</xdr:row>
      <xdr:rowOff>0</xdr:rowOff>
    </xdr:from>
    <xdr:ext cx="2529840" cy="195685"/>
    <xdr:sp macro="" textlink="">
      <xdr:nvSpPr>
        <xdr:cNvPr id="725" name="Drop Down 4" hidden="1">
          <a:extLst>
            <a:ext uri="{63B3BB69-23CF-44E3-9099-C40C66FF867C}">
              <a14:compatExt xmlns:a14="http://schemas.microsoft.com/office/drawing/2010/main" spid="_x0000_s2052"/>
            </a:ext>
            <a:ext uri="{FF2B5EF4-FFF2-40B4-BE49-F238E27FC236}">
              <a16:creationId xmlns:a16="http://schemas.microsoft.com/office/drawing/2014/main" id="{B6C1A0DC-21D3-44B5-8105-A93523FCC276}"/>
            </a:ext>
          </a:extLst>
        </xdr:cNvPr>
        <xdr:cNvSpPr/>
      </xdr:nvSpPr>
      <xdr:spPr bwMode="auto">
        <a:xfrm>
          <a:off x="5216128" y="142339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131</xdr:row>
      <xdr:rowOff>0</xdr:rowOff>
    </xdr:from>
    <xdr:ext cx="2529840" cy="195685"/>
    <xdr:sp macro="" textlink="">
      <xdr:nvSpPr>
        <xdr:cNvPr id="726" name="Drop Down 4" hidden="1">
          <a:extLst>
            <a:ext uri="{63B3BB69-23CF-44E3-9099-C40C66FF867C}">
              <a14:compatExt xmlns:a14="http://schemas.microsoft.com/office/drawing/2010/main" spid="_x0000_s2052"/>
            </a:ext>
            <a:ext uri="{FF2B5EF4-FFF2-40B4-BE49-F238E27FC236}">
              <a16:creationId xmlns:a16="http://schemas.microsoft.com/office/drawing/2014/main" id="{1D888A14-DC62-47BE-94D9-95044D69B59E}"/>
            </a:ext>
          </a:extLst>
        </xdr:cNvPr>
        <xdr:cNvSpPr/>
      </xdr:nvSpPr>
      <xdr:spPr bwMode="auto">
        <a:xfrm>
          <a:off x="5529263" y="142339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131</xdr:row>
      <xdr:rowOff>0</xdr:rowOff>
    </xdr:from>
    <xdr:ext cx="2529840" cy="195685"/>
    <xdr:sp macro="" textlink="">
      <xdr:nvSpPr>
        <xdr:cNvPr id="727" name="Drop Down 4" hidden="1">
          <a:extLst>
            <a:ext uri="{63B3BB69-23CF-44E3-9099-C40C66FF867C}">
              <a14:compatExt xmlns:a14="http://schemas.microsoft.com/office/drawing/2010/main" spid="_x0000_s2052"/>
            </a:ext>
            <a:ext uri="{FF2B5EF4-FFF2-40B4-BE49-F238E27FC236}">
              <a16:creationId xmlns:a16="http://schemas.microsoft.com/office/drawing/2014/main" id="{6CB415C1-05FD-4E5B-A8B0-E02E5822A4C5}"/>
            </a:ext>
          </a:extLst>
        </xdr:cNvPr>
        <xdr:cNvSpPr/>
      </xdr:nvSpPr>
      <xdr:spPr bwMode="auto">
        <a:xfrm>
          <a:off x="5216128" y="142339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140</xdr:row>
      <xdr:rowOff>0</xdr:rowOff>
    </xdr:from>
    <xdr:ext cx="2529840" cy="195685"/>
    <xdr:sp macro="" textlink="">
      <xdr:nvSpPr>
        <xdr:cNvPr id="728" name="Drop Down 4" hidden="1">
          <a:extLst>
            <a:ext uri="{63B3BB69-23CF-44E3-9099-C40C66FF867C}">
              <a14:compatExt xmlns:a14="http://schemas.microsoft.com/office/drawing/2010/main" spid="_x0000_s2052"/>
            </a:ext>
            <a:ext uri="{FF2B5EF4-FFF2-40B4-BE49-F238E27FC236}">
              <a16:creationId xmlns:a16="http://schemas.microsoft.com/office/drawing/2014/main" id="{5A0741A7-7861-40FA-B734-20E50CEA7ECC}"/>
            </a:ext>
          </a:extLst>
        </xdr:cNvPr>
        <xdr:cNvSpPr/>
      </xdr:nvSpPr>
      <xdr:spPr bwMode="auto">
        <a:xfrm>
          <a:off x="5529263" y="2137767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140</xdr:row>
      <xdr:rowOff>0</xdr:rowOff>
    </xdr:from>
    <xdr:ext cx="1921468" cy="195685"/>
    <xdr:sp macro="" textlink="">
      <xdr:nvSpPr>
        <xdr:cNvPr id="729" name="Drop Down 20" hidden="1">
          <a:extLst>
            <a:ext uri="{63B3BB69-23CF-44E3-9099-C40C66FF867C}">
              <a14:compatExt xmlns:a14="http://schemas.microsoft.com/office/drawing/2010/main" spid="_x0000_s2068"/>
            </a:ext>
            <a:ext uri="{FF2B5EF4-FFF2-40B4-BE49-F238E27FC236}">
              <a16:creationId xmlns:a16="http://schemas.microsoft.com/office/drawing/2014/main" id="{D947AB16-5E5C-4EBE-B94E-98FE2B0EEF3A}"/>
            </a:ext>
          </a:extLst>
        </xdr:cNvPr>
        <xdr:cNvSpPr/>
      </xdr:nvSpPr>
      <xdr:spPr bwMode="auto">
        <a:xfrm>
          <a:off x="6054328" y="21377672"/>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140</xdr:row>
      <xdr:rowOff>0</xdr:rowOff>
    </xdr:from>
    <xdr:ext cx="2476500" cy="199970"/>
    <xdr:sp macro="" textlink="">
      <xdr:nvSpPr>
        <xdr:cNvPr id="730" name="Drop Down 24" hidden="1">
          <a:extLst>
            <a:ext uri="{63B3BB69-23CF-44E3-9099-C40C66FF867C}">
              <a14:compatExt xmlns:a14="http://schemas.microsoft.com/office/drawing/2010/main" spid="_x0000_s2072"/>
            </a:ext>
            <a:ext uri="{FF2B5EF4-FFF2-40B4-BE49-F238E27FC236}">
              <a16:creationId xmlns:a16="http://schemas.microsoft.com/office/drawing/2014/main" id="{465206A8-8ACE-4187-B98E-9A9D5823DD7E}"/>
            </a:ext>
          </a:extLst>
        </xdr:cNvPr>
        <xdr:cNvSpPr/>
      </xdr:nvSpPr>
      <xdr:spPr bwMode="auto">
        <a:xfrm>
          <a:off x="3893344" y="21377672"/>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140</xdr:row>
      <xdr:rowOff>0</xdr:rowOff>
    </xdr:from>
    <xdr:ext cx="2529840" cy="195685"/>
    <xdr:sp macro="" textlink="">
      <xdr:nvSpPr>
        <xdr:cNvPr id="731" name="Drop Down 4" hidden="1">
          <a:extLst>
            <a:ext uri="{63B3BB69-23CF-44E3-9099-C40C66FF867C}">
              <a14:compatExt xmlns:a14="http://schemas.microsoft.com/office/drawing/2010/main" spid="_x0000_s2052"/>
            </a:ext>
            <a:ext uri="{FF2B5EF4-FFF2-40B4-BE49-F238E27FC236}">
              <a16:creationId xmlns:a16="http://schemas.microsoft.com/office/drawing/2014/main" id="{9678711A-9B99-4032-8A62-FF7CD7CD91D2}"/>
            </a:ext>
          </a:extLst>
        </xdr:cNvPr>
        <xdr:cNvSpPr/>
      </xdr:nvSpPr>
      <xdr:spPr bwMode="auto">
        <a:xfrm>
          <a:off x="5529263" y="2137767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140</xdr:row>
      <xdr:rowOff>0</xdr:rowOff>
    </xdr:from>
    <xdr:ext cx="2529840" cy="195685"/>
    <xdr:sp macro="" textlink="">
      <xdr:nvSpPr>
        <xdr:cNvPr id="732" name="Drop Down 4" hidden="1">
          <a:extLst>
            <a:ext uri="{63B3BB69-23CF-44E3-9099-C40C66FF867C}">
              <a14:compatExt xmlns:a14="http://schemas.microsoft.com/office/drawing/2010/main" spid="_x0000_s2052"/>
            </a:ext>
            <a:ext uri="{FF2B5EF4-FFF2-40B4-BE49-F238E27FC236}">
              <a16:creationId xmlns:a16="http://schemas.microsoft.com/office/drawing/2014/main" id="{98C8D210-CF30-4A05-97A6-F7DE1EA6BD21}"/>
            </a:ext>
          </a:extLst>
        </xdr:cNvPr>
        <xdr:cNvSpPr/>
      </xdr:nvSpPr>
      <xdr:spPr bwMode="auto">
        <a:xfrm>
          <a:off x="5216128" y="2137767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140</xdr:row>
      <xdr:rowOff>0</xdr:rowOff>
    </xdr:from>
    <xdr:ext cx="2529840" cy="195685"/>
    <xdr:sp macro="" textlink="">
      <xdr:nvSpPr>
        <xdr:cNvPr id="733" name="Drop Down 4" hidden="1">
          <a:extLst>
            <a:ext uri="{63B3BB69-23CF-44E3-9099-C40C66FF867C}">
              <a14:compatExt xmlns:a14="http://schemas.microsoft.com/office/drawing/2010/main" spid="_x0000_s2052"/>
            </a:ext>
            <a:ext uri="{FF2B5EF4-FFF2-40B4-BE49-F238E27FC236}">
              <a16:creationId xmlns:a16="http://schemas.microsoft.com/office/drawing/2014/main" id="{06F323DF-FE5B-4402-A604-8F0D63A92E34}"/>
            </a:ext>
          </a:extLst>
        </xdr:cNvPr>
        <xdr:cNvSpPr/>
      </xdr:nvSpPr>
      <xdr:spPr bwMode="auto">
        <a:xfrm>
          <a:off x="5529263" y="2137767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140</xdr:row>
      <xdr:rowOff>0</xdr:rowOff>
    </xdr:from>
    <xdr:ext cx="2529840" cy="195685"/>
    <xdr:sp macro="" textlink="">
      <xdr:nvSpPr>
        <xdr:cNvPr id="734" name="Drop Down 4" hidden="1">
          <a:extLst>
            <a:ext uri="{63B3BB69-23CF-44E3-9099-C40C66FF867C}">
              <a14:compatExt xmlns:a14="http://schemas.microsoft.com/office/drawing/2010/main" spid="_x0000_s2052"/>
            </a:ext>
            <a:ext uri="{FF2B5EF4-FFF2-40B4-BE49-F238E27FC236}">
              <a16:creationId xmlns:a16="http://schemas.microsoft.com/office/drawing/2014/main" id="{58989A6B-579E-47C6-9C68-E2D025496736}"/>
            </a:ext>
          </a:extLst>
        </xdr:cNvPr>
        <xdr:cNvSpPr/>
      </xdr:nvSpPr>
      <xdr:spPr bwMode="auto">
        <a:xfrm>
          <a:off x="5216128" y="2137767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140</xdr:row>
      <xdr:rowOff>0</xdr:rowOff>
    </xdr:from>
    <xdr:ext cx="2529840" cy="195685"/>
    <xdr:sp macro="" textlink="">
      <xdr:nvSpPr>
        <xdr:cNvPr id="735" name="Drop Down 4" hidden="1">
          <a:extLst>
            <a:ext uri="{63B3BB69-23CF-44E3-9099-C40C66FF867C}">
              <a14:compatExt xmlns:a14="http://schemas.microsoft.com/office/drawing/2010/main" spid="_x0000_s2052"/>
            </a:ext>
            <a:ext uri="{FF2B5EF4-FFF2-40B4-BE49-F238E27FC236}">
              <a16:creationId xmlns:a16="http://schemas.microsoft.com/office/drawing/2014/main" id="{DA30D2A3-D2D5-4455-85CC-F399A11AD6EE}"/>
            </a:ext>
          </a:extLst>
        </xdr:cNvPr>
        <xdr:cNvSpPr/>
      </xdr:nvSpPr>
      <xdr:spPr bwMode="auto">
        <a:xfrm>
          <a:off x="5529263" y="2137767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140</xdr:row>
      <xdr:rowOff>0</xdr:rowOff>
    </xdr:from>
    <xdr:ext cx="1921468" cy="195685"/>
    <xdr:sp macro="" textlink="">
      <xdr:nvSpPr>
        <xdr:cNvPr id="736" name="Drop Down 20" hidden="1">
          <a:extLst>
            <a:ext uri="{63B3BB69-23CF-44E3-9099-C40C66FF867C}">
              <a14:compatExt xmlns:a14="http://schemas.microsoft.com/office/drawing/2010/main" spid="_x0000_s2068"/>
            </a:ext>
            <a:ext uri="{FF2B5EF4-FFF2-40B4-BE49-F238E27FC236}">
              <a16:creationId xmlns:a16="http://schemas.microsoft.com/office/drawing/2014/main" id="{3B30C00A-E82A-4526-A4AB-3A6EA1945D59}"/>
            </a:ext>
          </a:extLst>
        </xdr:cNvPr>
        <xdr:cNvSpPr/>
      </xdr:nvSpPr>
      <xdr:spPr bwMode="auto">
        <a:xfrm>
          <a:off x="6054328" y="21377672"/>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140</xdr:row>
      <xdr:rowOff>0</xdr:rowOff>
    </xdr:from>
    <xdr:ext cx="2476500" cy="199970"/>
    <xdr:sp macro="" textlink="">
      <xdr:nvSpPr>
        <xdr:cNvPr id="737" name="Drop Down 24" hidden="1">
          <a:extLst>
            <a:ext uri="{63B3BB69-23CF-44E3-9099-C40C66FF867C}">
              <a14:compatExt xmlns:a14="http://schemas.microsoft.com/office/drawing/2010/main" spid="_x0000_s2072"/>
            </a:ext>
            <a:ext uri="{FF2B5EF4-FFF2-40B4-BE49-F238E27FC236}">
              <a16:creationId xmlns:a16="http://schemas.microsoft.com/office/drawing/2014/main" id="{879B38CE-2711-462A-A799-8B22C9EAD1EE}"/>
            </a:ext>
          </a:extLst>
        </xdr:cNvPr>
        <xdr:cNvSpPr/>
      </xdr:nvSpPr>
      <xdr:spPr bwMode="auto">
        <a:xfrm>
          <a:off x="3893344" y="21377672"/>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140</xdr:row>
      <xdr:rowOff>0</xdr:rowOff>
    </xdr:from>
    <xdr:ext cx="2529840" cy="195685"/>
    <xdr:sp macro="" textlink="">
      <xdr:nvSpPr>
        <xdr:cNvPr id="738" name="Drop Down 4" hidden="1">
          <a:extLst>
            <a:ext uri="{63B3BB69-23CF-44E3-9099-C40C66FF867C}">
              <a14:compatExt xmlns:a14="http://schemas.microsoft.com/office/drawing/2010/main" spid="_x0000_s2052"/>
            </a:ext>
            <a:ext uri="{FF2B5EF4-FFF2-40B4-BE49-F238E27FC236}">
              <a16:creationId xmlns:a16="http://schemas.microsoft.com/office/drawing/2014/main" id="{D5521C76-9D63-45F6-9F6D-3A5D59AB9FF5}"/>
            </a:ext>
          </a:extLst>
        </xdr:cNvPr>
        <xdr:cNvSpPr/>
      </xdr:nvSpPr>
      <xdr:spPr bwMode="auto">
        <a:xfrm>
          <a:off x="5529263" y="2137767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140</xdr:row>
      <xdr:rowOff>0</xdr:rowOff>
    </xdr:from>
    <xdr:ext cx="2529840" cy="195685"/>
    <xdr:sp macro="" textlink="">
      <xdr:nvSpPr>
        <xdr:cNvPr id="739" name="Drop Down 4" hidden="1">
          <a:extLst>
            <a:ext uri="{63B3BB69-23CF-44E3-9099-C40C66FF867C}">
              <a14:compatExt xmlns:a14="http://schemas.microsoft.com/office/drawing/2010/main" spid="_x0000_s2052"/>
            </a:ext>
            <a:ext uri="{FF2B5EF4-FFF2-40B4-BE49-F238E27FC236}">
              <a16:creationId xmlns:a16="http://schemas.microsoft.com/office/drawing/2014/main" id="{61243041-FF0D-4710-A4A4-42D951D9979A}"/>
            </a:ext>
          </a:extLst>
        </xdr:cNvPr>
        <xdr:cNvSpPr/>
      </xdr:nvSpPr>
      <xdr:spPr bwMode="auto">
        <a:xfrm>
          <a:off x="5216128" y="2137767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140</xdr:row>
      <xdr:rowOff>0</xdr:rowOff>
    </xdr:from>
    <xdr:ext cx="2529840" cy="195685"/>
    <xdr:sp macro="" textlink="">
      <xdr:nvSpPr>
        <xdr:cNvPr id="740" name="Drop Down 4" hidden="1">
          <a:extLst>
            <a:ext uri="{63B3BB69-23CF-44E3-9099-C40C66FF867C}">
              <a14:compatExt xmlns:a14="http://schemas.microsoft.com/office/drawing/2010/main" spid="_x0000_s2052"/>
            </a:ext>
            <a:ext uri="{FF2B5EF4-FFF2-40B4-BE49-F238E27FC236}">
              <a16:creationId xmlns:a16="http://schemas.microsoft.com/office/drawing/2014/main" id="{E1CAC751-8EAD-4470-97B5-4490CDC93A92}"/>
            </a:ext>
          </a:extLst>
        </xdr:cNvPr>
        <xdr:cNvSpPr/>
      </xdr:nvSpPr>
      <xdr:spPr bwMode="auto">
        <a:xfrm>
          <a:off x="5529263" y="2137767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140</xdr:row>
      <xdr:rowOff>0</xdr:rowOff>
    </xdr:from>
    <xdr:ext cx="2529840" cy="195685"/>
    <xdr:sp macro="" textlink="">
      <xdr:nvSpPr>
        <xdr:cNvPr id="741" name="Drop Down 4" hidden="1">
          <a:extLst>
            <a:ext uri="{63B3BB69-23CF-44E3-9099-C40C66FF867C}">
              <a14:compatExt xmlns:a14="http://schemas.microsoft.com/office/drawing/2010/main" spid="_x0000_s2052"/>
            </a:ext>
            <a:ext uri="{FF2B5EF4-FFF2-40B4-BE49-F238E27FC236}">
              <a16:creationId xmlns:a16="http://schemas.microsoft.com/office/drawing/2014/main" id="{1715443A-51F0-437A-AD60-19D397618784}"/>
            </a:ext>
          </a:extLst>
        </xdr:cNvPr>
        <xdr:cNvSpPr/>
      </xdr:nvSpPr>
      <xdr:spPr bwMode="auto">
        <a:xfrm>
          <a:off x="5216128" y="2137767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149</xdr:row>
      <xdr:rowOff>0</xdr:rowOff>
    </xdr:from>
    <xdr:ext cx="2529840" cy="195685"/>
    <xdr:sp macro="" textlink="">
      <xdr:nvSpPr>
        <xdr:cNvPr id="742" name="Drop Down 4" hidden="1">
          <a:extLst>
            <a:ext uri="{63B3BB69-23CF-44E3-9099-C40C66FF867C}">
              <a14:compatExt xmlns:a14="http://schemas.microsoft.com/office/drawing/2010/main" spid="_x0000_s2052"/>
            </a:ext>
            <a:ext uri="{FF2B5EF4-FFF2-40B4-BE49-F238E27FC236}">
              <a16:creationId xmlns:a16="http://schemas.microsoft.com/office/drawing/2014/main" id="{7C162B5F-EC8B-4BE5-8C9D-62AB9495680D}"/>
            </a:ext>
          </a:extLst>
        </xdr:cNvPr>
        <xdr:cNvSpPr/>
      </xdr:nvSpPr>
      <xdr:spPr bwMode="auto">
        <a:xfrm>
          <a:off x="5529263" y="2269926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149</xdr:row>
      <xdr:rowOff>0</xdr:rowOff>
    </xdr:from>
    <xdr:ext cx="1921468" cy="195685"/>
    <xdr:sp macro="" textlink="">
      <xdr:nvSpPr>
        <xdr:cNvPr id="743" name="Drop Down 20" hidden="1">
          <a:extLst>
            <a:ext uri="{63B3BB69-23CF-44E3-9099-C40C66FF867C}">
              <a14:compatExt xmlns:a14="http://schemas.microsoft.com/office/drawing/2010/main" spid="_x0000_s2068"/>
            </a:ext>
            <a:ext uri="{FF2B5EF4-FFF2-40B4-BE49-F238E27FC236}">
              <a16:creationId xmlns:a16="http://schemas.microsoft.com/office/drawing/2014/main" id="{3DF8C734-C512-4A1B-9371-695CE6B8D4C3}"/>
            </a:ext>
          </a:extLst>
        </xdr:cNvPr>
        <xdr:cNvSpPr/>
      </xdr:nvSpPr>
      <xdr:spPr bwMode="auto">
        <a:xfrm>
          <a:off x="6054328" y="2269926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149</xdr:row>
      <xdr:rowOff>0</xdr:rowOff>
    </xdr:from>
    <xdr:ext cx="2476500" cy="199970"/>
    <xdr:sp macro="" textlink="">
      <xdr:nvSpPr>
        <xdr:cNvPr id="744" name="Drop Down 24" hidden="1">
          <a:extLst>
            <a:ext uri="{63B3BB69-23CF-44E3-9099-C40C66FF867C}">
              <a14:compatExt xmlns:a14="http://schemas.microsoft.com/office/drawing/2010/main" spid="_x0000_s2072"/>
            </a:ext>
            <a:ext uri="{FF2B5EF4-FFF2-40B4-BE49-F238E27FC236}">
              <a16:creationId xmlns:a16="http://schemas.microsoft.com/office/drawing/2014/main" id="{1EF6AFA3-97FC-46A2-B35D-7DA103D6B442}"/>
            </a:ext>
          </a:extLst>
        </xdr:cNvPr>
        <xdr:cNvSpPr/>
      </xdr:nvSpPr>
      <xdr:spPr bwMode="auto">
        <a:xfrm>
          <a:off x="3893344" y="2269926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149</xdr:row>
      <xdr:rowOff>0</xdr:rowOff>
    </xdr:from>
    <xdr:ext cx="2529840" cy="195685"/>
    <xdr:sp macro="" textlink="">
      <xdr:nvSpPr>
        <xdr:cNvPr id="745" name="Drop Down 4" hidden="1">
          <a:extLst>
            <a:ext uri="{63B3BB69-23CF-44E3-9099-C40C66FF867C}">
              <a14:compatExt xmlns:a14="http://schemas.microsoft.com/office/drawing/2010/main" spid="_x0000_s2052"/>
            </a:ext>
            <a:ext uri="{FF2B5EF4-FFF2-40B4-BE49-F238E27FC236}">
              <a16:creationId xmlns:a16="http://schemas.microsoft.com/office/drawing/2014/main" id="{95C6B919-5673-49BB-B2CE-EF3A9E64461A}"/>
            </a:ext>
          </a:extLst>
        </xdr:cNvPr>
        <xdr:cNvSpPr/>
      </xdr:nvSpPr>
      <xdr:spPr bwMode="auto">
        <a:xfrm>
          <a:off x="5529263" y="2269926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149</xdr:row>
      <xdr:rowOff>0</xdr:rowOff>
    </xdr:from>
    <xdr:ext cx="2529840" cy="195685"/>
    <xdr:sp macro="" textlink="">
      <xdr:nvSpPr>
        <xdr:cNvPr id="746" name="Drop Down 4" hidden="1">
          <a:extLst>
            <a:ext uri="{63B3BB69-23CF-44E3-9099-C40C66FF867C}">
              <a14:compatExt xmlns:a14="http://schemas.microsoft.com/office/drawing/2010/main" spid="_x0000_s2052"/>
            </a:ext>
            <a:ext uri="{FF2B5EF4-FFF2-40B4-BE49-F238E27FC236}">
              <a16:creationId xmlns:a16="http://schemas.microsoft.com/office/drawing/2014/main" id="{841F94F6-5290-40B1-B886-9A5711976977}"/>
            </a:ext>
          </a:extLst>
        </xdr:cNvPr>
        <xdr:cNvSpPr/>
      </xdr:nvSpPr>
      <xdr:spPr bwMode="auto">
        <a:xfrm>
          <a:off x="5216128" y="2269926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149</xdr:row>
      <xdr:rowOff>0</xdr:rowOff>
    </xdr:from>
    <xdr:ext cx="2529840" cy="195685"/>
    <xdr:sp macro="" textlink="">
      <xdr:nvSpPr>
        <xdr:cNvPr id="747" name="Drop Down 4" hidden="1">
          <a:extLst>
            <a:ext uri="{63B3BB69-23CF-44E3-9099-C40C66FF867C}">
              <a14:compatExt xmlns:a14="http://schemas.microsoft.com/office/drawing/2010/main" spid="_x0000_s2052"/>
            </a:ext>
            <a:ext uri="{FF2B5EF4-FFF2-40B4-BE49-F238E27FC236}">
              <a16:creationId xmlns:a16="http://schemas.microsoft.com/office/drawing/2014/main" id="{92592681-3B4B-4902-98AE-773B522AFC65}"/>
            </a:ext>
          </a:extLst>
        </xdr:cNvPr>
        <xdr:cNvSpPr/>
      </xdr:nvSpPr>
      <xdr:spPr bwMode="auto">
        <a:xfrm>
          <a:off x="5529263" y="2269926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149</xdr:row>
      <xdr:rowOff>0</xdr:rowOff>
    </xdr:from>
    <xdr:ext cx="2529840" cy="195685"/>
    <xdr:sp macro="" textlink="">
      <xdr:nvSpPr>
        <xdr:cNvPr id="748" name="Drop Down 4" hidden="1">
          <a:extLst>
            <a:ext uri="{63B3BB69-23CF-44E3-9099-C40C66FF867C}">
              <a14:compatExt xmlns:a14="http://schemas.microsoft.com/office/drawing/2010/main" spid="_x0000_s2052"/>
            </a:ext>
            <a:ext uri="{FF2B5EF4-FFF2-40B4-BE49-F238E27FC236}">
              <a16:creationId xmlns:a16="http://schemas.microsoft.com/office/drawing/2014/main" id="{56302CB9-39D6-4658-A635-EEBF6F8BD65F}"/>
            </a:ext>
          </a:extLst>
        </xdr:cNvPr>
        <xdr:cNvSpPr/>
      </xdr:nvSpPr>
      <xdr:spPr bwMode="auto">
        <a:xfrm>
          <a:off x="5216128" y="2269926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149</xdr:row>
      <xdr:rowOff>0</xdr:rowOff>
    </xdr:from>
    <xdr:ext cx="2529840" cy="195685"/>
    <xdr:sp macro="" textlink="">
      <xdr:nvSpPr>
        <xdr:cNvPr id="749" name="Drop Down 4" hidden="1">
          <a:extLst>
            <a:ext uri="{63B3BB69-23CF-44E3-9099-C40C66FF867C}">
              <a14:compatExt xmlns:a14="http://schemas.microsoft.com/office/drawing/2010/main" spid="_x0000_s2052"/>
            </a:ext>
            <a:ext uri="{FF2B5EF4-FFF2-40B4-BE49-F238E27FC236}">
              <a16:creationId xmlns:a16="http://schemas.microsoft.com/office/drawing/2014/main" id="{3B624FE7-B6DD-41CD-B6CC-47B5CE3D50A5}"/>
            </a:ext>
          </a:extLst>
        </xdr:cNvPr>
        <xdr:cNvSpPr/>
      </xdr:nvSpPr>
      <xdr:spPr bwMode="auto">
        <a:xfrm>
          <a:off x="5529263" y="2269926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149</xdr:row>
      <xdr:rowOff>0</xdr:rowOff>
    </xdr:from>
    <xdr:ext cx="1921468" cy="195685"/>
    <xdr:sp macro="" textlink="">
      <xdr:nvSpPr>
        <xdr:cNvPr id="750" name="Drop Down 20" hidden="1">
          <a:extLst>
            <a:ext uri="{63B3BB69-23CF-44E3-9099-C40C66FF867C}">
              <a14:compatExt xmlns:a14="http://schemas.microsoft.com/office/drawing/2010/main" spid="_x0000_s2068"/>
            </a:ext>
            <a:ext uri="{FF2B5EF4-FFF2-40B4-BE49-F238E27FC236}">
              <a16:creationId xmlns:a16="http://schemas.microsoft.com/office/drawing/2014/main" id="{FCD9D1F8-3FDB-4B84-BD46-247BB4DFB1E2}"/>
            </a:ext>
          </a:extLst>
        </xdr:cNvPr>
        <xdr:cNvSpPr/>
      </xdr:nvSpPr>
      <xdr:spPr bwMode="auto">
        <a:xfrm>
          <a:off x="6054328" y="2269926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149</xdr:row>
      <xdr:rowOff>0</xdr:rowOff>
    </xdr:from>
    <xdr:ext cx="2476500" cy="199970"/>
    <xdr:sp macro="" textlink="">
      <xdr:nvSpPr>
        <xdr:cNvPr id="751" name="Drop Down 24" hidden="1">
          <a:extLst>
            <a:ext uri="{63B3BB69-23CF-44E3-9099-C40C66FF867C}">
              <a14:compatExt xmlns:a14="http://schemas.microsoft.com/office/drawing/2010/main" spid="_x0000_s2072"/>
            </a:ext>
            <a:ext uri="{FF2B5EF4-FFF2-40B4-BE49-F238E27FC236}">
              <a16:creationId xmlns:a16="http://schemas.microsoft.com/office/drawing/2014/main" id="{FD4A184E-5BDB-4BDE-815A-E07B7452DBA0}"/>
            </a:ext>
          </a:extLst>
        </xdr:cNvPr>
        <xdr:cNvSpPr/>
      </xdr:nvSpPr>
      <xdr:spPr bwMode="auto">
        <a:xfrm>
          <a:off x="3893344" y="2269926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149</xdr:row>
      <xdr:rowOff>0</xdr:rowOff>
    </xdr:from>
    <xdr:ext cx="2529840" cy="195685"/>
    <xdr:sp macro="" textlink="">
      <xdr:nvSpPr>
        <xdr:cNvPr id="752" name="Drop Down 4" hidden="1">
          <a:extLst>
            <a:ext uri="{63B3BB69-23CF-44E3-9099-C40C66FF867C}">
              <a14:compatExt xmlns:a14="http://schemas.microsoft.com/office/drawing/2010/main" spid="_x0000_s2052"/>
            </a:ext>
            <a:ext uri="{FF2B5EF4-FFF2-40B4-BE49-F238E27FC236}">
              <a16:creationId xmlns:a16="http://schemas.microsoft.com/office/drawing/2014/main" id="{7658FDD9-D614-4EAC-B207-14F7B985A7DA}"/>
            </a:ext>
          </a:extLst>
        </xdr:cNvPr>
        <xdr:cNvSpPr/>
      </xdr:nvSpPr>
      <xdr:spPr bwMode="auto">
        <a:xfrm>
          <a:off x="5529263" y="2269926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149</xdr:row>
      <xdr:rowOff>0</xdr:rowOff>
    </xdr:from>
    <xdr:ext cx="2529840" cy="195685"/>
    <xdr:sp macro="" textlink="">
      <xdr:nvSpPr>
        <xdr:cNvPr id="753" name="Drop Down 4" hidden="1">
          <a:extLst>
            <a:ext uri="{63B3BB69-23CF-44E3-9099-C40C66FF867C}">
              <a14:compatExt xmlns:a14="http://schemas.microsoft.com/office/drawing/2010/main" spid="_x0000_s2052"/>
            </a:ext>
            <a:ext uri="{FF2B5EF4-FFF2-40B4-BE49-F238E27FC236}">
              <a16:creationId xmlns:a16="http://schemas.microsoft.com/office/drawing/2014/main" id="{91272E91-C6DD-48F2-826C-CB038F0E8EFE}"/>
            </a:ext>
          </a:extLst>
        </xdr:cNvPr>
        <xdr:cNvSpPr/>
      </xdr:nvSpPr>
      <xdr:spPr bwMode="auto">
        <a:xfrm>
          <a:off x="5216128" y="2269926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149</xdr:row>
      <xdr:rowOff>0</xdr:rowOff>
    </xdr:from>
    <xdr:ext cx="2529840" cy="195685"/>
    <xdr:sp macro="" textlink="">
      <xdr:nvSpPr>
        <xdr:cNvPr id="754" name="Drop Down 4" hidden="1">
          <a:extLst>
            <a:ext uri="{63B3BB69-23CF-44E3-9099-C40C66FF867C}">
              <a14:compatExt xmlns:a14="http://schemas.microsoft.com/office/drawing/2010/main" spid="_x0000_s2052"/>
            </a:ext>
            <a:ext uri="{FF2B5EF4-FFF2-40B4-BE49-F238E27FC236}">
              <a16:creationId xmlns:a16="http://schemas.microsoft.com/office/drawing/2014/main" id="{EEA835DD-338E-4305-85C3-B6C6836A1C42}"/>
            </a:ext>
          </a:extLst>
        </xdr:cNvPr>
        <xdr:cNvSpPr/>
      </xdr:nvSpPr>
      <xdr:spPr bwMode="auto">
        <a:xfrm>
          <a:off x="5529263" y="2269926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149</xdr:row>
      <xdr:rowOff>0</xdr:rowOff>
    </xdr:from>
    <xdr:ext cx="2529840" cy="195685"/>
    <xdr:sp macro="" textlink="">
      <xdr:nvSpPr>
        <xdr:cNvPr id="755" name="Drop Down 4" hidden="1">
          <a:extLst>
            <a:ext uri="{63B3BB69-23CF-44E3-9099-C40C66FF867C}">
              <a14:compatExt xmlns:a14="http://schemas.microsoft.com/office/drawing/2010/main" spid="_x0000_s2052"/>
            </a:ext>
            <a:ext uri="{FF2B5EF4-FFF2-40B4-BE49-F238E27FC236}">
              <a16:creationId xmlns:a16="http://schemas.microsoft.com/office/drawing/2014/main" id="{0A56AC9B-335D-4659-A35E-886F518C1C4B}"/>
            </a:ext>
          </a:extLst>
        </xdr:cNvPr>
        <xdr:cNvSpPr/>
      </xdr:nvSpPr>
      <xdr:spPr bwMode="auto">
        <a:xfrm>
          <a:off x="5216128" y="2269926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149</xdr:row>
      <xdr:rowOff>0</xdr:rowOff>
    </xdr:from>
    <xdr:ext cx="2529840" cy="195685"/>
    <xdr:sp macro="" textlink="">
      <xdr:nvSpPr>
        <xdr:cNvPr id="756" name="Drop Down 4" hidden="1">
          <a:extLst>
            <a:ext uri="{63B3BB69-23CF-44E3-9099-C40C66FF867C}">
              <a14:compatExt xmlns:a14="http://schemas.microsoft.com/office/drawing/2010/main" spid="_x0000_s2052"/>
            </a:ext>
            <a:ext uri="{FF2B5EF4-FFF2-40B4-BE49-F238E27FC236}">
              <a16:creationId xmlns:a16="http://schemas.microsoft.com/office/drawing/2014/main" id="{A6FC66B9-65D9-4FEF-88D2-FB4E8B3A6D42}"/>
            </a:ext>
          </a:extLst>
        </xdr:cNvPr>
        <xdr:cNvSpPr/>
      </xdr:nvSpPr>
      <xdr:spPr bwMode="auto">
        <a:xfrm>
          <a:off x="5529263" y="2269926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149</xdr:row>
      <xdr:rowOff>0</xdr:rowOff>
    </xdr:from>
    <xdr:ext cx="1921468" cy="195685"/>
    <xdr:sp macro="" textlink="">
      <xdr:nvSpPr>
        <xdr:cNvPr id="757" name="Drop Down 20" hidden="1">
          <a:extLst>
            <a:ext uri="{63B3BB69-23CF-44E3-9099-C40C66FF867C}">
              <a14:compatExt xmlns:a14="http://schemas.microsoft.com/office/drawing/2010/main" spid="_x0000_s2068"/>
            </a:ext>
            <a:ext uri="{FF2B5EF4-FFF2-40B4-BE49-F238E27FC236}">
              <a16:creationId xmlns:a16="http://schemas.microsoft.com/office/drawing/2014/main" id="{F2B44CB4-0A60-4512-B778-AD70B55D6372}"/>
            </a:ext>
          </a:extLst>
        </xdr:cNvPr>
        <xdr:cNvSpPr/>
      </xdr:nvSpPr>
      <xdr:spPr bwMode="auto">
        <a:xfrm>
          <a:off x="6054328" y="2269926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149</xdr:row>
      <xdr:rowOff>0</xdr:rowOff>
    </xdr:from>
    <xdr:ext cx="2476500" cy="199970"/>
    <xdr:sp macro="" textlink="">
      <xdr:nvSpPr>
        <xdr:cNvPr id="758" name="Drop Down 24" hidden="1">
          <a:extLst>
            <a:ext uri="{63B3BB69-23CF-44E3-9099-C40C66FF867C}">
              <a14:compatExt xmlns:a14="http://schemas.microsoft.com/office/drawing/2010/main" spid="_x0000_s2072"/>
            </a:ext>
            <a:ext uri="{FF2B5EF4-FFF2-40B4-BE49-F238E27FC236}">
              <a16:creationId xmlns:a16="http://schemas.microsoft.com/office/drawing/2014/main" id="{A470A02A-7817-4B49-B1A6-6104A73108FA}"/>
            </a:ext>
          </a:extLst>
        </xdr:cNvPr>
        <xdr:cNvSpPr/>
      </xdr:nvSpPr>
      <xdr:spPr bwMode="auto">
        <a:xfrm>
          <a:off x="3893344" y="2269926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149</xdr:row>
      <xdr:rowOff>0</xdr:rowOff>
    </xdr:from>
    <xdr:ext cx="2529840" cy="195685"/>
    <xdr:sp macro="" textlink="">
      <xdr:nvSpPr>
        <xdr:cNvPr id="759" name="Drop Down 4" hidden="1">
          <a:extLst>
            <a:ext uri="{63B3BB69-23CF-44E3-9099-C40C66FF867C}">
              <a14:compatExt xmlns:a14="http://schemas.microsoft.com/office/drawing/2010/main" spid="_x0000_s2052"/>
            </a:ext>
            <a:ext uri="{FF2B5EF4-FFF2-40B4-BE49-F238E27FC236}">
              <a16:creationId xmlns:a16="http://schemas.microsoft.com/office/drawing/2014/main" id="{DB940939-D5AB-4077-A61E-6A5FE4145EA8}"/>
            </a:ext>
          </a:extLst>
        </xdr:cNvPr>
        <xdr:cNvSpPr/>
      </xdr:nvSpPr>
      <xdr:spPr bwMode="auto">
        <a:xfrm>
          <a:off x="5529263" y="2269926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149</xdr:row>
      <xdr:rowOff>0</xdr:rowOff>
    </xdr:from>
    <xdr:ext cx="2529840" cy="195685"/>
    <xdr:sp macro="" textlink="">
      <xdr:nvSpPr>
        <xdr:cNvPr id="760" name="Drop Down 4" hidden="1">
          <a:extLst>
            <a:ext uri="{63B3BB69-23CF-44E3-9099-C40C66FF867C}">
              <a14:compatExt xmlns:a14="http://schemas.microsoft.com/office/drawing/2010/main" spid="_x0000_s2052"/>
            </a:ext>
            <a:ext uri="{FF2B5EF4-FFF2-40B4-BE49-F238E27FC236}">
              <a16:creationId xmlns:a16="http://schemas.microsoft.com/office/drawing/2014/main" id="{8CC9D11E-0DF6-4F21-B15D-F826AA59ABE3}"/>
            </a:ext>
          </a:extLst>
        </xdr:cNvPr>
        <xdr:cNvSpPr/>
      </xdr:nvSpPr>
      <xdr:spPr bwMode="auto">
        <a:xfrm>
          <a:off x="5216128" y="2269926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149</xdr:row>
      <xdr:rowOff>0</xdr:rowOff>
    </xdr:from>
    <xdr:ext cx="2529840" cy="195685"/>
    <xdr:sp macro="" textlink="">
      <xdr:nvSpPr>
        <xdr:cNvPr id="761" name="Drop Down 4" hidden="1">
          <a:extLst>
            <a:ext uri="{63B3BB69-23CF-44E3-9099-C40C66FF867C}">
              <a14:compatExt xmlns:a14="http://schemas.microsoft.com/office/drawing/2010/main" spid="_x0000_s2052"/>
            </a:ext>
            <a:ext uri="{FF2B5EF4-FFF2-40B4-BE49-F238E27FC236}">
              <a16:creationId xmlns:a16="http://schemas.microsoft.com/office/drawing/2014/main" id="{EDDDDD45-78BE-40F6-8BD3-94B00AB4DA3C}"/>
            </a:ext>
          </a:extLst>
        </xdr:cNvPr>
        <xdr:cNvSpPr/>
      </xdr:nvSpPr>
      <xdr:spPr bwMode="auto">
        <a:xfrm>
          <a:off x="5529263" y="2269926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149</xdr:row>
      <xdr:rowOff>0</xdr:rowOff>
    </xdr:from>
    <xdr:ext cx="2529840" cy="195685"/>
    <xdr:sp macro="" textlink="">
      <xdr:nvSpPr>
        <xdr:cNvPr id="762" name="Drop Down 4" hidden="1">
          <a:extLst>
            <a:ext uri="{63B3BB69-23CF-44E3-9099-C40C66FF867C}">
              <a14:compatExt xmlns:a14="http://schemas.microsoft.com/office/drawing/2010/main" spid="_x0000_s2052"/>
            </a:ext>
            <a:ext uri="{FF2B5EF4-FFF2-40B4-BE49-F238E27FC236}">
              <a16:creationId xmlns:a16="http://schemas.microsoft.com/office/drawing/2014/main" id="{FF29DF0D-88B8-482E-8901-E55BFF0C5F2F}"/>
            </a:ext>
          </a:extLst>
        </xdr:cNvPr>
        <xdr:cNvSpPr/>
      </xdr:nvSpPr>
      <xdr:spPr bwMode="auto">
        <a:xfrm>
          <a:off x="5216128" y="2269926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158</xdr:row>
      <xdr:rowOff>0</xdr:rowOff>
    </xdr:from>
    <xdr:ext cx="2529840" cy="195685"/>
    <xdr:sp macro="" textlink="">
      <xdr:nvSpPr>
        <xdr:cNvPr id="763" name="Drop Down 4" hidden="1">
          <a:extLst>
            <a:ext uri="{63B3BB69-23CF-44E3-9099-C40C66FF867C}">
              <a14:compatExt xmlns:a14="http://schemas.microsoft.com/office/drawing/2010/main" spid="_x0000_s2052"/>
            </a:ext>
            <a:ext uri="{FF2B5EF4-FFF2-40B4-BE49-F238E27FC236}">
              <a16:creationId xmlns:a16="http://schemas.microsoft.com/office/drawing/2014/main" id="{B7EA1EED-8CF8-40A5-8817-D12533BFED52}"/>
            </a:ext>
          </a:extLst>
        </xdr:cNvPr>
        <xdr:cNvSpPr/>
      </xdr:nvSpPr>
      <xdr:spPr bwMode="auto">
        <a:xfrm>
          <a:off x="5529263" y="2402085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158</xdr:row>
      <xdr:rowOff>0</xdr:rowOff>
    </xdr:from>
    <xdr:ext cx="1921468" cy="195685"/>
    <xdr:sp macro="" textlink="">
      <xdr:nvSpPr>
        <xdr:cNvPr id="764" name="Drop Down 20" hidden="1">
          <a:extLst>
            <a:ext uri="{63B3BB69-23CF-44E3-9099-C40C66FF867C}">
              <a14:compatExt xmlns:a14="http://schemas.microsoft.com/office/drawing/2010/main" spid="_x0000_s2068"/>
            </a:ext>
            <a:ext uri="{FF2B5EF4-FFF2-40B4-BE49-F238E27FC236}">
              <a16:creationId xmlns:a16="http://schemas.microsoft.com/office/drawing/2014/main" id="{C0118FD1-C8CE-4BCD-91C5-23BBB2AAC98D}"/>
            </a:ext>
          </a:extLst>
        </xdr:cNvPr>
        <xdr:cNvSpPr/>
      </xdr:nvSpPr>
      <xdr:spPr bwMode="auto">
        <a:xfrm>
          <a:off x="6054328" y="24020859"/>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158</xdr:row>
      <xdr:rowOff>0</xdr:rowOff>
    </xdr:from>
    <xdr:ext cx="2476500" cy="199970"/>
    <xdr:sp macro="" textlink="">
      <xdr:nvSpPr>
        <xdr:cNvPr id="765" name="Drop Down 24" hidden="1">
          <a:extLst>
            <a:ext uri="{63B3BB69-23CF-44E3-9099-C40C66FF867C}">
              <a14:compatExt xmlns:a14="http://schemas.microsoft.com/office/drawing/2010/main" spid="_x0000_s2072"/>
            </a:ext>
            <a:ext uri="{FF2B5EF4-FFF2-40B4-BE49-F238E27FC236}">
              <a16:creationId xmlns:a16="http://schemas.microsoft.com/office/drawing/2014/main" id="{0665F4C6-B4C6-4EB9-83C9-30C52E674768}"/>
            </a:ext>
          </a:extLst>
        </xdr:cNvPr>
        <xdr:cNvSpPr/>
      </xdr:nvSpPr>
      <xdr:spPr bwMode="auto">
        <a:xfrm>
          <a:off x="3893344" y="240208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158</xdr:row>
      <xdr:rowOff>0</xdr:rowOff>
    </xdr:from>
    <xdr:ext cx="2529840" cy="195685"/>
    <xdr:sp macro="" textlink="">
      <xdr:nvSpPr>
        <xdr:cNvPr id="766" name="Drop Down 4" hidden="1">
          <a:extLst>
            <a:ext uri="{63B3BB69-23CF-44E3-9099-C40C66FF867C}">
              <a14:compatExt xmlns:a14="http://schemas.microsoft.com/office/drawing/2010/main" spid="_x0000_s2052"/>
            </a:ext>
            <a:ext uri="{FF2B5EF4-FFF2-40B4-BE49-F238E27FC236}">
              <a16:creationId xmlns:a16="http://schemas.microsoft.com/office/drawing/2014/main" id="{F557976F-BF21-48DB-8AF8-8409BE2F7F2D}"/>
            </a:ext>
          </a:extLst>
        </xdr:cNvPr>
        <xdr:cNvSpPr/>
      </xdr:nvSpPr>
      <xdr:spPr bwMode="auto">
        <a:xfrm>
          <a:off x="5529263" y="2402085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158</xdr:row>
      <xdr:rowOff>0</xdr:rowOff>
    </xdr:from>
    <xdr:ext cx="2529840" cy="195685"/>
    <xdr:sp macro="" textlink="">
      <xdr:nvSpPr>
        <xdr:cNvPr id="767" name="Drop Down 4" hidden="1">
          <a:extLst>
            <a:ext uri="{63B3BB69-23CF-44E3-9099-C40C66FF867C}">
              <a14:compatExt xmlns:a14="http://schemas.microsoft.com/office/drawing/2010/main" spid="_x0000_s2052"/>
            </a:ext>
            <a:ext uri="{FF2B5EF4-FFF2-40B4-BE49-F238E27FC236}">
              <a16:creationId xmlns:a16="http://schemas.microsoft.com/office/drawing/2014/main" id="{7C855F8F-067F-4C58-8AA2-B9179CE29D45}"/>
            </a:ext>
          </a:extLst>
        </xdr:cNvPr>
        <xdr:cNvSpPr/>
      </xdr:nvSpPr>
      <xdr:spPr bwMode="auto">
        <a:xfrm>
          <a:off x="5216128" y="2402085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158</xdr:row>
      <xdr:rowOff>0</xdr:rowOff>
    </xdr:from>
    <xdr:ext cx="2529840" cy="195685"/>
    <xdr:sp macro="" textlink="">
      <xdr:nvSpPr>
        <xdr:cNvPr id="768" name="Drop Down 4" hidden="1">
          <a:extLst>
            <a:ext uri="{63B3BB69-23CF-44E3-9099-C40C66FF867C}">
              <a14:compatExt xmlns:a14="http://schemas.microsoft.com/office/drawing/2010/main" spid="_x0000_s2052"/>
            </a:ext>
            <a:ext uri="{FF2B5EF4-FFF2-40B4-BE49-F238E27FC236}">
              <a16:creationId xmlns:a16="http://schemas.microsoft.com/office/drawing/2014/main" id="{749EBEC7-F6E5-491C-A19F-5532375B626C}"/>
            </a:ext>
          </a:extLst>
        </xdr:cNvPr>
        <xdr:cNvSpPr/>
      </xdr:nvSpPr>
      <xdr:spPr bwMode="auto">
        <a:xfrm>
          <a:off x="5529263" y="2402085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158</xdr:row>
      <xdr:rowOff>0</xdr:rowOff>
    </xdr:from>
    <xdr:ext cx="2529840" cy="195685"/>
    <xdr:sp macro="" textlink="">
      <xdr:nvSpPr>
        <xdr:cNvPr id="769" name="Drop Down 4" hidden="1">
          <a:extLst>
            <a:ext uri="{63B3BB69-23CF-44E3-9099-C40C66FF867C}">
              <a14:compatExt xmlns:a14="http://schemas.microsoft.com/office/drawing/2010/main" spid="_x0000_s2052"/>
            </a:ext>
            <a:ext uri="{FF2B5EF4-FFF2-40B4-BE49-F238E27FC236}">
              <a16:creationId xmlns:a16="http://schemas.microsoft.com/office/drawing/2014/main" id="{2081D6E0-C932-4DF3-9153-8396563438F7}"/>
            </a:ext>
          </a:extLst>
        </xdr:cNvPr>
        <xdr:cNvSpPr/>
      </xdr:nvSpPr>
      <xdr:spPr bwMode="auto">
        <a:xfrm>
          <a:off x="5216128" y="2402085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158</xdr:row>
      <xdr:rowOff>0</xdr:rowOff>
    </xdr:from>
    <xdr:ext cx="2529840" cy="195685"/>
    <xdr:sp macro="" textlink="">
      <xdr:nvSpPr>
        <xdr:cNvPr id="770" name="Drop Down 4" hidden="1">
          <a:extLst>
            <a:ext uri="{63B3BB69-23CF-44E3-9099-C40C66FF867C}">
              <a14:compatExt xmlns:a14="http://schemas.microsoft.com/office/drawing/2010/main" spid="_x0000_s2052"/>
            </a:ext>
            <a:ext uri="{FF2B5EF4-FFF2-40B4-BE49-F238E27FC236}">
              <a16:creationId xmlns:a16="http://schemas.microsoft.com/office/drawing/2014/main" id="{3894AF19-0436-4BE7-AEF8-E03D14D412EC}"/>
            </a:ext>
          </a:extLst>
        </xdr:cNvPr>
        <xdr:cNvSpPr/>
      </xdr:nvSpPr>
      <xdr:spPr bwMode="auto">
        <a:xfrm>
          <a:off x="5529263" y="2402085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158</xdr:row>
      <xdr:rowOff>0</xdr:rowOff>
    </xdr:from>
    <xdr:ext cx="1921468" cy="195685"/>
    <xdr:sp macro="" textlink="">
      <xdr:nvSpPr>
        <xdr:cNvPr id="771" name="Drop Down 20" hidden="1">
          <a:extLst>
            <a:ext uri="{63B3BB69-23CF-44E3-9099-C40C66FF867C}">
              <a14:compatExt xmlns:a14="http://schemas.microsoft.com/office/drawing/2010/main" spid="_x0000_s2068"/>
            </a:ext>
            <a:ext uri="{FF2B5EF4-FFF2-40B4-BE49-F238E27FC236}">
              <a16:creationId xmlns:a16="http://schemas.microsoft.com/office/drawing/2014/main" id="{82FBBD56-785A-4C2E-9EB4-5D10C7D9A7EE}"/>
            </a:ext>
          </a:extLst>
        </xdr:cNvPr>
        <xdr:cNvSpPr/>
      </xdr:nvSpPr>
      <xdr:spPr bwMode="auto">
        <a:xfrm>
          <a:off x="6054328" y="24020859"/>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158</xdr:row>
      <xdr:rowOff>0</xdr:rowOff>
    </xdr:from>
    <xdr:ext cx="2476500" cy="199970"/>
    <xdr:sp macro="" textlink="">
      <xdr:nvSpPr>
        <xdr:cNvPr id="772" name="Drop Down 24" hidden="1">
          <a:extLst>
            <a:ext uri="{63B3BB69-23CF-44E3-9099-C40C66FF867C}">
              <a14:compatExt xmlns:a14="http://schemas.microsoft.com/office/drawing/2010/main" spid="_x0000_s2072"/>
            </a:ext>
            <a:ext uri="{FF2B5EF4-FFF2-40B4-BE49-F238E27FC236}">
              <a16:creationId xmlns:a16="http://schemas.microsoft.com/office/drawing/2014/main" id="{0655A2B5-8B14-436B-BA3A-A96C486AF9D3}"/>
            </a:ext>
          </a:extLst>
        </xdr:cNvPr>
        <xdr:cNvSpPr/>
      </xdr:nvSpPr>
      <xdr:spPr bwMode="auto">
        <a:xfrm>
          <a:off x="3893344" y="240208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158</xdr:row>
      <xdr:rowOff>0</xdr:rowOff>
    </xdr:from>
    <xdr:ext cx="2529840" cy="195685"/>
    <xdr:sp macro="" textlink="">
      <xdr:nvSpPr>
        <xdr:cNvPr id="773" name="Drop Down 4" hidden="1">
          <a:extLst>
            <a:ext uri="{63B3BB69-23CF-44E3-9099-C40C66FF867C}">
              <a14:compatExt xmlns:a14="http://schemas.microsoft.com/office/drawing/2010/main" spid="_x0000_s2052"/>
            </a:ext>
            <a:ext uri="{FF2B5EF4-FFF2-40B4-BE49-F238E27FC236}">
              <a16:creationId xmlns:a16="http://schemas.microsoft.com/office/drawing/2014/main" id="{50A17957-E95F-4ABE-AB73-56D118AB41F3}"/>
            </a:ext>
          </a:extLst>
        </xdr:cNvPr>
        <xdr:cNvSpPr/>
      </xdr:nvSpPr>
      <xdr:spPr bwMode="auto">
        <a:xfrm>
          <a:off x="5529263" y="2402085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158</xdr:row>
      <xdr:rowOff>0</xdr:rowOff>
    </xdr:from>
    <xdr:ext cx="2529840" cy="195685"/>
    <xdr:sp macro="" textlink="">
      <xdr:nvSpPr>
        <xdr:cNvPr id="774" name="Drop Down 4" hidden="1">
          <a:extLst>
            <a:ext uri="{63B3BB69-23CF-44E3-9099-C40C66FF867C}">
              <a14:compatExt xmlns:a14="http://schemas.microsoft.com/office/drawing/2010/main" spid="_x0000_s2052"/>
            </a:ext>
            <a:ext uri="{FF2B5EF4-FFF2-40B4-BE49-F238E27FC236}">
              <a16:creationId xmlns:a16="http://schemas.microsoft.com/office/drawing/2014/main" id="{AC39D6BC-3C8D-41A2-BCE4-4B62DAE7B26A}"/>
            </a:ext>
          </a:extLst>
        </xdr:cNvPr>
        <xdr:cNvSpPr/>
      </xdr:nvSpPr>
      <xdr:spPr bwMode="auto">
        <a:xfrm>
          <a:off x="5216128" y="2402085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158</xdr:row>
      <xdr:rowOff>0</xdr:rowOff>
    </xdr:from>
    <xdr:ext cx="2529840" cy="195685"/>
    <xdr:sp macro="" textlink="">
      <xdr:nvSpPr>
        <xdr:cNvPr id="775" name="Drop Down 4" hidden="1">
          <a:extLst>
            <a:ext uri="{63B3BB69-23CF-44E3-9099-C40C66FF867C}">
              <a14:compatExt xmlns:a14="http://schemas.microsoft.com/office/drawing/2010/main" spid="_x0000_s2052"/>
            </a:ext>
            <a:ext uri="{FF2B5EF4-FFF2-40B4-BE49-F238E27FC236}">
              <a16:creationId xmlns:a16="http://schemas.microsoft.com/office/drawing/2014/main" id="{421E0383-28BA-4E24-BB3F-0836F3762F44}"/>
            </a:ext>
          </a:extLst>
        </xdr:cNvPr>
        <xdr:cNvSpPr/>
      </xdr:nvSpPr>
      <xdr:spPr bwMode="auto">
        <a:xfrm>
          <a:off x="5529263" y="2402085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158</xdr:row>
      <xdr:rowOff>0</xdr:rowOff>
    </xdr:from>
    <xdr:ext cx="2529840" cy="195685"/>
    <xdr:sp macro="" textlink="">
      <xdr:nvSpPr>
        <xdr:cNvPr id="776" name="Drop Down 4" hidden="1">
          <a:extLst>
            <a:ext uri="{63B3BB69-23CF-44E3-9099-C40C66FF867C}">
              <a14:compatExt xmlns:a14="http://schemas.microsoft.com/office/drawing/2010/main" spid="_x0000_s2052"/>
            </a:ext>
            <a:ext uri="{FF2B5EF4-FFF2-40B4-BE49-F238E27FC236}">
              <a16:creationId xmlns:a16="http://schemas.microsoft.com/office/drawing/2014/main" id="{ED579019-3D0D-4E62-B674-1774B1B88AAA}"/>
            </a:ext>
          </a:extLst>
        </xdr:cNvPr>
        <xdr:cNvSpPr/>
      </xdr:nvSpPr>
      <xdr:spPr bwMode="auto">
        <a:xfrm>
          <a:off x="5216128" y="2402085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158</xdr:row>
      <xdr:rowOff>0</xdr:rowOff>
    </xdr:from>
    <xdr:ext cx="2529840" cy="195685"/>
    <xdr:sp macro="" textlink="">
      <xdr:nvSpPr>
        <xdr:cNvPr id="777" name="Drop Down 4" hidden="1">
          <a:extLst>
            <a:ext uri="{63B3BB69-23CF-44E3-9099-C40C66FF867C}">
              <a14:compatExt xmlns:a14="http://schemas.microsoft.com/office/drawing/2010/main" spid="_x0000_s2052"/>
            </a:ext>
            <a:ext uri="{FF2B5EF4-FFF2-40B4-BE49-F238E27FC236}">
              <a16:creationId xmlns:a16="http://schemas.microsoft.com/office/drawing/2014/main" id="{30114632-5330-4127-A8D9-4ADBEA5430F0}"/>
            </a:ext>
          </a:extLst>
        </xdr:cNvPr>
        <xdr:cNvSpPr/>
      </xdr:nvSpPr>
      <xdr:spPr bwMode="auto">
        <a:xfrm>
          <a:off x="5529263" y="2402085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158</xdr:row>
      <xdr:rowOff>0</xdr:rowOff>
    </xdr:from>
    <xdr:ext cx="1921468" cy="195685"/>
    <xdr:sp macro="" textlink="">
      <xdr:nvSpPr>
        <xdr:cNvPr id="778" name="Drop Down 20" hidden="1">
          <a:extLst>
            <a:ext uri="{63B3BB69-23CF-44E3-9099-C40C66FF867C}">
              <a14:compatExt xmlns:a14="http://schemas.microsoft.com/office/drawing/2010/main" spid="_x0000_s2068"/>
            </a:ext>
            <a:ext uri="{FF2B5EF4-FFF2-40B4-BE49-F238E27FC236}">
              <a16:creationId xmlns:a16="http://schemas.microsoft.com/office/drawing/2014/main" id="{9C59593D-838D-492D-99ED-1D463EAEB138}"/>
            </a:ext>
          </a:extLst>
        </xdr:cNvPr>
        <xdr:cNvSpPr/>
      </xdr:nvSpPr>
      <xdr:spPr bwMode="auto">
        <a:xfrm>
          <a:off x="6054328" y="24020859"/>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158</xdr:row>
      <xdr:rowOff>0</xdr:rowOff>
    </xdr:from>
    <xdr:ext cx="2476500" cy="199970"/>
    <xdr:sp macro="" textlink="">
      <xdr:nvSpPr>
        <xdr:cNvPr id="779" name="Drop Down 24" hidden="1">
          <a:extLst>
            <a:ext uri="{63B3BB69-23CF-44E3-9099-C40C66FF867C}">
              <a14:compatExt xmlns:a14="http://schemas.microsoft.com/office/drawing/2010/main" spid="_x0000_s2072"/>
            </a:ext>
            <a:ext uri="{FF2B5EF4-FFF2-40B4-BE49-F238E27FC236}">
              <a16:creationId xmlns:a16="http://schemas.microsoft.com/office/drawing/2014/main" id="{16586DC4-71E3-4DCA-B5DA-7881440E1C5E}"/>
            </a:ext>
          </a:extLst>
        </xdr:cNvPr>
        <xdr:cNvSpPr/>
      </xdr:nvSpPr>
      <xdr:spPr bwMode="auto">
        <a:xfrm>
          <a:off x="3893344" y="2402085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158</xdr:row>
      <xdr:rowOff>0</xdr:rowOff>
    </xdr:from>
    <xdr:ext cx="2529840" cy="195685"/>
    <xdr:sp macro="" textlink="">
      <xdr:nvSpPr>
        <xdr:cNvPr id="780" name="Drop Down 4" hidden="1">
          <a:extLst>
            <a:ext uri="{63B3BB69-23CF-44E3-9099-C40C66FF867C}">
              <a14:compatExt xmlns:a14="http://schemas.microsoft.com/office/drawing/2010/main" spid="_x0000_s2052"/>
            </a:ext>
            <a:ext uri="{FF2B5EF4-FFF2-40B4-BE49-F238E27FC236}">
              <a16:creationId xmlns:a16="http://schemas.microsoft.com/office/drawing/2014/main" id="{3DD65377-C5CC-4492-A429-A47D3AD4BE03}"/>
            </a:ext>
          </a:extLst>
        </xdr:cNvPr>
        <xdr:cNvSpPr/>
      </xdr:nvSpPr>
      <xdr:spPr bwMode="auto">
        <a:xfrm>
          <a:off x="5529263" y="2402085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158</xdr:row>
      <xdr:rowOff>0</xdr:rowOff>
    </xdr:from>
    <xdr:ext cx="2529840" cy="195685"/>
    <xdr:sp macro="" textlink="">
      <xdr:nvSpPr>
        <xdr:cNvPr id="781" name="Drop Down 4" hidden="1">
          <a:extLst>
            <a:ext uri="{63B3BB69-23CF-44E3-9099-C40C66FF867C}">
              <a14:compatExt xmlns:a14="http://schemas.microsoft.com/office/drawing/2010/main" spid="_x0000_s2052"/>
            </a:ext>
            <a:ext uri="{FF2B5EF4-FFF2-40B4-BE49-F238E27FC236}">
              <a16:creationId xmlns:a16="http://schemas.microsoft.com/office/drawing/2014/main" id="{4CBBC4AC-745C-495F-8668-41863C8DF633}"/>
            </a:ext>
          </a:extLst>
        </xdr:cNvPr>
        <xdr:cNvSpPr/>
      </xdr:nvSpPr>
      <xdr:spPr bwMode="auto">
        <a:xfrm>
          <a:off x="5216128" y="2402085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158</xdr:row>
      <xdr:rowOff>0</xdr:rowOff>
    </xdr:from>
    <xdr:ext cx="2529840" cy="195685"/>
    <xdr:sp macro="" textlink="">
      <xdr:nvSpPr>
        <xdr:cNvPr id="782" name="Drop Down 4" hidden="1">
          <a:extLst>
            <a:ext uri="{63B3BB69-23CF-44E3-9099-C40C66FF867C}">
              <a14:compatExt xmlns:a14="http://schemas.microsoft.com/office/drawing/2010/main" spid="_x0000_s2052"/>
            </a:ext>
            <a:ext uri="{FF2B5EF4-FFF2-40B4-BE49-F238E27FC236}">
              <a16:creationId xmlns:a16="http://schemas.microsoft.com/office/drawing/2014/main" id="{E728FF38-E32B-40AA-AC86-7D7DD55A9B36}"/>
            </a:ext>
          </a:extLst>
        </xdr:cNvPr>
        <xdr:cNvSpPr/>
      </xdr:nvSpPr>
      <xdr:spPr bwMode="auto">
        <a:xfrm>
          <a:off x="5529263" y="2402085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158</xdr:row>
      <xdr:rowOff>0</xdr:rowOff>
    </xdr:from>
    <xdr:ext cx="2529840" cy="195685"/>
    <xdr:sp macro="" textlink="">
      <xdr:nvSpPr>
        <xdr:cNvPr id="783" name="Drop Down 4" hidden="1">
          <a:extLst>
            <a:ext uri="{63B3BB69-23CF-44E3-9099-C40C66FF867C}">
              <a14:compatExt xmlns:a14="http://schemas.microsoft.com/office/drawing/2010/main" spid="_x0000_s2052"/>
            </a:ext>
            <a:ext uri="{FF2B5EF4-FFF2-40B4-BE49-F238E27FC236}">
              <a16:creationId xmlns:a16="http://schemas.microsoft.com/office/drawing/2014/main" id="{1C97B56C-2238-48E1-829D-527EE280B454}"/>
            </a:ext>
          </a:extLst>
        </xdr:cNvPr>
        <xdr:cNvSpPr/>
      </xdr:nvSpPr>
      <xdr:spPr bwMode="auto">
        <a:xfrm>
          <a:off x="5216128" y="2402085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167</xdr:row>
      <xdr:rowOff>0</xdr:rowOff>
    </xdr:from>
    <xdr:ext cx="2529840" cy="195685"/>
    <xdr:sp macro="" textlink="">
      <xdr:nvSpPr>
        <xdr:cNvPr id="784" name="Drop Down 4" hidden="1">
          <a:extLst>
            <a:ext uri="{63B3BB69-23CF-44E3-9099-C40C66FF867C}">
              <a14:compatExt xmlns:a14="http://schemas.microsoft.com/office/drawing/2010/main" spid="_x0000_s2052"/>
            </a:ext>
            <a:ext uri="{FF2B5EF4-FFF2-40B4-BE49-F238E27FC236}">
              <a16:creationId xmlns:a16="http://schemas.microsoft.com/office/drawing/2014/main" id="{966DDCF1-857F-4FB5-B91A-2764022975C1}"/>
            </a:ext>
          </a:extLst>
        </xdr:cNvPr>
        <xdr:cNvSpPr/>
      </xdr:nvSpPr>
      <xdr:spPr bwMode="auto">
        <a:xfrm>
          <a:off x="5529263" y="2534245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167</xdr:row>
      <xdr:rowOff>0</xdr:rowOff>
    </xdr:from>
    <xdr:ext cx="1921468" cy="195685"/>
    <xdr:sp macro="" textlink="">
      <xdr:nvSpPr>
        <xdr:cNvPr id="785" name="Drop Down 20" hidden="1">
          <a:extLst>
            <a:ext uri="{63B3BB69-23CF-44E3-9099-C40C66FF867C}">
              <a14:compatExt xmlns:a14="http://schemas.microsoft.com/office/drawing/2010/main" spid="_x0000_s2068"/>
            </a:ext>
            <a:ext uri="{FF2B5EF4-FFF2-40B4-BE49-F238E27FC236}">
              <a16:creationId xmlns:a16="http://schemas.microsoft.com/office/drawing/2014/main" id="{F2CB962F-C422-4B56-A14F-1B38D066A199}"/>
            </a:ext>
          </a:extLst>
        </xdr:cNvPr>
        <xdr:cNvSpPr/>
      </xdr:nvSpPr>
      <xdr:spPr bwMode="auto">
        <a:xfrm>
          <a:off x="6054328" y="25342453"/>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167</xdr:row>
      <xdr:rowOff>0</xdr:rowOff>
    </xdr:from>
    <xdr:ext cx="2476500" cy="199970"/>
    <xdr:sp macro="" textlink="">
      <xdr:nvSpPr>
        <xdr:cNvPr id="786" name="Drop Down 24" hidden="1">
          <a:extLst>
            <a:ext uri="{63B3BB69-23CF-44E3-9099-C40C66FF867C}">
              <a14:compatExt xmlns:a14="http://schemas.microsoft.com/office/drawing/2010/main" spid="_x0000_s2072"/>
            </a:ext>
            <a:ext uri="{FF2B5EF4-FFF2-40B4-BE49-F238E27FC236}">
              <a16:creationId xmlns:a16="http://schemas.microsoft.com/office/drawing/2014/main" id="{4B186DAE-EBF4-43E7-B3B8-45D0F505DD6D}"/>
            </a:ext>
          </a:extLst>
        </xdr:cNvPr>
        <xdr:cNvSpPr/>
      </xdr:nvSpPr>
      <xdr:spPr bwMode="auto">
        <a:xfrm>
          <a:off x="3893344" y="2534245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167</xdr:row>
      <xdr:rowOff>0</xdr:rowOff>
    </xdr:from>
    <xdr:ext cx="2529840" cy="195685"/>
    <xdr:sp macro="" textlink="">
      <xdr:nvSpPr>
        <xdr:cNvPr id="787" name="Drop Down 4" hidden="1">
          <a:extLst>
            <a:ext uri="{63B3BB69-23CF-44E3-9099-C40C66FF867C}">
              <a14:compatExt xmlns:a14="http://schemas.microsoft.com/office/drawing/2010/main" spid="_x0000_s2052"/>
            </a:ext>
            <a:ext uri="{FF2B5EF4-FFF2-40B4-BE49-F238E27FC236}">
              <a16:creationId xmlns:a16="http://schemas.microsoft.com/office/drawing/2014/main" id="{0197C6A4-C3BC-464D-B982-9D4F3E33CF91}"/>
            </a:ext>
          </a:extLst>
        </xdr:cNvPr>
        <xdr:cNvSpPr/>
      </xdr:nvSpPr>
      <xdr:spPr bwMode="auto">
        <a:xfrm>
          <a:off x="5529263" y="2534245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167</xdr:row>
      <xdr:rowOff>0</xdr:rowOff>
    </xdr:from>
    <xdr:ext cx="2529840" cy="195685"/>
    <xdr:sp macro="" textlink="">
      <xdr:nvSpPr>
        <xdr:cNvPr id="788" name="Drop Down 4" hidden="1">
          <a:extLst>
            <a:ext uri="{63B3BB69-23CF-44E3-9099-C40C66FF867C}">
              <a14:compatExt xmlns:a14="http://schemas.microsoft.com/office/drawing/2010/main" spid="_x0000_s2052"/>
            </a:ext>
            <a:ext uri="{FF2B5EF4-FFF2-40B4-BE49-F238E27FC236}">
              <a16:creationId xmlns:a16="http://schemas.microsoft.com/office/drawing/2014/main" id="{23FCACB1-AD8F-4DD8-8E51-2A55799704A0}"/>
            </a:ext>
          </a:extLst>
        </xdr:cNvPr>
        <xdr:cNvSpPr/>
      </xdr:nvSpPr>
      <xdr:spPr bwMode="auto">
        <a:xfrm>
          <a:off x="5216128" y="2534245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167</xdr:row>
      <xdr:rowOff>0</xdr:rowOff>
    </xdr:from>
    <xdr:ext cx="2529840" cy="195685"/>
    <xdr:sp macro="" textlink="">
      <xdr:nvSpPr>
        <xdr:cNvPr id="789" name="Drop Down 4" hidden="1">
          <a:extLst>
            <a:ext uri="{63B3BB69-23CF-44E3-9099-C40C66FF867C}">
              <a14:compatExt xmlns:a14="http://schemas.microsoft.com/office/drawing/2010/main" spid="_x0000_s2052"/>
            </a:ext>
            <a:ext uri="{FF2B5EF4-FFF2-40B4-BE49-F238E27FC236}">
              <a16:creationId xmlns:a16="http://schemas.microsoft.com/office/drawing/2014/main" id="{5E1E4958-6C24-41D0-A97D-8CFFEF973C97}"/>
            </a:ext>
          </a:extLst>
        </xdr:cNvPr>
        <xdr:cNvSpPr/>
      </xdr:nvSpPr>
      <xdr:spPr bwMode="auto">
        <a:xfrm>
          <a:off x="5529263" y="2534245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167</xdr:row>
      <xdr:rowOff>0</xdr:rowOff>
    </xdr:from>
    <xdr:ext cx="2529840" cy="195685"/>
    <xdr:sp macro="" textlink="">
      <xdr:nvSpPr>
        <xdr:cNvPr id="790" name="Drop Down 4" hidden="1">
          <a:extLst>
            <a:ext uri="{63B3BB69-23CF-44E3-9099-C40C66FF867C}">
              <a14:compatExt xmlns:a14="http://schemas.microsoft.com/office/drawing/2010/main" spid="_x0000_s2052"/>
            </a:ext>
            <a:ext uri="{FF2B5EF4-FFF2-40B4-BE49-F238E27FC236}">
              <a16:creationId xmlns:a16="http://schemas.microsoft.com/office/drawing/2014/main" id="{4AEE5283-D3B8-4643-B8BD-A05CD4D2097C}"/>
            </a:ext>
          </a:extLst>
        </xdr:cNvPr>
        <xdr:cNvSpPr/>
      </xdr:nvSpPr>
      <xdr:spPr bwMode="auto">
        <a:xfrm>
          <a:off x="5216128" y="2534245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167</xdr:row>
      <xdr:rowOff>0</xdr:rowOff>
    </xdr:from>
    <xdr:ext cx="2529840" cy="195685"/>
    <xdr:sp macro="" textlink="">
      <xdr:nvSpPr>
        <xdr:cNvPr id="791" name="Drop Down 4" hidden="1">
          <a:extLst>
            <a:ext uri="{63B3BB69-23CF-44E3-9099-C40C66FF867C}">
              <a14:compatExt xmlns:a14="http://schemas.microsoft.com/office/drawing/2010/main" spid="_x0000_s2052"/>
            </a:ext>
            <a:ext uri="{FF2B5EF4-FFF2-40B4-BE49-F238E27FC236}">
              <a16:creationId xmlns:a16="http://schemas.microsoft.com/office/drawing/2014/main" id="{BEBB62DA-A07D-446D-98D0-E29A73E992D8}"/>
            </a:ext>
          </a:extLst>
        </xdr:cNvPr>
        <xdr:cNvSpPr/>
      </xdr:nvSpPr>
      <xdr:spPr bwMode="auto">
        <a:xfrm>
          <a:off x="5529263" y="2534245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167</xdr:row>
      <xdr:rowOff>0</xdr:rowOff>
    </xdr:from>
    <xdr:ext cx="1921468" cy="195685"/>
    <xdr:sp macro="" textlink="">
      <xdr:nvSpPr>
        <xdr:cNvPr id="792" name="Drop Down 20" hidden="1">
          <a:extLst>
            <a:ext uri="{63B3BB69-23CF-44E3-9099-C40C66FF867C}">
              <a14:compatExt xmlns:a14="http://schemas.microsoft.com/office/drawing/2010/main" spid="_x0000_s2068"/>
            </a:ext>
            <a:ext uri="{FF2B5EF4-FFF2-40B4-BE49-F238E27FC236}">
              <a16:creationId xmlns:a16="http://schemas.microsoft.com/office/drawing/2014/main" id="{E9FDB51A-3B1A-49CE-9622-3DB3D3460E07}"/>
            </a:ext>
          </a:extLst>
        </xdr:cNvPr>
        <xdr:cNvSpPr/>
      </xdr:nvSpPr>
      <xdr:spPr bwMode="auto">
        <a:xfrm>
          <a:off x="6054328" y="25342453"/>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167</xdr:row>
      <xdr:rowOff>0</xdr:rowOff>
    </xdr:from>
    <xdr:ext cx="2476500" cy="199970"/>
    <xdr:sp macro="" textlink="">
      <xdr:nvSpPr>
        <xdr:cNvPr id="793" name="Drop Down 24" hidden="1">
          <a:extLst>
            <a:ext uri="{63B3BB69-23CF-44E3-9099-C40C66FF867C}">
              <a14:compatExt xmlns:a14="http://schemas.microsoft.com/office/drawing/2010/main" spid="_x0000_s2072"/>
            </a:ext>
            <a:ext uri="{FF2B5EF4-FFF2-40B4-BE49-F238E27FC236}">
              <a16:creationId xmlns:a16="http://schemas.microsoft.com/office/drawing/2014/main" id="{761E6277-BDDF-4B66-9870-6D7BFE60C1E9}"/>
            </a:ext>
          </a:extLst>
        </xdr:cNvPr>
        <xdr:cNvSpPr/>
      </xdr:nvSpPr>
      <xdr:spPr bwMode="auto">
        <a:xfrm>
          <a:off x="3893344" y="2534245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167</xdr:row>
      <xdr:rowOff>0</xdr:rowOff>
    </xdr:from>
    <xdr:ext cx="2529840" cy="195685"/>
    <xdr:sp macro="" textlink="">
      <xdr:nvSpPr>
        <xdr:cNvPr id="794" name="Drop Down 4" hidden="1">
          <a:extLst>
            <a:ext uri="{63B3BB69-23CF-44E3-9099-C40C66FF867C}">
              <a14:compatExt xmlns:a14="http://schemas.microsoft.com/office/drawing/2010/main" spid="_x0000_s2052"/>
            </a:ext>
            <a:ext uri="{FF2B5EF4-FFF2-40B4-BE49-F238E27FC236}">
              <a16:creationId xmlns:a16="http://schemas.microsoft.com/office/drawing/2014/main" id="{AE2C4444-81D1-4D86-B117-39D5F97E9744}"/>
            </a:ext>
          </a:extLst>
        </xdr:cNvPr>
        <xdr:cNvSpPr/>
      </xdr:nvSpPr>
      <xdr:spPr bwMode="auto">
        <a:xfrm>
          <a:off x="5529263" y="2534245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167</xdr:row>
      <xdr:rowOff>0</xdr:rowOff>
    </xdr:from>
    <xdr:ext cx="2529840" cy="195685"/>
    <xdr:sp macro="" textlink="">
      <xdr:nvSpPr>
        <xdr:cNvPr id="795" name="Drop Down 4" hidden="1">
          <a:extLst>
            <a:ext uri="{63B3BB69-23CF-44E3-9099-C40C66FF867C}">
              <a14:compatExt xmlns:a14="http://schemas.microsoft.com/office/drawing/2010/main" spid="_x0000_s2052"/>
            </a:ext>
            <a:ext uri="{FF2B5EF4-FFF2-40B4-BE49-F238E27FC236}">
              <a16:creationId xmlns:a16="http://schemas.microsoft.com/office/drawing/2014/main" id="{74419CEE-2CBB-4F2A-94AC-824BF06CFE8A}"/>
            </a:ext>
          </a:extLst>
        </xdr:cNvPr>
        <xdr:cNvSpPr/>
      </xdr:nvSpPr>
      <xdr:spPr bwMode="auto">
        <a:xfrm>
          <a:off x="5216128" y="2534245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167</xdr:row>
      <xdr:rowOff>0</xdr:rowOff>
    </xdr:from>
    <xdr:ext cx="2529840" cy="195685"/>
    <xdr:sp macro="" textlink="">
      <xdr:nvSpPr>
        <xdr:cNvPr id="796" name="Drop Down 4" hidden="1">
          <a:extLst>
            <a:ext uri="{63B3BB69-23CF-44E3-9099-C40C66FF867C}">
              <a14:compatExt xmlns:a14="http://schemas.microsoft.com/office/drawing/2010/main" spid="_x0000_s2052"/>
            </a:ext>
            <a:ext uri="{FF2B5EF4-FFF2-40B4-BE49-F238E27FC236}">
              <a16:creationId xmlns:a16="http://schemas.microsoft.com/office/drawing/2014/main" id="{3E1110AD-B88E-48E5-8942-2A863D311568}"/>
            </a:ext>
          </a:extLst>
        </xdr:cNvPr>
        <xdr:cNvSpPr/>
      </xdr:nvSpPr>
      <xdr:spPr bwMode="auto">
        <a:xfrm>
          <a:off x="5529263" y="2534245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167</xdr:row>
      <xdr:rowOff>0</xdr:rowOff>
    </xdr:from>
    <xdr:ext cx="2529840" cy="195685"/>
    <xdr:sp macro="" textlink="">
      <xdr:nvSpPr>
        <xdr:cNvPr id="797" name="Drop Down 4" hidden="1">
          <a:extLst>
            <a:ext uri="{63B3BB69-23CF-44E3-9099-C40C66FF867C}">
              <a14:compatExt xmlns:a14="http://schemas.microsoft.com/office/drawing/2010/main" spid="_x0000_s2052"/>
            </a:ext>
            <a:ext uri="{FF2B5EF4-FFF2-40B4-BE49-F238E27FC236}">
              <a16:creationId xmlns:a16="http://schemas.microsoft.com/office/drawing/2014/main" id="{5D8F3B23-314B-417D-B1C6-6D21466E8F82}"/>
            </a:ext>
          </a:extLst>
        </xdr:cNvPr>
        <xdr:cNvSpPr/>
      </xdr:nvSpPr>
      <xdr:spPr bwMode="auto">
        <a:xfrm>
          <a:off x="5216128" y="2534245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167</xdr:row>
      <xdr:rowOff>0</xdr:rowOff>
    </xdr:from>
    <xdr:ext cx="2529840" cy="195685"/>
    <xdr:sp macro="" textlink="">
      <xdr:nvSpPr>
        <xdr:cNvPr id="798" name="Drop Down 4" hidden="1">
          <a:extLst>
            <a:ext uri="{63B3BB69-23CF-44E3-9099-C40C66FF867C}">
              <a14:compatExt xmlns:a14="http://schemas.microsoft.com/office/drawing/2010/main" spid="_x0000_s2052"/>
            </a:ext>
            <a:ext uri="{FF2B5EF4-FFF2-40B4-BE49-F238E27FC236}">
              <a16:creationId xmlns:a16="http://schemas.microsoft.com/office/drawing/2014/main" id="{084B79FB-3FF0-46CE-8DB6-FCB6E30B2B40}"/>
            </a:ext>
          </a:extLst>
        </xdr:cNvPr>
        <xdr:cNvSpPr/>
      </xdr:nvSpPr>
      <xdr:spPr bwMode="auto">
        <a:xfrm>
          <a:off x="5529263" y="2534245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167</xdr:row>
      <xdr:rowOff>0</xdr:rowOff>
    </xdr:from>
    <xdr:ext cx="1921468" cy="195685"/>
    <xdr:sp macro="" textlink="">
      <xdr:nvSpPr>
        <xdr:cNvPr id="799" name="Drop Down 20" hidden="1">
          <a:extLst>
            <a:ext uri="{63B3BB69-23CF-44E3-9099-C40C66FF867C}">
              <a14:compatExt xmlns:a14="http://schemas.microsoft.com/office/drawing/2010/main" spid="_x0000_s2068"/>
            </a:ext>
            <a:ext uri="{FF2B5EF4-FFF2-40B4-BE49-F238E27FC236}">
              <a16:creationId xmlns:a16="http://schemas.microsoft.com/office/drawing/2014/main" id="{44038693-F683-44D2-A2EB-B2033DADA12B}"/>
            </a:ext>
          </a:extLst>
        </xdr:cNvPr>
        <xdr:cNvSpPr/>
      </xdr:nvSpPr>
      <xdr:spPr bwMode="auto">
        <a:xfrm>
          <a:off x="6054328" y="25342453"/>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167</xdr:row>
      <xdr:rowOff>0</xdr:rowOff>
    </xdr:from>
    <xdr:ext cx="2476500" cy="199970"/>
    <xdr:sp macro="" textlink="">
      <xdr:nvSpPr>
        <xdr:cNvPr id="800" name="Drop Down 24" hidden="1">
          <a:extLst>
            <a:ext uri="{63B3BB69-23CF-44E3-9099-C40C66FF867C}">
              <a14:compatExt xmlns:a14="http://schemas.microsoft.com/office/drawing/2010/main" spid="_x0000_s2072"/>
            </a:ext>
            <a:ext uri="{FF2B5EF4-FFF2-40B4-BE49-F238E27FC236}">
              <a16:creationId xmlns:a16="http://schemas.microsoft.com/office/drawing/2014/main" id="{2AB8D108-354B-4D34-9305-CFC6033093A0}"/>
            </a:ext>
          </a:extLst>
        </xdr:cNvPr>
        <xdr:cNvSpPr/>
      </xdr:nvSpPr>
      <xdr:spPr bwMode="auto">
        <a:xfrm>
          <a:off x="3893344" y="2534245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167</xdr:row>
      <xdr:rowOff>0</xdr:rowOff>
    </xdr:from>
    <xdr:ext cx="2529840" cy="195685"/>
    <xdr:sp macro="" textlink="">
      <xdr:nvSpPr>
        <xdr:cNvPr id="801" name="Drop Down 4" hidden="1">
          <a:extLst>
            <a:ext uri="{63B3BB69-23CF-44E3-9099-C40C66FF867C}">
              <a14:compatExt xmlns:a14="http://schemas.microsoft.com/office/drawing/2010/main" spid="_x0000_s2052"/>
            </a:ext>
            <a:ext uri="{FF2B5EF4-FFF2-40B4-BE49-F238E27FC236}">
              <a16:creationId xmlns:a16="http://schemas.microsoft.com/office/drawing/2014/main" id="{B9AAFF0C-FEA6-49F4-A953-EE02CF840E94}"/>
            </a:ext>
          </a:extLst>
        </xdr:cNvPr>
        <xdr:cNvSpPr/>
      </xdr:nvSpPr>
      <xdr:spPr bwMode="auto">
        <a:xfrm>
          <a:off x="5529263" y="2534245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167</xdr:row>
      <xdr:rowOff>0</xdr:rowOff>
    </xdr:from>
    <xdr:ext cx="2529840" cy="195685"/>
    <xdr:sp macro="" textlink="">
      <xdr:nvSpPr>
        <xdr:cNvPr id="802" name="Drop Down 4" hidden="1">
          <a:extLst>
            <a:ext uri="{63B3BB69-23CF-44E3-9099-C40C66FF867C}">
              <a14:compatExt xmlns:a14="http://schemas.microsoft.com/office/drawing/2010/main" spid="_x0000_s2052"/>
            </a:ext>
            <a:ext uri="{FF2B5EF4-FFF2-40B4-BE49-F238E27FC236}">
              <a16:creationId xmlns:a16="http://schemas.microsoft.com/office/drawing/2014/main" id="{B9045D73-8231-468E-970E-B96C1331C62C}"/>
            </a:ext>
          </a:extLst>
        </xdr:cNvPr>
        <xdr:cNvSpPr/>
      </xdr:nvSpPr>
      <xdr:spPr bwMode="auto">
        <a:xfrm>
          <a:off x="5216128" y="2534245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167</xdr:row>
      <xdr:rowOff>0</xdr:rowOff>
    </xdr:from>
    <xdr:ext cx="2529840" cy="195685"/>
    <xdr:sp macro="" textlink="">
      <xdr:nvSpPr>
        <xdr:cNvPr id="803" name="Drop Down 4" hidden="1">
          <a:extLst>
            <a:ext uri="{63B3BB69-23CF-44E3-9099-C40C66FF867C}">
              <a14:compatExt xmlns:a14="http://schemas.microsoft.com/office/drawing/2010/main" spid="_x0000_s2052"/>
            </a:ext>
            <a:ext uri="{FF2B5EF4-FFF2-40B4-BE49-F238E27FC236}">
              <a16:creationId xmlns:a16="http://schemas.microsoft.com/office/drawing/2014/main" id="{73606FD3-DBBE-42A5-85DC-832109C6CC7F}"/>
            </a:ext>
          </a:extLst>
        </xdr:cNvPr>
        <xdr:cNvSpPr/>
      </xdr:nvSpPr>
      <xdr:spPr bwMode="auto">
        <a:xfrm>
          <a:off x="5529263" y="2534245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167</xdr:row>
      <xdr:rowOff>0</xdr:rowOff>
    </xdr:from>
    <xdr:ext cx="2529840" cy="195685"/>
    <xdr:sp macro="" textlink="">
      <xdr:nvSpPr>
        <xdr:cNvPr id="804" name="Drop Down 4" hidden="1">
          <a:extLst>
            <a:ext uri="{63B3BB69-23CF-44E3-9099-C40C66FF867C}">
              <a14:compatExt xmlns:a14="http://schemas.microsoft.com/office/drawing/2010/main" spid="_x0000_s2052"/>
            </a:ext>
            <a:ext uri="{FF2B5EF4-FFF2-40B4-BE49-F238E27FC236}">
              <a16:creationId xmlns:a16="http://schemas.microsoft.com/office/drawing/2014/main" id="{F56CDABC-C193-4C51-814D-568319DDD127}"/>
            </a:ext>
          </a:extLst>
        </xdr:cNvPr>
        <xdr:cNvSpPr/>
      </xdr:nvSpPr>
      <xdr:spPr bwMode="auto">
        <a:xfrm>
          <a:off x="5216128" y="2534245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181</xdr:row>
      <xdr:rowOff>0</xdr:rowOff>
    </xdr:from>
    <xdr:ext cx="2529840" cy="195685"/>
    <xdr:sp macro="" textlink="">
      <xdr:nvSpPr>
        <xdr:cNvPr id="805" name="Drop Down 4" hidden="1">
          <a:extLst>
            <a:ext uri="{63B3BB69-23CF-44E3-9099-C40C66FF867C}">
              <a14:compatExt xmlns:a14="http://schemas.microsoft.com/office/drawing/2010/main" spid="_x0000_s2052"/>
            </a:ext>
            <a:ext uri="{FF2B5EF4-FFF2-40B4-BE49-F238E27FC236}">
              <a16:creationId xmlns:a16="http://schemas.microsoft.com/office/drawing/2014/main" id="{C457B925-85B8-4B66-AE6F-DDA961984FBA}"/>
            </a:ext>
          </a:extLst>
        </xdr:cNvPr>
        <xdr:cNvSpPr/>
      </xdr:nvSpPr>
      <xdr:spPr bwMode="auto">
        <a:xfrm>
          <a:off x="5529263"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181</xdr:row>
      <xdr:rowOff>0</xdr:rowOff>
    </xdr:from>
    <xdr:ext cx="1921468" cy="195685"/>
    <xdr:sp macro="" textlink="">
      <xdr:nvSpPr>
        <xdr:cNvPr id="806" name="Drop Down 20" hidden="1">
          <a:extLst>
            <a:ext uri="{63B3BB69-23CF-44E3-9099-C40C66FF867C}">
              <a14:compatExt xmlns:a14="http://schemas.microsoft.com/office/drawing/2010/main" spid="_x0000_s2068"/>
            </a:ext>
            <a:ext uri="{FF2B5EF4-FFF2-40B4-BE49-F238E27FC236}">
              <a16:creationId xmlns:a16="http://schemas.microsoft.com/office/drawing/2014/main" id="{02767AAC-00E8-402A-80EF-C7BA508D6F30}"/>
            </a:ext>
          </a:extLst>
        </xdr:cNvPr>
        <xdr:cNvSpPr/>
      </xdr:nvSpPr>
      <xdr:spPr bwMode="auto">
        <a:xfrm>
          <a:off x="6054328" y="26664047"/>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181</xdr:row>
      <xdr:rowOff>0</xdr:rowOff>
    </xdr:from>
    <xdr:ext cx="2476500" cy="199970"/>
    <xdr:sp macro="" textlink="">
      <xdr:nvSpPr>
        <xdr:cNvPr id="807" name="Drop Down 24" hidden="1">
          <a:extLst>
            <a:ext uri="{63B3BB69-23CF-44E3-9099-C40C66FF867C}">
              <a14:compatExt xmlns:a14="http://schemas.microsoft.com/office/drawing/2010/main" spid="_x0000_s2072"/>
            </a:ext>
            <a:ext uri="{FF2B5EF4-FFF2-40B4-BE49-F238E27FC236}">
              <a16:creationId xmlns:a16="http://schemas.microsoft.com/office/drawing/2014/main" id="{15072EB2-DCCF-46B4-B5C7-3DCEA206D7C9}"/>
            </a:ext>
          </a:extLst>
        </xdr:cNvPr>
        <xdr:cNvSpPr/>
      </xdr:nvSpPr>
      <xdr:spPr bwMode="auto">
        <a:xfrm>
          <a:off x="3893344" y="2666404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181</xdr:row>
      <xdr:rowOff>0</xdr:rowOff>
    </xdr:from>
    <xdr:ext cx="2529840" cy="195685"/>
    <xdr:sp macro="" textlink="">
      <xdr:nvSpPr>
        <xdr:cNvPr id="808" name="Drop Down 4" hidden="1">
          <a:extLst>
            <a:ext uri="{63B3BB69-23CF-44E3-9099-C40C66FF867C}">
              <a14:compatExt xmlns:a14="http://schemas.microsoft.com/office/drawing/2010/main" spid="_x0000_s2052"/>
            </a:ext>
            <a:ext uri="{FF2B5EF4-FFF2-40B4-BE49-F238E27FC236}">
              <a16:creationId xmlns:a16="http://schemas.microsoft.com/office/drawing/2014/main" id="{A3FE7E8E-F766-4A38-AA58-A1E8602D3B88}"/>
            </a:ext>
          </a:extLst>
        </xdr:cNvPr>
        <xdr:cNvSpPr/>
      </xdr:nvSpPr>
      <xdr:spPr bwMode="auto">
        <a:xfrm>
          <a:off x="5529263"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181</xdr:row>
      <xdr:rowOff>0</xdr:rowOff>
    </xdr:from>
    <xdr:ext cx="2529840" cy="195685"/>
    <xdr:sp macro="" textlink="">
      <xdr:nvSpPr>
        <xdr:cNvPr id="809" name="Drop Down 4" hidden="1">
          <a:extLst>
            <a:ext uri="{63B3BB69-23CF-44E3-9099-C40C66FF867C}">
              <a14:compatExt xmlns:a14="http://schemas.microsoft.com/office/drawing/2010/main" spid="_x0000_s2052"/>
            </a:ext>
            <a:ext uri="{FF2B5EF4-FFF2-40B4-BE49-F238E27FC236}">
              <a16:creationId xmlns:a16="http://schemas.microsoft.com/office/drawing/2014/main" id="{AA4C2B14-AC8B-4536-B313-6AF3D2F37A0B}"/>
            </a:ext>
          </a:extLst>
        </xdr:cNvPr>
        <xdr:cNvSpPr/>
      </xdr:nvSpPr>
      <xdr:spPr bwMode="auto">
        <a:xfrm>
          <a:off x="5216128"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181</xdr:row>
      <xdr:rowOff>0</xdr:rowOff>
    </xdr:from>
    <xdr:ext cx="2529840" cy="195685"/>
    <xdr:sp macro="" textlink="">
      <xdr:nvSpPr>
        <xdr:cNvPr id="810" name="Drop Down 4" hidden="1">
          <a:extLst>
            <a:ext uri="{63B3BB69-23CF-44E3-9099-C40C66FF867C}">
              <a14:compatExt xmlns:a14="http://schemas.microsoft.com/office/drawing/2010/main" spid="_x0000_s2052"/>
            </a:ext>
            <a:ext uri="{FF2B5EF4-FFF2-40B4-BE49-F238E27FC236}">
              <a16:creationId xmlns:a16="http://schemas.microsoft.com/office/drawing/2014/main" id="{555AFBC4-46D1-4A3E-B1AE-F7784FBCFCC5}"/>
            </a:ext>
          </a:extLst>
        </xdr:cNvPr>
        <xdr:cNvSpPr/>
      </xdr:nvSpPr>
      <xdr:spPr bwMode="auto">
        <a:xfrm>
          <a:off x="5529263"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181</xdr:row>
      <xdr:rowOff>0</xdr:rowOff>
    </xdr:from>
    <xdr:ext cx="2529840" cy="195685"/>
    <xdr:sp macro="" textlink="">
      <xdr:nvSpPr>
        <xdr:cNvPr id="811" name="Drop Down 4" hidden="1">
          <a:extLst>
            <a:ext uri="{63B3BB69-23CF-44E3-9099-C40C66FF867C}">
              <a14:compatExt xmlns:a14="http://schemas.microsoft.com/office/drawing/2010/main" spid="_x0000_s2052"/>
            </a:ext>
            <a:ext uri="{FF2B5EF4-FFF2-40B4-BE49-F238E27FC236}">
              <a16:creationId xmlns:a16="http://schemas.microsoft.com/office/drawing/2014/main" id="{034B2F89-7E33-4943-8147-70BD63FA66EF}"/>
            </a:ext>
          </a:extLst>
        </xdr:cNvPr>
        <xdr:cNvSpPr/>
      </xdr:nvSpPr>
      <xdr:spPr bwMode="auto">
        <a:xfrm>
          <a:off x="5216128"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181</xdr:row>
      <xdr:rowOff>0</xdr:rowOff>
    </xdr:from>
    <xdr:ext cx="2529840" cy="195685"/>
    <xdr:sp macro="" textlink="">
      <xdr:nvSpPr>
        <xdr:cNvPr id="812" name="Drop Down 4" hidden="1">
          <a:extLst>
            <a:ext uri="{63B3BB69-23CF-44E3-9099-C40C66FF867C}">
              <a14:compatExt xmlns:a14="http://schemas.microsoft.com/office/drawing/2010/main" spid="_x0000_s2052"/>
            </a:ext>
            <a:ext uri="{FF2B5EF4-FFF2-40B4-BE49-F238E27FC236}">
              <a16:creationId xmlns:a16="http://schemas.microsoft.com/office/drawing/2014/main" id="{BEC7E448-9248-44A7-BE3B-BE4938E89E80}"/>
            </a:ext>
          </a:extLst>
        </xdr:cNvPr>
        <xdr:cNvSpPr/>
      </xdr:nvSpPr>
      <xdr:spPr bwMode="auto">
        <a:xfrm>
          <a:off x="5529263"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181</xdr:row>
      <xdr:rowOff>0</xdr:rowOff>
    </xdr:from>
    <xdr:ext cx="1921468" cy="195685"/>
    <xdr:sp macro="" textlink="">
      <xdr:nvSpPr>
        <xdr:cNvPr id="813" name="Drop Down 20" hidden="1">
          <a:extLst>
            <a:ext uri="{63B3BB69-23CF-44E3-9099-C40C66FF867C}">
              <a14:compatExt xmlns:a14="http://schemas.microsoft.com/office/drawing/2010/main" spid="_x0000_s2068"/>
            </a:ext>
            <a:ext uri="{FF2B5EF4-FFF2-40B4-BE49-F238E27FC236}">
              <a16:creationId xmlns:a16="http://schemas.microsoft.com/office/drawing/2014/main" id="{9D3C1899-979B-47A3-A439-6B3F2739511E}"/>
            </a:ext>
          </a:extLst>
        </xdr:cNvPr>
        <xdr:cNvSpPr/>
      </xdr:nvSpPr>
      <xdr:spPr bwMode="auto">
        <a:xfrm>
          <a:off x="6054328" y="26664047"/>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181</xdr:row>
      <xdr:rowOff>0</xdr:rowOff>
    </xdr:from>
    <xdr:ext cx="2476500" cy="199970"/>
    <xdr:sp macro="" textlink="">
      <xdr:nvSpPr>
        <xdr:cNvPr id="814" name="Drop Down 24" hidden="1">
          <a:extLst>
            <a:ext uri="{63B3BB69-23CF-44E3-9099-C40C66FF867C}">
              <a14:compatExt xmlns:a14="http://schemas.microsoft.com/office/drawing/2010/main" spid="_x0000_s2072"/>
            </a:ext>
            <a:ext uri="{FF2B5EF4-FFF2-40B4-BE49-F238E27FC236}">
              <a16:creationId xmlns:a16="http://schemas.microsoft.com/office/drawing/2014/main" id="{73C0E661-913B-4764-83BC-FA92106FEB3F}"/>
            </a:ext>
          </a:extLst>
        </xdr:cNvPr>
        <xdr:cNvSpPr/>
      </xdr:nvSpPr>
      <xdr:spPr bwMode="auto">
        <a:xfrm>
          <a:off x="3893344" y="2666404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181</xdr:row>
      <xdr:rowOff>0</xdr:rowOff>
    </xdr:from>
    <xdr:ext cx="2529840" cy="195685"/>
    <xdr:sp macro="" textlink="">
      <xdr:nvSpPr>
        <xdr:cNvPr id="815" name="Drop Down 4" hidden="1">
          <a:extLst>
            <a:ext uri="{63B3BB69-23CF-44E3-9099-C40C66FF867C}">
              <a14:compatExt xmlns:a14="http://schemas.microsoft.com/office/drawing/2010/main" spid="_x0000_s2052"/>
            </a:ext>
            <a:ext uri="{FF2B5EF4-FFF2-40B4-BE49-F238E27FC236}">
              <a16:creationId xmlns:a16="http://schemas.microsoft.com/office/drawing/2014/main" id="{015B3E2C-888E-4773-9B7A-3B43B33ED27E}"/>
            </a:ext>
          </a:extLst>
        </xdr:cNvPr>
        <xdr:cNvSpPr/>
      </xdr:nvSpPr>
      <xdr:spPr bwMode="auto">
        <a:xfrm>
          <a:off x="5529263"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181</xdr:row>
      <xdr:rowOff>0</xdr:rowOff>
    </xdr:from>
    <xdr:ext cx="2529840" cy="195685"/>
    <xdr:sp macro="" textlink="">
      <xdr:nvSpPr>
        <xdr:cNvPr id="816" name="Drop Down 4" hidden="1">
          <a:extLst>
            <a:ext uri="{63B3BB69-23CF-44E3-9099-C40C66FF867C}">
              <a14:compatExt xmlns:a14="http://schemas.microsoft.com/office/drawing/2010/main" spid="_x0000_s2052"/>
            </a:ext>
            <a:ext uri="{FF2B5EF4-FFF2-40B4-BE49-F238E27FC236}">
              <a16:creationId xmlns:a16="http://schemas.microsoft.com/office/drawing/2014/main" id="{72BDA632-9C0E-4E0B-AC1B-FD33FB9E5C77}"/>
            </a:ext>
          </a:extLst>
        </xdr:cNvPr>
        <xdr:cNvSpPr/>
      </xdr:nvSpPr>
      <xdr:spPr bwMode="auto">
        <a:xfrm>
          <a:off x="5216128"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181</xdr:row>
      <xdr:rowOff>0</xdr:rowOff>
    </xdr:from>
    <xdr:ext cx="2529840" cy="195685"/>
    <xdr:sp macro="" textlink="">
      <xdr:nvSpPr>
        <xdr:cNvPr id="817" name="Drop Down 4" hidden="1">
          <a:extLst>
            <a:ext uri="{63B3BB69-23CF-44E3-9099-C40C66FF867C}">
              <a14:compatExt xmlns:a14="http://schemas.microsoft.com/office/drawing/2010/main" spid="_x0000_s2052"/>
            </a:ext>
            <a:ext uri="{FF2B5EF4-FFF2-40B4-BE49-F238E27FC236}">
              <a16:creationId xmlns:a16="http://schemas.microsoft.com/office/drawing/2014/main" id="{96EFE224-3EB1-4273-AC76-E3585B984194}"/>
            </a:ext>
          </a:extLst>
        </xdr:cNvPr>
        <xdr:cNvSpPr/>
      </xdr:nvSpPr>
      <xdr:spPr bwMode="auto">
        <a:xfrm>
          <a:off x="5529263"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181</xdr:row>
      <xdr:rowOff>0</xdr:rowOff>
    </xdr:from>
    <xdr:ext cx="2529840" cy="195685"/>
    <xdr:sp macro="" textlink="">
      <xdr:nvSpPr>
        <xdr:cNvPr id="818" name="Drop Down 4" hidden="1">
          <a:extLst>
            <a:ext uri="{63B3BB69-23CF-44E3-9099-C40C66FF867C}">
              <a14:compatExt xmlns:a14="http://schemas.microsoft.com/office/drawing/2010/main" spid="_x0000_s2052"/>
            </a:ext>
            <a:ext uri="{FF2B5EF4-FFF2-40B4-BE49-F238E27FC236}">
              <a16:creationId xmlns:a16="http://schemas.microsoft.com/office/drawing/2014/main" id="{D1763A8B-DDF8-4296-A341-5F4480177C44}"/>
            </a:ext>
          </a:extLst>
        </xdr:cNvPr>
        <xdr:cNvSpPr/>
      </xdr:nvSpPr>
      <xdr:spPr bwMode="auto">
        <a:xfrm>
          <a:off x="5216128"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181</xdr:row>
      <xdr:rowOff>0</xdr:rowOff>
    </xdr:from>
    <xdr:ext cx="2529840" cy="195685"/>
    <xdr:sp macro="" textlink="">
      <xdr:nvSpPr>
        <xdr:cNvPr id="819" name="Drop Down 4" hidden="1">
          <a:extLst>
            <a:ext uri="{63B3BB69-23CF-44E3-9099-C40C66FF867C}">
              <a14:compatExt xmlns:a14="http://schemas.microsoft.com/office/drawing/2010/main" spid="_x0000_s2052"/>
            </a:ext>
            <a:ext uri="{FF2B5EF4-FFF2-40B4-BE49-F238E27FC236}">
              <a16:creationId xmlns:a16="http://schemas.microsoft.com/office/drawing/2014/main" id="{BA8E2586-7BC5-4A79-B37C-D848A76887D9}"/>
            </a:ext>
          </a:extLst>
        </xdr:cNvPr>
        <xdr:cNvSpPr/>
      </xdr:nvSpPr>
      <xdr:spPr bwMode="auto">
        <a:xfrm>
          <a:off x="5529263"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181</xdr:row>
      <xdr:rowOff>0</xdr:rowOff>
    </xdr:from>
    <xdr:ext cx="1921468" cy="195685"/>
    <xdr:sp macro="" textlink="">
      <xdr:nvSpPr>
        <xdr:cNvPr id="820" name="Drop Down 20" hidden="1">
          <a:extLst>
            <a:ext uri="{63B3BB69-23CF-44E3-9099-C40C66FF867C}">
              <a14:compatExt xmlns:a14="http://schemas.microsoft.com/office/drawing/2010/main" spid="_x0000_s2068"/>
            </a:ext>
            <a:ext uri="{FF2B5EF4-FFF2-40B4-BE49-F238E27FC236}">
              <a16:creationId xmlns:a16="http://schemas.microsoft.com/office/drawing/2014/main" id="{CE518FC0-1ABB-472A-A698-65D6E7897D6C}"/>
            </a:ext>
          </a:extLst>
        </xdr:cNvPr>
        <xdr:cNvSpPr/>
      </xdr:nvSpPr>
      <xdr:spPr bwMode="auto">
        <a:xfrm>
          <a:off x="6054328" y="26664047"/>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181</xdr:row>
      <xdr:rowOff>0</xdr:rowOff>
    </xdr:from>
    <xdr:ext cx="2476500" cy="199970"/>
    <xdr:sp macro="" textlink="">
      <xdr:nvSpPr>
        <xdr:cNvPr id="821" name="Drop Down 24" hidden="1">
          <a:extLst>
            <a:ext uri="{63B3BB69-23CF-44E3-9099-C40C66FF867C}">
              <a14:compatExt xmlns:a14="http://schemas.microsoft.com/office/drawing/2010/main" spid="_x0000_s2072"/>
            </a:ext>
            <a:ext uri="{FF2B5EF4-FFF2-40B4-BE49-F238E27FC236}">
              <a16:creationId xmlns:a16="http://schemas.microsoft.com/office/drawing/2014/main" id="{6652A7AC-751A-449C-88B8-A30601182D4E}"/>
            </a:ext>
          </a:extLst>
        </xdr:cNvPr>
        <xdr:cNvSpPr/>
      </xdr:nvSpPr>
      <xdr:spPr bwMode="auto">
        <a:xfrm>
          <a:off x="3893344" y="2666404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181</xdr:row>
      <xdr:rowOff>0</xdr:rowOff>
    </xdr:from>
    <xdr:ext cx="2529840" cy="195685"/>
    <xdr:sp macro="" textlink="">
      <xdr:nvSpPr>
        <xdr:cNvPr id="822" name="Drop Down 4" hidden="1">
          <a:extLst>
            <a:ext uri="{63B3BB69-23CF-44E3-9099-C40C66FF867C}">
              <a14:compatExt xmlns:a14="http://schemas.microsoft.com/office/drawing/2010/main" spid="_x0000_s2052"/>
            </a:ext>
            <a:ext uri="{FF2B5EF4-FFF2-40B4-BE49-F238E27FC236}">
              <a16:creationId xmlns:a16="http://schemas.microsoft.com/office/drawing/2014/main" id="{1E79DB9D-486A-49AB-A8DB-2AC270393F92}"/>
            </a:ext>
          </a:extLst>
        </xdr:cNvPr>
        <xdr:cNvSpPr/>
      </xdr:nvSpPr>
      <xdr:spPr bwMode="auto">
        <a:xfrm>
          <a:off x="5529263"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181</xdr:row>
      <xdr:rowOff>0</xdr:rowOff>
    </xdr:from>
    <xdr:ext cx="2529840" cy="195685"/>
    <xdr:sp macro="" textlink="">
      <xdr:nvSpPr>
        <xdr:cNvPr id="823" name="Drop Down 4" hidden="1">
          <a:extLst>
            <a:ext uri="{63B3BB69-23CF-44E3-9099-C40C66FF867C}">
              <a14:compatExt xmlns:a14="http://schemas.microsoft.com/office/drawing/2010/main" spid="_x0000_s2052"/>
            </a:ext>
            <a:ext uri="{FF2B5EF4-FFF2-40B4-BE49-F238E27FC236}">
              <a16:creationId xmlns:a16="http://schemas.microsoft.com/office/drawing/2014/main" id="{D7D52DB0-E364-4E8C-B6FD-D43E19C2F627}"/>
            </a:ext>
          </a:extLst>
        </xdr:cNvPr>
        <xdr:cNvSpPr/>
      </xdr:nvSpPr>
      <xdr:spPr bwMode="auto">
        <a:xfrm>
          <a:off x="5216128"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181</xdr:row>
      <xdr:rowOff>0</xdr:rowOff>
    </xdr:from>
    <xdr:ext cx="2529840" cy="195685"/>
    <xdr:sp macro="" textlink="">
      <xdr:nvSpPr>
        <xdr:cNvPr id="824" name="Drop Down 4" hidden="1">
          <a:extLst>
            <a:ext uri="{63B3BB69-23CF-44E3-9099-C40C66FF867C}">
              <a14:compatExt xmlns:a14="http://schemas.microsoft.com/office/drawing/2010/main" spid="_x0000_s2052"/>
            </a:ext>
            <a:ext uri="{FF2B5EF4-FFF2-40B4-BE49-F238E27FC236}">
              <a16:creationId xmlns:a16="http://schemas.microsoft.com/office/drawing/2014/main" id="{B2F86BAE-A86B-4898-81A6-A02AE9A41077}"/>
            </a:ext>
          </a:extLst>
        </xdr:cNvPr>
        <xdr:cNvSpPr/>
      </xdr:nvSpPr>
      <xdr:spPr bwMode="auto">
        <a:xfrm>
          <a:off x="5529263"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181</xdr:row>
      <xdr:rowOff>0</xdr:rowOff>
    </xdr:from>
    <xdr:ext cx="2529840" cy="195685"/>
    <xdr:sp macro="" textlink="">
      <xdr:nvSpPr>
        <xdr:cNvPr id="825" name="Drop Down 4" hidden="1">
          <a:extLst>
            <a:ext uri="{63B3BB69-23CF-44E3-9099-C40C66FF867C}">
              <a14:compatExt xmlns:a14="http://schemas.microsoft.com/office/drawing/2010/main" spid="_x0000_s2052"/>
            </a:ext>
            <a:ext uri="{FF2B5EF4-FFF2-40B4-BE49-F238E27FC236}">
              <a16:creationId xmlns:a16="http://schemas.microsoft.com/office/drawing/2014/main" id="{83F5B89A-A145-4146-87B3-59D119B63CB9}"/>
            </a:ext>
          </a:extLst>
        </xdr:cNvPr>
        <xdr:cNvSpPr/>
      </xdr:nvSpPr>
      <xdr:spPr bwMode="auto">
        <a:xfrm>
          <a:off x="5216128"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181</xdr:row>
      <xdr:rowOff>0</xdr:rowOff>
    </xdr:from>
    <xdr:ext cx="2529840" cy="195685"/>
    <xdr:sp macro="" textlink="">
      <xdr:nvSpPr>
        <xdr:cNvPr id="826" name="Drop Down 4" hidden="1">
          <a:extLst>
            <a:ext uri="{63B3BB69-23CF-44E3-9099-C40C66FF867C}">
              <a14:compatExt xmlns:a14="http://schemas.microsoft.com/office/drawing/2010/main" spid="_x0000_s2052"/>
            </a:ext>
            <a:ext uri="{FF2B5EF4-FFF2-40B4-BE49-F238E27FC236}">
              <a16:creationId xmlns:a16="http://schemas.microsoft.com/office/drawing/2014/main" id="{940A0C2D-CFFE-4ADA-ACB0-D9A085C94F94}"/>
            </a:ext>
          </a:extLst>
        </xdr:cNvPr>
        <xdr:cNvSpPr/>
      </xdr:nvSpPr>
      <xdr:spPr bwMode="auto">
        <a:xfrm>
          <a:off x="5529263"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181</xdr:row>
      <xdr:rowOff>0</xdr:rowOff>
    </xdr:from>
    <xdr:ext cx="1921468" cy="195685"/>
    <xdr:sp macro="" textlink="">
      <xdr:nvSpPr>
        <xdr:cNvPr id="827" name="Drop Down 20" hidden="1">
          <a:extLst>
            <a:ext uri="{63B3BB69-23CF-44E3-9099-C40C66FF867C}">
              <a14:compatExt xmlns:a14="http://schemas.microsoft.com/office/drawing/2010/main" spid="_x0000_s2068"/>
            </a:ext>
            <a:ext uri="{FF2B5EF4-FFF2-40B4-BE49-F238E27FC236}">
              <a16:creationId xmlns:a16="http://schemas.microsoft.com/office/drawing/2014/main" id="{5F65E5BD-D784-4518-A893-497BBA0A642A}"/>
            </a:ext>
          </a:extLst>
        </xdr:cNvPr>
        <xdr:cNvSpPr/>
      </xdr:nvSpPr>
      <xdr:spPr bwMode="auto">
        <a:xfrm>
          <a:off x="6054328" y="26664047"/>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181</xdr:row>
      <xdr:rowOff>0</xdr:rowOff>
    </xdr:from>
    <xdr:ext cx="2476500" cy="199970"/>
    <xdr:sp macro="" textlink="">
      <xdr:nvSpPr>
        <xdr:cNvPr id="828" name="Drop Down 24" hidden="1">
          <a:extLst>
            <a:ext uri="{63B3BB69-23CF-44E3-9099-C40C66FF867C}">
              <a14:compatExt xmlns:a14="http://schemas.microsoft.com/office/drawing/2010/main" spid="_x0000_s2072"/>
            </a:ext>
            <a:ext uri="{FF2B5EF4-FFF2-40B4-BE49-F238E27FC236}">
              <a16:creationId xmlns:a16="http://schemas.microsoft.com/office/drawing/2014/main" id="{1987C0C5-BF28-42F3-B023-15F27219EF3A}"/>
            </a:ext>
          </a:extLst>
        </xdr:cNvPr>
        <xdr:cNvSpPr/>
      </xdr:nvSpPr>
      <xdr:spPr bwMode="auto">
        <a:xfrm>
          <a:off x="3893344" y="26664047"/>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181</xdr:row>
      <xdr:rowOff>0</xdr:rowOff>
    </xdr:from>
    <xdr:ext cx="2529840" cy="195685"/>
    <xdr:sp macro="" textlink="">
      <xdr:nvSpPr>
        <xdr:cNvPr id="829" name="Drop Down 4" hidden="1">
          <a:extLst>
            <a:ext uri="{63B3BB69-23CF-44E3-9099-C40C66FF867C}">
              <a14:compatExt xmlns:a14="http://schemas.microsoft.com/office/drawing/2010/main" spid="_x0000_s2052"/>
            </a:ext>
            <a:ext uri="{FF2B5EF4-FFF2-40B4-BE49-F238E27FC236}">
              <a16:creationId xmlns:a16="http://schemas.microsoft.com/office/drawing/2014/main" id="{6F4172EB-7C62-4F71-A645-C7CF929FD679}"/>
            </a:ext>
          </a:extLst>
        </xdr:cNvPr>
        <xdr:cNvSpPr/>
      </xdr:nvSpPr>
      <xdr:spPr bwMode="auto">
        <a:xfrm>
          <a:off x="5529263"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181</xdr:row>
      <xdr:rowOff>0</xdr:rowOff>
    </xdr:from>
    <xdr:ext cx="2529840" cy="195685"/>
    <xdr:sp macro="" textlink="">
      <xdr:nvSpPr>
        <xdr:cNvPr id="830" name="Drop Down 4" hidden="1">
          <a:extLst>
            <a:ext uri="{63B3BB69-23CF-44E3-9099-C40C66FF867C}">
              <a14:compatExt xmlns:a14="http://schemas.microsoft.com/office/drawing/2010/main" spid="_x0000_s2052"/>
            </a:ext>
            <a:ext uri="{FF2B5EF4-FFF2-40B4-BE49-F238E27FC236}">
              <a16:creationId xmlns:a16="http://schemas.microsoft.com/office/drawing/2014/main" id="{5F9626F7-B1AD-42E5-BBBF-B36EBB9E4DAE}"/>
            </a:ext>
          </a:extLst>
        </xdr:cNvPr>
        <xdr:cNvSpPr/>
      </xdr:nvSpPr>
      <xdr:spPr bwMode="auto">
        <a:xfrm>
          <a:off x="5216128"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181</xdr:row>
      <xdr:rowOff>0</xdr:rowOff>
    </xdr:from>
    <xdr:ext cx="2529840" cy="195685"/>
    <xdr:sp macro="" textlink="">
      <xdr:nvSpPr>
        <xdr:cNvPr id="831" name="Drop Down 4" hidden="1">
          <a:extLst>
            <a:ext uri="{63B3BB69-23CF-44E3-9099-C40C66FF867C}">
              <a14:compatExt xmlns:a14="http://schemas.microsoft.com/office/drawing/2010/main" spid="_x0000_s2052"/>
            </a:ext>
            <a:ext uri="{FF2B5EF4-FFF2-40B4-BE49-F238E27FC236}">
              <a16:creationId xmlns:a16="http://schemas.microsoft.com/office/drawing/2014/main" id="{A51B94FC-52C5-4919-968C-4B8DD50F608E}"/>
            </a:ext>
          </a:extLst>
        </xdr:cNvPr>
        <xdr:cNvSpPr/>
      </xdr:nvSpPr>
      <xdr:spPr bwMode="auto">
        <a:xfrm>
          <a:off x="5529263"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181</xdr:row>
      <xdr:rowOff>0</xdr:rowOff>
    </xdr:from>
    <xdr:ext cx="2529840" cy="195685"/>
    <xdr:sp macro="" textlink="">
      <xdr:nvSpPr>
        <xdr:cNvPr id="832" name="Drop Down 4" hidden="1">
          <a:extLst>
            <a:ext uri="{63B3BB69-23CF-44E3-9099-C40C66FF867C}">
              <a14:compatExt xmlns:a14="http://schemas.microsoft.com/office/drawing/2010/main" spid="_x0000_s2052"/>
            </a:ext>
            <a:ext uri="{FF2B5EF4-FFF2-40B4-BE49-F238E27FC236}">
              <a16:creationId xmlns:a16="http://schemas.microsoft.com/office/drawing/2014/main" id="{38124486-719D-4D88-A511-A7ED78BE0E95}"/>
            </a:ext>
          </a:extLst>
        </xdr:cNvPr>
        <xdr:cNvSpPr/>
      </xdr:nvSpPr>
      <xdr:spPr bwMode="auto">
        <a:xfrm>
          <a:off x="5216128" y="26664047"/>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189</xdr:row>
      <xdr:rowOff>0</xdr:rowOff>
    </xdr:from>
    <xdr:ext cx="2529840" cy="195685"/>
    <xdr:sp macro="" textlink="">
      <xdr:nvSpPr>
        <xdr:cNvPr id="833" name="Drop Down 4" hidden="1">
          <a:extLst>
            <a:ext uri="{63B3BB69-23CF-44E3-9099-C40C66FF867C}">
              <a14:compatExt xmlns:a14="http://schemas.microsoft.com/office/drawing/2010/main" spid="_x0000_s2052"/>
            </a:ext>
            <a:ext uri="{FF2B5EF4-FFF2-40B4-BE49-F238E27FC236}">
              <a16:creationId xmlns:a16="http://schemas.microsoft.com/office/drawing/2014/main" id="{3503EC54-D262-4B21-8776-FD803D95072B}"/>
            </a:ext>
          </a:extLst>
        </xdr:cNvPr>
        <xdr:cNvSpPr/>
      </xdr:nvSpPr>
      <xdr:spPr bwMode="auto">
        <a:xfrm>
          <a:off x="5529263"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189</xdr:row>
      <xdr:rowOff>0</xdr:rowOff>
    </xdr:from>
    <xdr:ext cx="1921468" cy="195685"/>
    <xdr:sp macro="" textlink="">
      <xdr:nvSpPr>
        <xdr:cNvPr id="834" name="Drop Down 20" hidden="1">
          <a:extLst>
            <a:ext uri="{63B3BB69-23CF-44E3-9099-C40C66FF867C}">
              <a14:compatExt xmlns:a14="http://schemas.microsoft.com/office/drawing/2010/main" spid="_x0000_s2068"/>
            </a:ext>
            <a:ext uri="{FF2B5EF4-FFF2-40B4-BE49-F238E27FC236}">
              <a16:creationId xmlns:a16="http://schemas.microsoft.com/office/drawing/2014/main" id="{99B9EC41-91AF-4A94-B8C9-4B252C1BFCB0}"/>
            </a:ext>
          </a:extLst>
        </xdr:cNvPr>
        <xdr:cNvSpPr/>
      </xdr:nvSpPr>
      <xdr:spPr bwMode="auto">
        <a:xfrm>
          <a:off x="6054328" y="2910482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189</xdr:row>
      <xdr:rowOff>0</xdr:rowOff>
    </xdr:from>
    <xdr:ext cx="2476500" cy="199970"/>
    <xdr:sp macro="" textlink="">
      <xdr:nvSpPr>
        <xdr:cNvPr id="835" name="Drop Down 24" hidden="1">
          <a:extLst>
            <a:ext uri="{63B3BB69-23CF-44E3-9099-C40C66FF867C}">
              <a14:compatExt xmlns:a14="http://schemas.microsoft.com/office/drawing/2010/main" spid="_x0000_s2072"/>
            </a:ext>
            <a:ext uri="{FF2B5EF4-FFF2-40B4-BE49-F238E27FC236}">
              <a16:creationId xmlns:a16="http://schemas.microsoft.com/office/drawing/2014/main" id="{0721A7DE-7435-4D16-966C-2E30F1FB8086}"/>
            </a:ext>
          </a:extLst>
        </xdr:cNvPr>
        <xdr:cNvSpPr/>
      </xdr:nvSpPr>
      <xdr:spPr bwMode="auto">
        <a:xfrm>
          <a:off x="3893344" y="2910482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189</xdr:row>
      <xdr:rowOff>0</xdr:rowOff>
    </xdr:from>
    <xdr:ext cx="2529840" cy="195685"/>
    <xdr:sp macro="" textlink="">
      <xdr:nvSpPr>
        <xdr:cNvPr id="836" name="Drop Down 4" hidden="1">
          <a:extLst>
            <a:ext uri="{63B3BB69-23CF-44E3-9099-C40C66FF867C}">
              <a14:compatExt xmlns:a14="http://schemas.microsoft.com/office/drawing/2010/main" spid="_x0000_s2052"/>
            </a:ext>
            <a:ext uri="{FF2B5EF4-FFF2-40B4-BE49-F238E27FC236}">
              <a16:creationId xmlns:a16="http://schemas.microsoft.com/office/drawing/2014/main" id="{1C7AE525-1769-48B5-8AA7-64E749FB8301}"/>
            </a:ext>
          </a:extLst>
        </xdr:cNvPr>
        <xdr:cNvSpPr/>
      </xdr:nvSpPr>
      <xdr:spPr bwMode="auto">
        <a:xfrm>
          <a:off x="5529263"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189</xdr:row>
      <xdr:rowOff>0</xdr:rowOff>
    </xdr:from>
    <xdr:ext cx="2529840" cy="195685"/>
    <xdr:sp macro="" textlink="">
      <xdr:nvSpPr>
        <xdr:cNvPr id="837" name="Drop Down 4" hidden="1">
          <a:extLst>
            <a:ext uri="{63B3BB69-23CF-44E3-9099-C40C66FF867C}">
              <a14:compatExt xmlns:a14="http://schemas.microsoft.com/office/drawing/2010/main" spid="_x0000_s2052"/>
            </a:ext>
            <a:ext uri="{FF2B5EF4-FFF2-40B4-BE49-F238E27FC236}">
              <a16:creationId xmlns:a16="http://schemas.microsoft.com/office/drawing/2014/main" id="{88ADFEC7-B160-4955-8437-1D1C53448DD5}"/>
            </a:ext>
          </a:extLst>
        </xdr:cNvPr>
        <xdr:cNvSpPr/>
      </xdr:nvSpPr>
      <xdr:spPr bwMode="auto">
        <a:xfrm>
          <a:off x="5216128"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189</xdr:row>
      <xdr:rowOff>0</xdr:rowOff>
    </xdr:from>
    <xdr:ext cx="2529840" cy="195685"/>
    <xdr:sp macro="" textlink="">
      <xdr:nvSpPr>
        <xdr:cNvPr id="838" name="Drop Down 4" hidden="1">
          <a:extLst>
            <a:ext uri="{63B3BB69-23CF-44E3-9099-C40C66FF867C}">
              <a14:compatExt xmlns:a14="http://schemas.microsoft.com/office/drawing/2010/main" spid="_x0000_s2052"/>
            </a:ext>
            <a:ext uri="{FF2B5EF4-FFF2-40B4-BE49-F238E27FC236}">
              <a16:creationId xmlns:a16="http://schemas.microsoft.com/office/drawing/2014/main" id="{3402C33C-996B-4C90-881A-F7BBA54908B2}"/>
            </a:ext>
          </a:extLst>
        </xdr:cNvPr>
        <xdr:cNvSpPr/>
      </xdr:nvSpPr>
      <xdr:spPr bwMode="auto">
        <a:xfrm>
          <a:off x="5529263"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189</xdr:row>
      <xdr:rowOff>0</xdr:rowOff>
    </xdr:from>
    <xdr:ext cx="2529840" cy="195685"/>
    <xdr:sp macro="" textlink="">
      <xdr:nvSpPr>
        <xdr:cNvPr id="839" name="Drop Down 4" hidden="1">
          <a:extLst>
            <a:ext uri="{63B3BB69-23CF-44E3-9099-C40C66FF867C}">
              <a14:compatExt xmlns:a14="http://schemas.microsoft.com/office/drawing/2010/main" spid="_x0000_s2052"/>
            </a:ext>
            <a:ext uri="{FF2B5EF4-FFF2-40B4-BE49-F238E27FC236}">
              <a16:creationId xmlns:a16="http://schemas.microsoft.com/office/drawing/2014/main" id="{03D6A8BE-010D-4A45-B6E4-FE5B9E598E52}"/>
            </a:ext>
          </a:extLst>
        </xdr:cNvPr>
        <xdr:cNvSpPr/>
      </xdr:nvSpPr>
      <xdr:spPr bwMode="auto">
        <a:xfrm>
          <a:off x="5216128"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189</xdr:row>
      <xdr:rowOff>0</xdr:rowOff>
    </xdr:from>
    <xdr:ext cx="2529840" cy="195685"/>
    <xdr:sp macro="" textlink="">
      <xdr:nvSpPr>
        <xdr:cNvPr id="840" name="Drop Down 4" hidden="1">
          <a:extLst>
            <a:ext uri="{63B3BB69-23CF-44E3-9099-C40C66FF867C}">
              <a14:compatExt xmlns:a14="http://schemas.microsoft.com/office/drawing/2010/main" spid="_x0000_s2052"/>
            </a:ext>
            <a:ext uri="{FF2B5EF4-FFF2-40B4-BE49-F238E27FC236}">
              <a16:creationId xmlns:a16="http://schemas.microsoft.com/office/drawing/2014/main" id="{D83FC7DB-906F-4796-A16A-33EFC9D9FD2A}"/>
            </a:ext>
          </a:extLst>
        </xdr:cNvPr>
        <xdr:cNvSpPr/>
      </xdr:nvSpPr>
      <xdr:spPr bwMode="auto">
        <a:xfrm>
          <a:off x="5529263"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189</xdr:row>
      <xdr:rowOff>0</xdr:rowOff>
    </xdr:from>
    <xdr:ext cx="1921468" cy="195685"/>
    <xdr:sp macro="" textlink="">
      <xdr:nvSpPr>
        <xdr:cNvPr id="841" name="Drop Down 20" hidden="1">
          <a:extLst>
            <a:ext uri="{63B3BB69-23CF-44E3-9099-C40C66FF867C}">
              <a14:compatExt xmlns:a14="http://schemas.microsoft.com/office/drawing/2010/main" spid="_x0000_s2068"/>
            </a:ext>
            <a:ext uri="{FF2B5EF4-FFF2-40B4-BE49-F238E27FC236}">
              <a16:creationId xmlns:a16="http://schemas.microsoft.com/office/drawing/2014/main" id="{D0E8153B-CA13-4E88-8E08-FEC638A6259C}"/>
            </a:ext>
          </a:extLst>
        </xdr:cNvPr>
        <xdr:cNvSpPr/>
      </xdr:nvSpPr>
      <xdr:spPr bwMode="auto">
        <a:xfrm>
          <a:off x="6054328" y="2910482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189</xdr:row>
      <xdr:rowOff>0</xdr:rowOff>
    </xdr:from>
    <xdr:ext cx="2476500" cy="199970"/>
    <xdr:sp macro="" textlink="">
      <xdr:nvSpPr>
        <xdr:cNvPr id="842" name="Drop Down 24" hidden="1">
          <a:extLst>
            <a:ext uri="{63B3BB69-23CF-44E3-9099-C40C66FF867C}">
              <a14:compatExt xmlns:a14="http://schemas.microsoft.com/office/drawing/2010/main" spid="_x0000_s2072"/>
            </a:ext>
            <a:ext uri="{FF2B5EF4-FFF2-40B4-BE49-F238E27FC236}">
              <a16:creationId xmlns:a16="http://schemas.microsoft.com/office/drawing/2014/main" id="{76EF7857-FB53-414F-A664-8C5B45E2C7A1}"/>
            </a:ext>
          </a:extLst>
        </xdr:cNvPr>
        <xdr:cNvSpPr/>
      </xdr:nvSpPr>
      <xdr:spPr bwMode="auto">
        <a:xfrm>
          <a:off x="3893344" y="2910482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189</xdr:row>
      <xdr:rowOff>0</xdr:rowOff>
    </xdr:from>
    <xdr:ext cx="2529840" cy="195685"/>
    <xdr:sp macro="" textlink="">
      <xdr:nvSpPr>
        <xdr:cNvPr id="843" name="Drop Down 4" hidden="1">
          <a:extLst>
            <a:ext uri="{63B3BB69-23CF-44E3-9099-C40C66FF867C}">
              <a14:compatExt xmlns:a14="http://schemas.microsoft.com/office/drawing/2010/main" spid="_x0000_s2052"/>
            </a:ext>
            <a:ext uri="{FF2B5EF4-FFF2-40B4-BE49-F238E27FC236}">
              <a16:creationId xmlns:a16="http://schemas.microsoft.com/office/drawing/2014/main" id="{4154CB42-6B47-42C3-8BA1-DFE12251C7E4}"/>
            </a:ext>
          </a:extLst>
        </xdr:cNvPr>
        <xdr:cNvSpPr/>
      </xdr:nvSpPr>
      <xdr:spPr bwMode="auto">
        <a:xfrm>
          <a:off x="5529263"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189</xdr:row>
      <xdr:rowOff>0</xdr:rowOff>
    </xdr:from>
    <xdr:ext cx="2529840" cy="195685"/>
    <xdr:sp macro="" textlink="">
      <xdr:nvSpPr>
        <xdr:cNvPr id="844" name="Drop Down 4" hidden="1">
          <a:extLst>
            <a:ext uri="{63B3BB69-23CF-44E3-9099-C40C66FF867C}">
              <a14:compatExt xmlns:a14="http://schemas.microsoft.com/office/drawing/2010/main" spid="_x0000_s2052"/>
            </a:ext>
            <a:ext uri="{FF2B5EF4-FFF2-40B4-BE49-F238E27FC236}">
              <a16:creationId xmlns:a16="http://schemas.microsoft.com/office/drawing/2014/main" id="{39A84A32-B746-4154-B7A4-528996686083}"/>
            </a:ext>
          </a:extLst>
        </xdr:cNvPr>
        <xdr:cNvSpPr/>
      </xdr:nvSpPr>
      <xdr:spPr bwMode="auto">
        <a:xfrm>
          <a:off x="5216128"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189</xdr:row>
      <xdr:rowOff>0</xdr:rowOff>
    </xdr:from>
    <xdr:ext cx="2529840" cy="195685"/>
    <xdr:sp macro="" textlink="">
      <xdr:nvSpPr>
        <xdr:cNvPr id="845" name="Drop Down 4" hidden="1">
          <a:extLst>
            <a:ext uri="{63B3BB69-23CF-44E3-9099-C40C66FF867C}">
              <a14:compatExt xmlns:a14="http://schemas.microsoft.com/office/drawing/2010/main" spid="_x0000_s2052"/>
            </a:ext>
            <a:ext uri="{FF2B5EF4-FFF2-40B4-BE49-F238E27FC236}">
              <a16:creationId xmlns:a16="http://schemas.microsoft.com/office/drawing/2014/main" id="{789C8FFD-9957-477E-B594-56D311A0C2AA}"/>
            </a:ext>
          </a:extLst>
        </xdr:cNvPr>
        <xdr:cNvSpPr/>
      </xdr:nvSpPr>
      <xdr:spPr bwMode="auto">
        <a:xfrm>
          <a:off x="5529263"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189</xdr:row>
      <xdr:rowOff>0</xdr:rowOff>
    </xdr:from>
    <xdr:ext cx="2529840" cy="195685"/>
    <xdr:sp macro="" textlink="">
      <xdr:nvSpPr>
        <xdr:cNvPr id="846" name="Drop Down 4" hidden="1">
          <a:extLst>
            <a:ext uri="{63B3BB69-23CF-44E3-9099-C40C66FF867C}">
              <a14:compatExt xmlns:a14="http://schemas.microsoft.com/office/drawing/2010/main" spid="_x0000_s2052"/>
            </a:ext>
            <a:ext uri="{FF2B5EF4-FFF2-40B4-BE49-F238E27FC236}">
              <a16:creationId xmlns:a16="http://schemas.microsoft.com/office/drawing/2014/main" id="{242ED766-75D2-4A1C-BC2A-C1337832A080}"/>
            </a:ext>
          </a:extLst>
        </xdr:cNvPr>
        <xdr:cNvSpPr/>
      </xdr:nvSpPr>
      <xdr:spPr bwMode="auto">
        <a:xfrm>
          <a:off x="5216128"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189</xdr:row>
      <xdr:rowOff>0</xdr:rowOff>
    </xdr:from>
    <xdr:ext cx="2529840" cy="195685"/>
    <xdr:sp macro="" textlink="">
      <xdr:nvSpPr>
        <xdr:cNvPr id="847" name="Drop Down 4" hidden="1">
          <a:extLst>
            <a:ext uri="{63B3BB69-23CF-44E3-9099-C40C66FF867C}">
              <a14:compatExt xmlns:a14="http://schemas.microsoft.com/office/drawing/2010/main" spid="_x0000_s2052"/>
            </a:ext>
            <a:ext uri="{FF2B5EF4-FFF2-40B4-BE49-F238E27FC236}">
              <a16:creationId xmlns:a16="http://schemas.microsoft.com/office/drawing/2014/main" id="{010EA033-692F-4122-B8A4-D883DCE6471B}"/>
            </a:ext>
          </a:extLst>
        </xdr:cNvPr>
        <xdr:cNvSpPr/>
      </xdr:nvSpPr>
      <xdr:spPr bwMode="auto">
        <a:xfrm>
          <a:off x="5529263"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189</xdr:row>
      <xdr:rowOff>0</xdr:rowOff>
    </xdr:from>
    <xdr:ext cx="1921468" cy="195685"/>
    <xdr:sp macro="" textlink="">
      <xdr:nvSpPr>
        <xdr:cNvPr id="848" name="Drop Down 20" hidden="1">
          <a:extLst>
            <a:ext uri="{63B3BB69-23CF-44E3-9099-C40C66FF867C}">
              <a14:compatExt xmlns:a14="http://schemas.microsoft.com/office/drawing/2010/main" spid="_x0000_s2068"/>
            </a:ext>
            <a:ext uri="{FF2B5EF4-FFF2-40B4-BE49-F238E27FC236}">
              <a16:creationId xmlns:a16="http://schemas.microsoft.com/office/drawing/2014/main" id="{7D21B79F-F7D4-4131-BD4C-094B987665C4}"/>
            </a:ext>
          </a:extLst>
        </xdr:cNvPr>
        <xdr:cNvSpPr/>
      </xdr:nvSpPr>
      <xdr:spPr bwMode="auto">
        <a:xfrm>
          <a:off x="6054328" y="2910482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189</xdr:row>
      <xdr:rowOff>0</xdr:rowOff>
    </xdr:from>
    <xdr:ext cx="2476500" cy="199970"/>
    <xdr:sp macro="" textlink="">
      <xdr:nvSpPr>
        <xdr:cNvPr id="849" name="Drop Down 24" hidden="1">
          <a:extLst>
            <a:ext uri="{63B3BB69-23CF-44E3-9099-C40C66FF867C}">
              <a14:compatExt xmlns:a14="http://schemas.microsoft.com/office/drawing/2010/main" spid="_x0000_s2072"/>
            </a:ext>
            <a:ext uri="{FF2B5EF4-FFF2-40B4-BE49-F238E27FC236}">
              <a16:creationId xmlns:a16="http://schemas.microsoft.com/office/drawing/2014/main" id="{EB2117F1-20DA-4C24-86CF-823A91676796}"/>
            </a:ext>
          </a:extLst>
        </xdr:cNvPr>
        <xdr:cNvSpPr/>
      </xdr:nvSpPr>
      <xdr:spPr bwMode="auto">
        <a:xfrm>
          <a:off x="3893344" y="2910482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189</xdr:row>
      <xdr:rowOff>0</xdr:rowOff>
    </xdr:from>
    <xdr:ext cx="2529840" cy="195685"/>
    <xdr:sp macro="" textlink="">
      <xdr:nvSpPr>
        <xdr:cNvPr id="850" name="Drop Down 4" hidden="1">
          <a:extLst>
            <a:ext uri="{63B3BB69-23CF-44E3-9099-C40C66FF867C}">
              <a14:compatExt xmlns:a14="http://schemas.microsoft.com/office/drawing/2010/main" spid="_x0000_s2052"/>
            </a:ext>
            <a:ext uri="{FF2B5EF4-FFF2-40B4-BE49-F238E27FC236}">
              <a16:creationId xmlns:a16="http://schemas.microsoft.com/office/drawing/2014/main" id="{0F13894C-1434-4D81-8DBA-5552589F9CBB}"/>
            </a:ext>
          </a:extLst>
        </xdr:cNvPr>
        <xdr:cNvSpPr/>
      </xdr:nvSpPr>
      <xdr:spPr bwMode="auto">
        <a:xfrm>
          <a:off x="5529263"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189</xdr:row>
      <xdr:rowOff>0</xdr:rowOff>
    </xdr:from>
    <xdr:ext cx="2529840" cy="195685"/>
    <xdr:sp macro="" textlink="">
      <xdr:nvSpPr>
        <xdr:cNvPr id="851" name="Drop Down 4" hidden="1">
          <a:extLst>
            <a:ext uri="{63B3BB69-23CF-44E3-9099-C40C66FF867C}">
              <a14:compatExt xmlns:a14="http://schemas.microsoft.com/office/drawing/2010/main" spid="_x0000_s2052"/>
            </a:ext>
            <a:ext uri="{FF2B5EF4-FFF2-40B4-BE49-F238E27FC236}">
              <a16:creationId xmlns:a16="http://schemas.microsoft.com/office/drawing/2014/main" id="{B5DD9203-4A32-42F6-A552-7AAE18AB70B6}"/>
            </a:ext>
          </a:extLst>
        </xdr:cNvPr>
        <xdr:cNvSpPr/>
      </xdr:nvSpPr>
      <xdr:spPr bwMode="auto">
        <a:xfrm>
          <a:off x="5216128"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189</xdr:row>
      <xdr:rowOff>0</xdr:rowOff>
    </xdr:from>
    <xdr:ext cx="2529840" cy="195685"/>
    <xdr:sp macro="" textlink="">
      <xdr:nvSpPr>
        <xdr:cNvPr id="852" name="Drop Down 4" hidden="1">
          <a:extLst>
            <a:ext uri="{63B3BB69-23CF-44E3-9099-C40C66FF867C}">
              <a14:compatExt xmlns:a14="http://schemas.microsoft.com/office/drawing/2010/main" spid="_x0000_s2052"/>
            </a:ext>
            <a:ext uri="{FF2B5EF4-FFF2-40B4-BE49-F238E27FC236}">
              <a16:creationId xmlns:a16="http://schemas.microsoft.com/office/drawing/2014/main" id="{2F369C4B-6EAF-4C66-801C-072BFBA64743}"/>
            </a:ext>
          </a:extLst>
        </xdr:cNvPr>
        <xdr:cNvSpPr/>
      </xdr:nvSpPr>
      <xdr:spPr bwMode="auto">
        <a:xfrm>
          <a:off x="5529263"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189</xdr:row>
      <xdr:rowOff>0</xdr:rowOff>
    </xdr:from>
    <xdr:ext cx="2529840" cy="195685"/>
    <xdr:sp macro="" textlink="">
      <xdr:nvSpPr>
        <xdr:cNvPr id="853" name="Drop Down 4" hidden="1">
          <a:extLst>
            <a:ext uri="{63B3BB69-23CF-44E3-9099-C40C66FF867C}">
              <a14:compatExt xmlns:a14="http://schemas.microsoft.com/office/drawing/2010/main" spid="_x0000_s2052"/>
            </a:ext>
            <a:ext uri="{FF2B5EF4-FFF2-40B4-BE49-F238E27FC236}">
              <a16:creationId xmlns:a16="http://schemas.microsoft.com/office/drawing/2014/main" id="{852CFFB7-779C-40C2-A07C-496165168768}"/>
            </a:ext>
          </a:extLst>
        </xdr:cNvPr>
        <xdr:cNvSpPr/>
      </xdr:nvSpPr>
      <xdr:spPr bwMode="auto">
        <a:xfrm>
          <a:off x="5216128"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189</xdr:row>
      <xdr:rowOff>0</xdr:rowOff>
    </xdr:from>
    <xdr:ext cx="2529840" cy="195685"/>
    <xdr:sp macro="" textlink="">
      <xdr:nvSpPr>
        <xdr:cNvPr id="854" name="Drop Down 4" hidden="1">
          <a:extLst>
            <a:ext uri="{63B3BB69-23CF-44E3-9099-C40C66FF867C}">
              <a14:compatExt xmlns:a14="http://schemas.microsoft.com/office/drawing/2010/main" spid="_x0000_s2052"/>
            </a:ext>
            <a:ext uri="{FF2B5EF4-FFF2-40B4-BE49-F238E27FC236}">
              <a16:creationId xmlns:a16="http://schemas.microsoft.com/office/drawing/2014/main" id="{17EC5248-7E86-45EE-ACF7-2AF928338F09}"/>
            </a:ext>
          </a:extLst>
        </xdr:cNvPr>
        <xdr:cNvSpPr/>
      </xdr:nvSpPr>
      <xdr:spPr bwMode="auto">
        <a:xfrm>
          <a:off x="5529263"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189</xdr:row>
      <xdr:rowOff>0</xdr:rowOff>
    </xdr:from>
    <xdr:ext cx="1921468" cy="195685"/>
    <xdr:sp macro="" textlink="">
      <xdr:nvSpPr>
        <xdr:cNvPr id="855" name="Drop Down 20" hidden="1">
          <a:extLst>
            <a:ext uri="{63B3BB69-23CF-44E3-9099-C40C66FF867C}">
              <a14:compatExt xmlns:a14="http://schemas.microsoft.com/office/drawing/2010/main" spid="_x0000_s2068"/>
            </a:ext>
            <a:ext uri="{FF2B5EF4-FFF2-40B4-BE49-F238E27FC236}">
              <a16:creationId xmlns:a16="http://schemas.microsoft.com/office/drawing/2014/main" id="{2BB5CA8F-6A75-4106-B876-FFECE838105C}"/>
            </a:ext>
          </a:extLst>
        </xdr:cNvPr>
        <xdr:cNvSpPr/>
      </xdr:nvSpPr>
      <xdr:spPr bwMode="auto">
        <a:xfrm>
          <a:off x="6054328" y="2910482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189</xdr:row>
      <xdr:rowOff>0</xdr:rowOff>
    </xdr:from>
    <xdr:ext cx="2476500" cy="199970"/>
    <xdr:sp macro="" textlink="">
      <xdr:nvSpPr>
        <xdr:cNvPr id="856" name="Drop Down 24" hidden="1">
          <a:extLst>
            <a:ext uri="{63B3BB69-23CF-44E3-9099-C40C66FF867C}">
              <a14:compatExt xmlns:a14="http://schemas.microsoft.com/office/drawing/2010/main" spid="_x0000_s2072"/>
            </a:ext>
            <a:ext uri="{FF2B5EF4-FFF2-40B4-BE49-F238E27FC236}">
              <a16:creationId xmlns:a16="http://schemas.microsoft.com/office/drawing/2014/main" id="{3CB5E106-B429-496A-A19E-C9460AF620EC}"/>
            </a:ext>
          </a:extLst>
        </xdr:cNvPr>
        <xdr:cNvSpPr/>
      </xdr:nvSpPr>
      <xdr:spPr bwMode="auto">
        <a:xfrm>
          <a:off x="3893344" y="2910482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189</xdr:row>
      <xdr:rowOff>0</xdr:rowOff>
    </xdr:from>
    <xdr:ext cx="2529840" cy="195685"/>
    <xdr:sp macro="" textlink="">
      <xdr:nvSpPr>
        <xdr:cNvPr id="857" name="Drop Down 4" hidden="1">
          <a:extLst>
            <a:ext uri="{63B3BB69-23CF-44E3-9099-C40C66FF867C}">
              <a14:compatExt xmlns:a14="http://schemas.microsoft.com/office/drawing/2010/main" spid="_x0000_s2052"/>
            </a:ext>
            <a:ext uri="{FF2B5EF4-FFF2-40B4-BE49-F238E27FC236}">
              <a16:creationId xmlns:a16="http://schemas.microsoft.com/office/drawing/2014/main" id="{9E6836D8-3DBE-4548-89E5-C414B5421CF7}"/>
            </a:ext>
          </a:extLst>
        </xdr:cNvPr>
        <xdr:cNvSpPr/>
      </xdr:nvSpPr>
      <xdr:spPr bwMode="auto">
        <a:xfrm>
          <a:off x="5529263"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189</xdr:row>
      <xdr:rowOff>0</xdr:rowOff>
    </xdr:from>
    <xdr:ext cx="2529840" cy="195685"/>
    <xdr:sp macro="" textlink="">
      <xdr:nvSpPr>
        <xdr:cNvPr id="858" name="Drop Down 4" hidden="1">
          <a:extLst>
            <a:ext uri="{63B3BB69-23CF-44E3-9099-C40C66FF867C}">
              <a14:compatExt xmlns:a14="http://schemas.microsoft.com/office/drawing/2010/main" spid="_x0000_s2052"/>
            </a:ext>
            <a:ext uri="{FF2B5EF4-FFF2-40B4-BE49-F238E27FC236}">
              <a16:creationId xmlns:a16="http://schemas.microsoft.com/office/drawing/2014/main" id="{696F73E5-05E8-426C-8668-B62B64C128AA}"/>
            </a:ext>
          </a:extLst>
        </xdr:cNvPr>
        <xdr:cNvSpPr/>
      </xdr:nvSpPr>
      <xdr:spPr bwMode="auto">
        <a:xfrm>
          <a:off x="5216128"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189</xdr:row>
      <xdr:rowOff>0</xdr:rowOff>
    </xdr:from>
    <xdr:ext cx="2529840" cy="195685"/>
    <xdr:sp macro="" textlink="">
      <xdr:nvSpPr>
        <xdr:cNvPr id="859" name="Drop Down 4" hidden="1">
          <a:extLst>
            <a:ext uri="{63B3BB69-23CF-44E3-9099-C40C66FF867C}">
              <a14:compatExt xmlns:a14="http://schemas.microsoft.com/office/drawing/2010/main" spid="_x0000_s2052"/>
            </a:ext>
            <a:ext uri="{FF2B5EF4-FFF2-40B4-BE49-F238E27FC236}">
              <a16:creationId xmlns:a16="http://schemas.microsoft.com/office/drawing/2014/main" id="{80B6C4DD-DE76-45C0-B51C-E7D61B65F8F8}"/>
            </a:ext>
          </a:extLst>
        </xdr:cNvPr>
        <xdr:cNvSpPr/>
      </xdr:nvSpPr>
      <xdr:spPr bwMode="auto">
        <a:xfrm>
          <a:off x="5529263"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189</xdr:row>
      <xdr:rowOff>0</xdr:rowOff>
    </xdr:from>
    <xdr:ext cx="2529840" cy="195685"/>
    <xdr:sp macro="" textlink="">
      <xdr:nvSpPr>
        <xdr:cNvPr id="860" name="Drop Down 4" hidden="1">
          <a:extLst>
            <a:ext uri="{63B3BB69-23CF-44E3-9099-C40C66FF867C}">
              <a14:compatExt xmlns:a14="http://schemas.microsoft.com/office/drawing/2010/main" spid="_x0000_s2052"/>
            </a:ext>
            <a:ext uri="{FF2B5EF4-FFF2-40B4-BE49-F238E27FC236}">
              <a16:creationId xmlns:a16="http://schemas.microsoft.com/office/drawing/2014/main" id="{257078BD-9262-461B-9DE4-FCD1CED3D856}"/>
            </a:ext>
          </a:extLst>
        </xdr:cNvPr>
        <xdr:cNvSpPr/>
      </xdr:nvSpPr>
      <xdr:spPr bwMode="auto">
        <a:xfrm>
          <a:off x="5216128" y="2910482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861" name="Drop Down 4" hidden="1">
          <a:extLst>
            <a:ext uri="{63B3BB69-23CF-44E3-9099-C40C66FF867C}">
              <a14:compatExt xmlns:a14="http://schemas.microsoft.com/office/drawing/2010/main" spid="_x0000_s2052"/>
            </a:ext>
            <a:ext uri="{FF2B5EF4-FFF2-40B4-BE49-F238E27FC236}">
              <a16:creationId xmlns:a16="http://schemas.microsoft.com/office/drawing/2014/main" id="{477BABC8-1D23-4E0F-955A-9BB1673F4B5B}"/>
            </a:ext>
          </a:extLst>
        </xdr:cNvPr>
        <xdr:cNvSpPr/>
      </xdr:nvSpPr>
      <xdr:spPr bwMode="auto">
        <a:xfrm>
          <a:off x="5529263"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198</xdr:row>
      <xdr:rowOff>0</xdr:rowOff>
    </xdr:from>
    <xdr:ext cx="1921468" cy="195685"/>
    <xdr:sp macro="" textlink="">
      <xdr:nvSpPr>
        <xdr:cNvPr id="862" name="Drop Down 20" hidden="1">
          <a:extLst>
            <a:ext uri="{63B3BB69-23CF-44E3-9099-C40C66FF867C}">
              <a14:compatExt xmlns:a14="http://schemas.microsoft.com/office/drawing/2010/main" spid="_x0000_s2068"/>
            </a:ext>
            <a:ext uri="{FF2B5EF4-FFF2-40B4-BE49-F238E27FC236}">
              <a16:creationId xmlns:a16="http://schemas.microsoft.com/office/drawing/2014/main" id="{592F8C01-4097-4030-9B3E-A016A41F1CDD}"/>
            </a:ext>
          </a:extLst>
        </xdr:cNvPr>
        <xdr:cNvSpPr/>
      </xdr:nvSpPr>
      <xdr:spPr bwMode="auto">
        <a:xfrm>
          <a:off x="6054328" y="30426422"/>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198</xdr:row>
      <xdr:rowOff>0</xdr:rowOff>
    </xdr:from>
    <xdr:ext cx="2476500" cy="199970"/>
    <xdr:sp macro="" textlink="">
      <xdr:nvSpPr>
        <xdr:cNvPr id="863" name="Drop Down 24" hidden="1">
          <a:extLst>
            <a:ext uri="{63B3BB69-23CF-44E3-9099-C40C66FF867C}">
              <a14:compatExt xmlns:a14="http://schemas.microsoft.com/office/drawing/2010/main" spid="_x0000_s2072"/>
            </a:ext>
            <a:ext uri="{FF2B5EF4-FFF2-40B4-BE49-F238E27FC236}">
              <a16:creationId xmlns:a16="http://schemas.microsoft.com/office/drawing/2014/main" id="{DA3C4406-4BC2-4B04-BB0B-602DE81D0AFC}"/>
            </a:ext>
          </a:extLst>
        </xdr:cNvPr>
        <xdr:cNvSpPr/>
      </xdr:nvSpPr>
      <xdr:spPr bwMode="auto">
        <a:xfrm>
          <a:off x="3893344" y="30426422"/>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864" name="Drop Down 4" hidden="1">
          <a:extLst>
            <a:ext uri="{63B3BB69-23CF-44E3-9099-C40C66FF867C}">
              <a14:compatExt xmlns:a14="http://schemas.microsoft.com/office/drawing/2010/main" spid="_x0000_s2052"/>
            </a:ext>
            <a:ext uri="{FF2B5EF4-FFF2-40B4-BE49-F238E27FC236}">
              <a16:creationId xmlns:a16="http://schemas.microsoft.com/office/drawing/2014/main" id="{CA667F6B-5E00-4143-8570-8269BA667987}"/>
            </a:ext>
          </a:extLst>
        </xdr:cNvPr>
        <xdr:cNvSpPr/>
      </xdr:nvSpPr>
      <xdr:spPr bwMode="auto">
        <a:xfrm>
          <a:off x="5529263"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198</xdr:row>
      <xdr:rowOff>0</xdr:rowOff>
    </xdr:from>
    <xdr:ext cx="2529840" cy="195685"/>
    <xdr:sp macro="" textlink="">
      <xdr:nvSpPr>
        <xdr:cNvPr id="865" name="Drop Down 4" hidden="1">
          <a:extLst>
            <a:ext uri="{63B3BB69-23CF-44E3-9099-C40C66FF867C}">
              <a14:compatExt xmlns:a14="http://schemas.microsoft.com/office/drawing/2010/main" spid="_x0000_s2052"/>
            </a:ext>
            <a:ext uri="{FF2B5EF4-FFF2-40B4-BE49-F238E27FC236}">
              <a16:creationId xmlns:a16="http://schemas.microsoft.com/office/drawing/2014/main" id="{3D144FD2-8E08-4CAC-A97E-8BF549CA9C8C}"/>
            </a:ext>
          </a:extLst>
        </xdr:cNvPr>
        <xdr:cNvSpPr/>
      </xdr:nvSpPr>
      <xdr:spPr bwMode="auto">
        <a:xfrm>
          <a:off x="5216128"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866" name="Drop Down 4" hidden="1">
          <a:extLst>
            <a:ext uri="{63B3BB69-23CF-44E3-9099-C40C66FF867C}">
              <a14:compatExt xmlns:a14="http://schemas.microsoft.com/office/drawing/2010/main" spid="_x0000_s2052"/>
            </a:ext>
            <a:ext uri="{FF2B5EF4-FFF2-40B4-BE49-F238E27FC236}">
              <a16:creationId xmlns:a16="http://schemas.microsoft.com/office/drawing/2014/main" id="{91CE08E1-2B7F-41A4-80AF-204730C4BEF3}"/>
            </a:ext>
          </a:extLst>
        </xdr:cNvPr>
        <xdr:cNvSpPr/>
      </xdr:nvSpPr>
      <xdr:spPr bwMode="auto">
        <a:xfrm>
          <a:off x="5529263"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198</xdr:row>
      <xdr:rowOff>0</xdr:rowOff>
    </xdr:from>
    <xdr:ext cx="2529840" cy="195685"/>
    <xdr:sp macro="" textlink="">
      <xdr:nvSpPr>
        <xdr:cNvPr id="867" name="Drop Down 4" hidden="1">
          <a:extLst>
            <a:ext uri="{63B3BB69-23CF-44E3-9099-C40C66FF867C}">
              <a14:compatExt xmlns:a14="http://schemas.microsoft.com/office/drawing/2010/main" spid="_x0000_s2052"/>
            </a:ext>
            <a:ext uri="{FF2B5EF4-FFF2-40B4-BE49-F238E27FC236}">
              <a16:creationId xmlns:a16="http://schemas.microsoft.com/office/drawing/2014/main" id="{E4FCB8BD-751B-4944-91CA-B3EE601E8DF2}"/>
            </a:ext>
          </a:extLst>
        </xdr:cNvPr>
        <xdr:cNvSpPr/>
      </xdr:nvSpPr>
      <xdr:spPr bwMode="auto">
        <a:xfrm>
          <a:off x="5216128"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868" name="Drop Down 4" hidden="1">
          <a:extLst>
            <a:ext uri="{63B3BB69-23CF-44E3-9099-C40C66FF867C}">
              <a14:compatExt xmlns:a14="http://schemas.microsoft.com/office/drawing/2010/main" spid="_x0000_s2052"/>
            </a:ext>
            <a:ext uri="{FF2B5EF4-FFF2-40B4-BE49-F238E27FC236}">
              <a16:creationId xmlns:a16="http://schemas.microsoft.com/office/drawing/2014/main" id="{3A357FAF-FC98-4088-94FF-AA8382568964}"/>
            </a:ext>
          </a:extLst>
        </xdr:cNvPr>
        <xdr:cNvSpPr/>
      </xdr:nvSpPr>
      <xdr:spPr bwMode="auto">
        <a:xfrm>
          <a:off x="5529263"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198</xdr:row>
      <xdr:rowOff>0</xdr:rowOff>
    </xdr:from>
    <xdr:ext cx="1921468" cy="195685"/>
    <xdr:sp macro="" textlink="">
      <xdr:nvSpPr>
        <xdr:cNvPr id="869" name="Drop Down 20" hidden="1">
          <a:extLst>
            <a:ext uri="{63B3BB69-23CF-44E3-9099-C40C66FF867C}">
              <a14:compatExt xmlns:a14="http://schemas.microsoft.com/office/drawing/2010/main" spid="_x0000_s2068"/>
            </a:ext>
            <a:ext uri="{FF2B5EF4-FFF2-40B4-BE49-F238E27FC236}">
              <a16:creationId xmlns:a16="http://schemas.microsoft.com/office/drawing/2014/main" id="{52BCB59F-619F-46C7-A9E7-4EE4DF942E9C}"/>
            </a:ext>
          </a:extLst>
        </xdr:cNvPr>
        <xdr:cNvSpPr/>
      </xdr:nvSpPr>
      <xdr:spPr bwMode="auto">
        <a:xfrm>
          <a:off x="6054328" y="30426422"/>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198</xdr:row>
      <xdr:rowOff>0</xdr:rowOff>
    </xdr:from>
    <xdr:ext cx="2476500" cy="199970"/>
    <xdr:sp macro="" textlink="">
      <xdr:nvSpPr>
        <xdr:cNvPr id="870" name="Drop Down 24" hidden="1">
          <a:extLst>
            <a:ext uri="{63B3BB69-23CF-44E3-9099-C40C66FF867C}">
              <a14:compatExt xmlns:a14="http://schemas.microsoft.com/office/drawing/2010/main" spid="_x0000_s2072"/>
            </a:ext>
            <a:ext uri="{FF2B5EF4-FFF2-40B4-BE49-F238E27FC236}">
              <a16:creationId xmlns:a16="http://schemas.microsoft.com/office/drawing/2014/main" id="{29F09500-C616-4D76-B986-5F1360A82347}"/>
            </a:ext>
          </a:extLst>
        </xdr:cNvPr>
        <xdr:cNvSpPr/>
      </xdr:nvSpPr>
      <xdr:spPr bwMode="auto">
        <a:xfrm>
          <a:off x="3893344" y="30426422"/>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871" name="Drop Down 4" hidden="1">
          <a:extLst>
            <a:ext uri="{63B3BB69-23CF-44E3-9099-C40C66FF867C}">
              <a14:compatExt xmlns:a14="http://schemas.microsoft.com/office/drawing/2010/main" spid="_x0000_s2052"/>
            </a:ext>
            <a:ext uri="{FF2B5EF4-FFF2-40B4-BE49-F238E27FC236}">
              <a16:creationId xmlns:a16="http://schemas.microsoft.com/office/drawing/2014/main" id="{705A341D-1677-4D0B-B1E4-B215BC92AB8F}"/>
            </a:ext>
          </a:extLst>
        </xdr:cNvPr>
        <xdr:cNvSpPr/>
      </xdr:nvSpPr>
      <xdr:spPr bwMode="auto">
        <a:xfrm>
          <a:off x="5529263"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198</xdr:row>
      <xdr:rowOff>0</xdr:rowOff>
    </xdr:from>
    <xdr:ext cx="2529840" cy="195685"/>
    <xdr:sp macro="" textlink="">
      <xdr:nvSpPr>
        <xdr:cNvPr id="872" name="Drop Down 4" hidden="1">
          <a:extLst>
            <a:ext uri="{63B3BB69-23CF-44E3-9099-C40C66FF867C}">
              <a14:compatExt xmlns:a14="http://schemas.microsoft.com/office/drawing/2010/main" spid="_x0000_s2052"/>
            </a:ext>
            <a:ext uri="{FF2B5EF4-FFF2-40B4-BE49-F238E27FC236}">
              <a16:creationId xmlns:a16="http://schemas.microsoft.com/office/drawing/2014/main" id="{1B4EFA9E-D7A7-471B-8636-00C865296651}"/>
            </a:ext>
          </a:extLst>
        </xdr:cNvPr>
        <xdr:cNvSpPr/>
      </xdr:nvSpPr>
      <xdr:spPr bwMode="auto">
        <a:xfrm>
          <a:off x="5216128"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873" name="Drop Down 4" hidden="1">
          <a:extLst>
            <a:ext uri="{63B3BB69-23CF-44E3-9099-C40C66FF867C}">
              <a14:compatExt xmlns:a14="http://schemas.microsoft.com/office/drawing/2010/main" spid="_x0000_s2052"/>
            </a:ext>
            <a:ext uri="{FF2B5EF4-FFF2-40B4-BE49-F238E27FC236}">
              <a16:creationId xmlns:a16="http://schemas.microsoft.com/office/drawing/2014/main" id="{7C2E5F41-A0EA-4F24-959E-FE41BE6E7F40}"/>
            </a:ext>
          </a:extLst>
        </xdr:cNvPr>
        <xdr:cNvSpPr/>
      </xdr:nvSpPr>
      <xdr:spPr bwMode="auto">
        <a:xfrm>
          <a:off x="5529263"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198</xdr:row>
      <xdr:rowOff>0</xdr:rowOff>
    </xdr:from>
    <xdr:ext cx="2529840" cy="195685"/>
    <xdr:sp macro="" textlink="">
      <xdr:nvSpPr>
        <xdr:cNvPr id="874" name="Drop Down 4" hidden="1">
          <a:extLst>
            <a:ext uri="{63B3BB69-23CF-44E3-9099-C40C66FF867C}">
              <a14:compatExt xmlns:a14="http://schemas.microsoft.com/office/drawing/2010/main" spid="_x0000_s2052"/>
            </a:ext>
            <a:ext uri="{FF2B5EF4-FFF2-40B4-BE49-F238E27FC236}">
              <a16:creationId xmlns:a16="http://schemas.microsoft.com/office/drawing/2014/main" id="{27FF82DE-F29E-4684-B3BD-8B7BE483175B}"/>
            </a:ext>
          </a:extLst>
        </xdr:cNvPr>
        <xdr:cNvSpPr/>
      </xdr:nvSpPr>
      <xdr:spPr bwMode="auto">
        <a:xfrm>
          <a:off x="5216128"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875" name="Drop Down 4" hidden="1">
          <a:extLst>
            <a:ext uri="{63B3BB69-23CF-44E3-9099-C40C66FF867C}">
              <a14:compatExt xmlns:a14="http://schemas.microsoft.com/office/drawing/2010/main" spid="_x0000_s2052"/>
            </a:ext>
            <a:ext uri="{FF2B5EF4-FFF2-40B4-BE49-F238E27FC236}">
              <a16:creationId xmlns:a16="http://schemas.microsoft.com/office/drawing/2014/main" id="{B471BE33-355E-4DA5-80F9-7BEE3D0F44DD}"/>
            </a:ext>
          </a:extLst>
        </xdr:cNvPr>
        <xdr:cNvSpPr/>
      </xdr:nvSpPr>
      <xdr:spPr bwMode="auto">
        <a:xfrm>
          <a:off x="5529263"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198</xdr:row>
      <xdr:rowOff>0</xdr:rowOff>
    </xdr:from>
    <xdr:ext cx="1921468" cy="195685"/>
    <xdr:sp macro="" textlink="">
      <xdr:nvSpPr>
        <xdr:cNvPr id="876" name="Drop Down 20" hidden="1">
          <a:extLst>
            <a:ext uri="{63B3BB69-23CF-44E3-9099-C40C66FF867C}">
              <a14:compatExt xmlns:a14="http://schemas.microsoft.com/office/drawing/2010/main" spid="_x0000_s2068"/>
            </a:ext>
            <a:ext uri="{FF2B5EF4-FFF2-40B4-BE49-F238E27FC236}">
              <a16:creationId xmlns:a16="http://schemas.microsoft.com/office/drawing/2014/main" id="{62D02822-CCC7-47A7-8FB6-1F93C7D4D7C9}"/>
            </a:ext>
          </a:extLst>
        </xdr:cNvPr>
        <xdr:cNvSpPr/>
      </xdr:nvSpPr>
      <xdr:spPr bwMode="auto">
        <a:xfrm>
          <a:off x="6054328" y="30426422"/>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198</xdr:row>
      <xdr:rowOff>0</xdr:rowOff>
    </xdr:from>
    <xdr:ext cx="2476500" cy="199970"/>
    <xdr:sp macro="" textlink="">
      <xdr:nvSpPr>
        <xdr:cNvPr id="877" name="Drop Down 24" hidden="1">
          <a:extLst>
            <a:ext uri="{63B3BB69-23CF-44E3-9099-C40C66FF867C}">
              <a14:compatExt xmlns:a14="http://schemas.microsoft.com/office/drawing/2010/main" spid="_x0000_s2072"/>
            </a:ext>
            <a:ext uri="{FF2B5EF4-FFF2-40B4-BE49-F238E27FC236}">
              <a16:creationId xmlns:a16="http://schemas.microsoft.com/office/drawing/2014/main" id="{B19E0D2A-BC73-4700-904E-B27471BFD446}"/>
            </a:ext>
          </a:extLst>
        </xdr:cNvPr>
        <xdr:cNvSpPr/>
      </xdr:nvSpPr>
      <xdr:spPr bwMode="auto">
        <a:xfrm>
          <a:off x="3893344" y="30426422"/>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878" name="Drop Down 4" hidden="1">
          <a:extLst>
            <a:ext uri="{63B3BB69-23CF-44E3-9099-C40C66FF867C}">
              <a14:compatExt xmlns:a14="http://schemas.microsoft.com/office/drawing/2010/main" spid="_x0000_s2052"/>
            </a:ext>
            <a:ext uri="{FF2B5EF4-FFF2-40B4-BE49-F238E27FC236}">
              <a16:creationId xmlns:a16="http://schemas.microsoft.com/office/drawing/2014/main" id="{85FC6A5F-E9C0-4FB5-864B-360D01DD8468}"/>
            </a:ext>
          </a:extLst>
        </xdr:cNvPr>
        <xdr:cNvSpPr/>
      </xdr:nvSpPr>
      <xdr:spPr bwMode="auto">
        <a:xfrm>
          <a:off x="5529263"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198</xdr:row>
      <xdr:rowOff>0</xdr:rowOff>
    </xdr:from>
    <xdr:ext cx="2529840" cy="195685"/>
    <xdr:sp macro="" textlink="">
      <xdr:nvSpPr>
        <xdr:cNvPr id="879" name="Drop Down 4" hidden="1">
          <a:extLst>
            <a:ext uri="{63B3BB69-23CF-44E3-9099-C40C66FF867C}">
              <a14:compatExt xmlns:a14="http://schemas.microsoft.com/office/drawing/2010/main" spid="_x0000_s2052"/>
            </a:ext>
            <a:ext uri="{FF2B5EF4-FFF2-40B4-BE49-F238E27FC236}">
              <a16:creationId xmlns:a16="http://schemas.microsoft.com/office/drawing/2014/main" id="{0EE5CE1B-8BC7-45C3-8D1D-E8F1C1107154}"/>
            </a:ext>
          </a:extLst>
        </xdr:cNvPr>
        <xdr:cNvSpPr/>
      </xdr:nvSpPr>
      <xdr:spPr bwMode="auto">
        <a:xfrm>
          <a:off x="5216128"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880" name="Drop Down 4" hidden="1">
          <a:extLst>
            <a:ext uri="{63B3BB69-23CF-44E3-9099-C40C66FF867C}">
              <a14:compatExt xmlns:a14="http://schemas.microsoft.com/office/drawing/2010/main" spid="_x0000_s2052"/>
            </a:ext>
            <a:ext uri="{FF2B5EF4-FFF2-40B4-BE49-F238E27FC236}">
              <a16:creationId xmlns:a16="http://schemas.microsoft.com/office/drawing/2014/main" id="{3EB57578-5438-428C-B258-EF1B25A076CE}"/>
            </a:ext>
          </a:extLst>
        </xdr:cNvPr>
        <xdr:cNvSpPr/>
      </xdr:nvSpPr>
      <xdr:spPr bwMode="auto">
        <a:xfrm>
          <a:off x="5529263"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198</xdr:row>
      <xdr:rowOff>0</xdr:rowOff>
    </xdr:from>
    <xdr:ext cx="2529840" cy="195685"/>
    <xdr:sp macro="" textlink="">
      <xdr:nvSpPr>
        <xdr:cNvPr id="881" name="Drop Down 4" hidden="1">
          <a:extLst>
            <a:ext uri="{63B3BB69-23CF-44E3-9099-C40C66FF867C}">
              <a14:compatExt xmlns:a14="http://schemas.microsoft.com/office/drawing/2010/main" spid="_x0000_s2052"/>
            </a:ext>
            <a:ext uri="{FF2B5EF4-FFF2-40B4-BE49-F238E27FC236}">
              <a16:creationId xmlns:a16="http://schemas.microsoft.com/office/drawing/2014/main" id="{98D5D3CE-FA93-43DE-84D3-72492D4CE199}"/>
            </a:ext>
          </a:extLst>
        </xdr:cNvPr>
        <xdr:cNvSpPr/>
      </xdr:nvSpPr>
      <xdr:spPr bwMode="auto">
        <a:xfrm>
          <a:off x="5216128"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882" name="Drop Down 4" hidden="1">
          <a:extLst>
            <a:ext uri="{63B3BB69-23CF-44E3-9099-C40C66FF867C}">
              <a14:compatExt xmlns:a14="http://schemas.microsoft.com/office/drawing/2010/main" spid="_x0000_s2052"/>
            </a:ext>
            <a:ext uri="{FF2B5EF4-FFF2-40B4-BE49-F238E27FC236}">
              <a16:creationId xmlns:a16="http://schemas.microsoft.com/office/drawing/2014/main" id="{9BB3801B-605F-40F9-AC19-EFF73FC8263D}"/>
            </a:ext>
          </a:extLst>
        </xdr:cNvPr>
        <xdr:cNvSpPr/>
      </xdr:nvSpPr>
      <xdr:spPr bwMode="auto">
        <a:xfrm>
          <a:off x="5529263"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198</xdr:row>
      <xdr:rowOff>0</xdr:rowOff>
    </xdr:from>
    <xdr:ext cx="1921468" cy="195685"/>
    <xdr:sp macro="" textlink="">
      <xdr:nvSpPr>
        <xdr:cNvPr id="883" name="Drop Down 20" hidden="1">
          <a:extLst>
            <a:ext uri="{63B3BB69-23CF-44E3-9099-C40C66FF867C}">
              <a14:compatExt xmlns:a14="http://schemas.microsoft.com/office/drawing/2010/main" spid="_x0000_s2068"/>
            </a:ext>
            <a:ext uri="{FF2B5EF4-FFF2-40B4-BE49-F238E27FC236}">
              <a16:creationId xmlns:a16="http://schemas.microsoft.com/office/drawing/2014/main" id="{F955A476-777D-42B5-86A6-D511C2DA5151}"/>
            </a:ext>
          </a:extLst>
        </xdr:cNvPr>
        <xdr:cNvSpPr/>
      </xdr:nvSpPr>
      <xdr:spPr bwMode="auto">
        <a:xfrm>
          <a:off x="6054328" y="30426422"/>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198</xdr:row>
      <xdr:rowOff>0</xdr:rowOff>
    </xdr:from>
    <xdr:ext cx="2476500" cy="199970"/>
    <xdr:sp macro="" textlink="">
      <xdr:nvSpPr>
        <xdr:cNvPr id="884" name="Drop Down 24" hidden="1">
          <a:extLst>
            <a:ext uri="{63B3BB69-23CF-44E3-9099-C40C66FF867C}">
              <a14:compatExt xmlns:a14="http://schemas.microsoft.com/office/drawing/2010/main" spid="_x0000_s2072"/>
            </a:ext>
            <a:ext uri="{FF2B5EF4-FFF2-40B4-BE49-F238E27FC236}">
              <a16:creationId xmlns:a16="http://schemas.microsoft.com/office/drawing/2014/main" id="{C8BD3DF9-70A5-4411-A930-6BE7EB982736}"/>
            </a:ext>
          </a:extLst>
        </xdr:cNvPr>
        <xdr:cNvSpPr/>
      </xdr:nvSpPr>
      <xdr:spPr bwMode="auto">
        <a:xfrm>
          <a:off x="3893344" y="30426422"/>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885" name="Drop Down 4" hidden="1">
          <a:extLst>
            <a:ext uri="{63B3BB69-23CF-44E3-9099-C40C66FF867C}">
              <a14:compatExt xmlns:a14="http://schemas.microsoft.com/office/drawing/2010/main" spid="_x0000_s2052"/>
            </a:ext>
            <a:ext uri="{FF2B5EF4-FFF2-40B4-BE49-F238E27FC236}">
              <a16:creationId xmlns:a16="http://schemas.microsoft.com/office/drawing/2014/main" id="{AE021AE5-613E-4F33-B260-2016CE404A21}"/>
            </a:ext>
          </a:extLst>
        </xdr:cNvPr>
        <xdr:cNvSpPr/>
      </xdr:nvSpPr>
      <xdr:spPr bwMode="auto">
        <a:xfrm>
          <a:off x="5529263"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198</xdr:row>
      <xdr:rowOff>0</xdr:rowOff>
    </xdr:from>
    <xdr:ext cx="2529840" cy="195685"/>
    <xdr:sp macro="" textlink="">
      <xdr:nvSpPr>
        <xdr:cNvPr id="886" name="Drop Down 4" hidden="1">
          <a:extLst>
            <a:ext uri="{63B3BB69-23CF-44E3-9099-C40C66FF867C}">
              <a14:compatExt xmlns:a14="http://schemas.microsoft.com/office/drawing/2010/main" spid="_x0000_s2052"/>
            </a:ext>
            <a:ext uri="{FF2B5EF4-FFF2-40B4-BE49-F238E27FC236}">
              <a16:creationId xmlns:a16="http://schemas.microsoft.com/office/drawing/2014/main" id="{1325EDC3-C0B1-4654-AD6B-FD966E4E4577}"/>
            </a:ext>
          </a:extLst>
        </xdr:cNvPr>
        <xdr:cNvSpPr/>
      </xdr:nvSpPr>
      <xdr:spPr bwMode="auto">
        <a:xfrm>
          <a:off x="5216128"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887" name="Drop Down 4" hidden="1">
          <a:extLst>
            <a:ext uri="{63B3BB69-23CF-44E3-9099-C40C66FF867C}">
              <a14:compatExt xmlns:a14="http://schemas.microsoft.com/office/drawing/2010/main" spid="_x0000_s2052"/>
            </a:ext>
            <a:ext uri="{FF2B5EF4-FFF2-40B4-BE49-F238E27FC236}">
              <a16:creationId xmlns:a16="http://schemas.microsoft.com/office/drawing/2014/main" id="{B04A9135-0515-43DA-86C1-3A376B442691}"/>
            </a:ext>
          </a:extLst>
        </xdr:cNvPr>
        <xdr:cNvSpPr/>
      </xdr:nvSpPr>
      <xdr:spPr bwMode="auto">
        <a:xfrm>
          <a:off x="5529263"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198</xdr:row>
      <xdr:rowOff>0</xdr:rowOff>
    </xdr:from>
    <xdr:ext cx="2529840" cy="195685"/>
    <xdr:sp macro="" textlink="">
      <xdr:nvSpPr>
        <xdr:cNvPr id="888" name="Drop Down 4" hidden="1">
          <a:extLst>
            <a:ext uri="{63B3BB69-23CF-44E3-9099-C40C66FF867C}">
              <a14:compatExt xmlns:a14="http://schemas.microsoft.com/office/drawing/2010/main" spid="_x0000_s2052"/>
            </a:ext>
            <a:ext uri="{FF2B5EF4-FFF2-40B4-BE49-F238E27FC236}">
              <a16:creationId xmlns:a16="http://schemas.microsoft.com/office/drawing/2014/main" id="{CECEE6AA-BB13-4B31-AD0E-1BE2EE9FD3B2}"/>
            </a:ext>
          </a:extLst>
        </xdr:cNvPr>
        <xdr:cNvSpPr/>
      </xdr:nvSpPr>
      <xdr:spPr bwMode="auto">
        <a:xfrm>
          <a:off x="5216128"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889" name="Drop Down 4" hidden="1">
          <a:extLst>
            <a:ext uri="{63B3BB69-23CF-44E3-9099-C40C66FF867C}">
              <a14:compatExt xmlns:a14="http://schemas.microsoft.com/office/drawing/2010/main" spid="_x0000_s2052"/>
            </a:ext>
            <a:ext uri="{FF2B5EF4-FFF2-40B4-BE49-F238E27FC236}">
              <a16:creationId xmlns:a16="http://schemas.microsoft.com/office/drawing/2014/main" id="{0006457A-6E97-4BFD-B432-B1900D6A04F6}"/>
            </a:ext>
          </a:extLst>
        </xdr:cNvPr>
        <xdr:cNvSpPr/>
      </xdr:nvSpPr>
      <xdr:spPr bwMode="auto">
        <a:xfrm>
          <a:off x="5529263"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198</xdr:row>
      <xdr:rowOff>0</xdr:rowOff>
    </xdr:from>
    <xdr:ext cx="1921468" cy="195685"/>
    <xdr:sp macro="" textlink="">
      <xdr:nvSpPr>
        <xdr:cNvPr id="890" name="Drop Down 20" hidden="1">
          <a:extLst>
            <a:ext uri="{63B3BB69-23CF-44E3-9099-C40C66FF867C}">
              <a14:compatExt xmlns:a14="http://schemas.microsoft.com/office/drawing/2010/main" spid="_x0000_s2068"/>
            </a:ext>
            <a:ext uri="{FF2B5EF4-FFF2-40B4-BE49-F238E27FC236}">
              <a16:creationId xmlns:a16="http://schemas.microsoft.com/office/drawing/2014/main" id="{9697E298-BC75-4FFA-8570-7596D2E3108B}"/>
            </a:ext>
          </a:extLst>
        </xdr:cNvPr>
        <xdr:cNvSpPr/>
      </xdr:nvSpPr>
      <xdr:spPr bwMode="auto">
        <a:xfrm>
          <a:off x="6054328" y="30426422"/>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198</xdr:row>
      <xdr:rowOff>0</xdr:rowOff>
    </xdr:from>
    <xdr:ext cx="2476500" cy="199970"/>
    <xdr:sp macro="" textlink="">
      <xdr:nvSpPr>
        <xdr:cNvPr id="891" name="Drop Down 24" hidden="1">
          <a:extLst>
            <a:ext uri="{63B3BB69-23CF-44E3-9099-C40C66FF867C}">
              <a14:compatExt xmlns:a14="http://schemas.microsoft.com/office/drawing/2010/main" spid="_x0000_s2072"/>
            </a:ext>
            <a:ext uri="{FF2B5EF4-FFF2-40B4-BE49-F238E27FC236}">
              <a16:creationId xmlns:a16="http://schemas.microsoft.com/office/drawing/2014/main" id="{A34DBA13-BF6D-411C-8992-F3767B01271D}"/>
            </a:ext>
          </a:extLst>
        </xdr:cNvPr>
        <xdr:cNvSpPr/>
      </xdr:nvSpPr>
      <xdr:spPr bwMode="auto">
        <a:xfrm>
          <a:off x="3893344" y="30426422"/>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892" name="Drop Down 4" hidden="1">
          <a:extLst>
            <a:ext uri="{63B3BB69-23CF-44E3-9099-C40C66FF867C}">
              <a14:compatExt xmlns:a14="http://schemas.microsoft.com/office/drawing/2010/main" spid="_x0000_s2052"/>
            </a:ext>
            <a:ext uri="{FF2B5EF4-FFF2-40B4-BE49-F238E27FC236}">
              <a16:creationId xmlns:a16="http://schemas.microsoft.com/office/drawing/2014/main" id="{818E0DAD-C1A2-4D71-9929-9F5961689406}"/>
            </a:ext>
          </a:extLst>
        </xdr:cNvPr>
        <xdr:cNvSpPr/>
      </xdr:nvSpPr>
      <xdr:spPr bwMode="auto">
        <a:xfrm>
          <a:off x="5529263"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198</xdr:row>
      <xdr:rowOff>0</xdr:rowOff>
    </xdr:from>
    <xdr:ext cx="2529840" cy="195685"/>
    <xdr:sp macro="" textlink="">
      <xdr:nvSpPr>
        <xdr:cNvPr id="893" name="Drop Down 4" hidden="1">
          <a:extLst>
            <a:ext uri="{63B3BB69-23CF-44E3-9099-C40C66FF867C}">
              <a14:compatExt xmlns:a14="http://schemas.microsoft.com/office/drawing/2010/main" spid="_x0000_s2052"/>
            </a:ext>
            <a:ext uri="{FF2B5EF4-FFF2-40B4-BE49-F238E27FC236}">
              <a16:creationId xmlns:a16="http://schemas.microsoft.com/office/drawing/2014/main" id="{2AE46280-5D72-4BC9-B929-8B296D095D61}"/>
            </a:ext>
          </a:extLst>
        </xdr:cNvPr>
        <xdr:cNvSpPr/>
      </xdr:nvSpPr>
      <xdr:spPr bwMode="auto">
        <a:xfrm>
          <a:off x="5216128"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198</xdr:row>
      <xdr:rowOff>0</xdr:rowOff>
    </xdr:from>
    <xdr:ext cx="2529840" cy="195685"/>
    <xdr:sp macro="" textlink="">
      <xdr:nvSpPr>
        <xdr:cNvPr id="894" name="Drop Down 4" hidden="1">
          <a:extLst>
            <a:ext uri="{63B3BB69-23CF-44E3-9099-C40C66FF867C}">
              <a14:compatExt xmlns:a14="http://schemas.microsoft.com/office/drawing/2010/main" spid="_x0000_s2052"/>
            </a:ext>
            <a:ext uri="{FF2B5EF4-FFF2-40B4-BE49-F238E27FC236}">
              <a16:creationId xmlns:a16="http://schemas.microsoft.com/office/drawing/2014/main" id="{3A37034B-A1C7-4C47-AD6A-2FB79E214AF0}"/>
            </a:ext>
          </a:extLst>
        </xdr:cNvPr>
        <xdr:cNvSpPr/>
      </xdr:nvSpPr>
      <xdr:spPr bwMode="auto">
        <a:xfrm>
          <a:off x="5529263"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198</xdr:row>
      <xdr:rowOff>0</xdr:rowOff>
    </xdr:from>
    <xdr:ext cx="2529840" cy="195685"/>
    <xdr:sp macro="" textlink="">
      <xdr:nvSpPr>
        <xdr:cNvPr id="895" name="Drop Down 4" hidden="1">
          <a:extLst>
            <a:ext uri="{63B3BB69-23CF-44E3-9099-C40C66FF867C}">
              <a14:compatExt xmlns:a14="http://schemas.microsoft.com/office/drawing/2010/main" spid="_x0000_s2052"/>
            </a:ext>
            <a:ext uri="{FF2B5EF4-FFF2-40B4-BE49-F238E27FC236}">
              <a16:creationId xmlns:a16="http://schemas.microsoft.com/office/drawing/2014/main" id="{10FB5F8B-6D46-4988-A11A-829549AF8140}"/>
            </a:ext>
          </a:extLst>
        </xdr:cNvPr>
        <xdr:cNvSpPr/>
      </xdr:nvSpPr>
      <xdr:spPr bwMode="auto">
        <a:xfrm>
          <a:off x="5216128" y="30426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896" name="Drop Down 4" hidden="1">
          <a:extLst>
            <a:ext uri="{63B3BB69-23CF-44E3-9099-C40C66FF867C}">
              <a14:compatExt xmlns:a14="http://schemas.microsoft.com/office/drawing/2010/main" spid="_x0000_s2052"/>
            </a:ext>
            <a:ext uri="{FF2B5EF4-FFF2-40B4-BE49-F238E27FC236}">
              <a16:creationId xmlns:a16="http://schemas.microsoft.com/office/drawing/2014/main" id="{DCB1EA0A-F9B0-4E70-A3CD-6D4C1FEE27FF}"/>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207</xdr:row>
      <xdr:rowOff>0</xdr:rowOff>
    </xdr:from>
    <xdr:ext cx="1921468" cy="195685"/>
    <xdr:sp macro="" textlink="">
      <xdr:nvSpPr>
        <xdr:cNvPr id="897" name="Drop Down 20" hidden="1">
          <a:extLst>
            <a:ext uri="{63B3BB69-23CF-44E3-9099-C40C66FF867C}">
              <a14:compatExt xmlns:a14="http://schemas.microsoft.com/office/drawing/2010/main" spid="_x0000_s2068"/>
            </a:ext>
            <a:ext uri="{FF2B5EF4-FFF2-40B4-BE49-F238E27FC236}">
              <a16:creationId xmlns:a16="http://schemas.microsoft.com/office/drawing/2014/main" id="{AEFCAAE3-CEF0-4784-9867-C73EECA4AE3E}"/>
            </a:ext>
          </a:extLst>
        </xdr:cNvPr>
        <xdr:cNvSpPr/>
      </xdr:nvSpPr>
      <xdr:spPr bwMode="auto">
        <a:xfrm>
          <a:off x="6054328" y="3174801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207</xdr:row>
      <xdr:rowOff>0</xdr:rowOff>
    </xdr:from>
    <xdr:ext cx="2476500" cy="199970"/>
    <xdr:sp macro="" textlink="">
      <xdr:nvSpPr>
        <xdr:cNvPr id="898" name="Drop Down 24" hidden="1">
          <a:extLst>
            <a:ext uri="{63B3BB69-23CF-44E3-9099-C40C66FF867C}">
              <a14:compatExt xmlns:a14="http://schemas.microsoft.com/office/drawing/2010/main" spid="_x0000_s2072"/>
            </a:ext>
            <a:ext uri="{FF2B5EF4-FFF2-40B4-BE49-F238E27FC236}">
              <a16:creationId xmlns:a16="http://schemas.microsoft.com/office/drawing/2014/main" id="{8A824FCD-7BF0-4FAE-89D9-EAB17202C8C5}"/>
            </a:ext>
          </a:extLst>
        </xdr:cNvPr>
        <xdr:cNvSpPr/>
      </xdr:nvSpPr>
      <xdr:spPr bwMode="auto">
        <a:xfrm>
          <a:off x="3893344" y="3174801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899" name="Drop Down 4" hidden="1">
          <a:extLst>
            <a:ext uri="{63B3BB69-23CF-44E3-9099-C40C66FF867C}">
              <a14:compatExt xmlns:a14="http://schemas.microsoft.com/office/drawing/2010/main" spid="_x0000_s2052"/>
            </a:ext>
            <a:ext uri="{FF2B5EF4-FFF2-40B4-BE49-F238E27FC236}">
              <a16:creationId xmlns:a16="http://schemas.microsoft.com/office/drawing/2014/main" id="{A531C594-5D2D-410C-AE77-7FF014D852D9}"/>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207</xdr:row>
      <xdr:rowOff>0</xdr:rowOff>
    </xdr:from>
    <xdr:ext cx="2529840" cy="195685"/>
    <xdr:sp macro="" textlink="">
      <xdr:nvSpPr>
        <xdr:cNvPr id="900" name="Drop Down 4" hidden="1">
          <a:extLst>
            <a:ext uri="{63B3BB69-23CF-44E3-9099-C40C66FF867C}">
              <a14:compatExt xmlns:a14="http://schemas.microsoft.com/office/drawing/2010/main" spid="_x0000_s2052"/>
            </a:ext>
            <a:ext uri="{FF2B5EF4-FFF2-40B4-BE49-F238E27FC236}">
              <a16:creationId xmlns:a16="http://schemas.microsoft.com/office/drawing/2014/main" id="{7AB8D6BF-D726-47B9-BD1A-2E0F3581C14F}"/>
            </a:ext>
          </a:extLst>
        </xdr:cNvPr>
        <xdr:cNvSpPr/>
      </xdr:nvSpPr>
      <xdr:spPr bwMode="auto">
        <a:xfrm>
          <a:off x="5216128"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01" name="Drop Down 4" hidden="1">
          <a:extLst>
            <a:ext uri="{63B3BB69-23CF-44E3-9099-C40C66FF867C}">
              <a14:compatExt xmlns:a14="http://schemas.microsoft.com/office/drawing/2010/main" spid="_x0000_s2052"/>
            </a:ext>
            <a:ext uri="{FF2B5EF4-FFF2-40B4-BE49-F238E27FC236}">
              <a16:creationId xmlns:a16="http://schemas.microsoft.com/office/drawing/2014/main" id="{9BBB873B-0DA1-46EA-B875-BF02392B4252}"/>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207</xdr:row>
      <xdr:rowOff>0</xdr:rowOff>
    </xdr:from>
    <xdr:ext cx="2529840" cy="195685"/>
    <xdr:sp macro="" textlink="">
      <xdr:nvSpPr>
        <xdr:cNvPr id="902" name="Drop Down 4" hidden="1">
          <a:extLst>
            <a:ext uri="{63B3BB69-23CF-44E3-9099-C40C66FF867C}">
              <a14:compatExt xmlns:a14="http://schemas.microsoft.com/office/drawing/2010/main" spid="_x0000_s2052"/>
            </a:ext>
            <a:ext uri="{FF2B5EF4-FFF2-40B4-BE49-F238E27FC236}">
              <a16:creationId xmlns:a16="http://schemas.microsoft.com/office/drawing/2014/main" id="{984836EF-D632-4508-B589-CE7770B4ED92}"/>
            </a:ext>
          </a:extLst>
        </xdr:cNvPr>
        <xdr:cNvSpPr/>
      </xdr:nvSpPr>
      <xdr:spPr bwMode="auto">
        <a:xfrm>
          <a:off x="5216128"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03" name="Drop Down 4" hidden="1">
          <a:extLst>
            <a:ext uri="{63B3BB69-23CF-44E3-9099-C40C66FF867C}">
              <a14:compatExt xmlns:a14="http://schemas.microsoft.com/office/drawing/2010/main" spid="_x0000_s2052"/>
            </a:ext>
            <a:ext uri="{FF2B5EF4-FFF2-40B4-BE49-F238E27FC236}">
              <a16:creationId xmlns:a16="http://schemas.microsoft.com/office/drawing/2014/main" id="{3040231C-8567-4CCB-8B93-68C0C13E267D}"/>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207</xdr:row>
      <xdr:rowOff>0</xdr:rowOff>
    </xdr:from>
    <xdr:ext cx="1921468" cy="195685"/>
    <xdr:sp macro="" textlink="">
      <xdr:nvSpPr>
        <xdr:cNvPr id="904" name="Drop Down 20" hidden="1">
          <a:extLst>
            <a:ext uri="{63B3BB69-23CF-44E3-9099-C40C66FF867C}">
              <a14:compatExt xmlns:a14="http://schemas.microsoft.com/office/drawing/2010/main" spid="_x0000_s2068"/>
            </a:ext>
            <a:ext uri="{FF2B5EF4-FFF2-40B4-BE49-F238E27FC236}">
              <a16:creationId xmlns:a16="http://schemas.microsoft.com/office/drawing/2014/main" id="{FE69D274-11B4-43E8-872B-461570172A60}"/>
            </a:ext>
          </a:extLst>
        </xdr:cNvPr>
        <xdr:cNvSpPr/>
      </xdr:nvSpPr>
      <xdr:spPr bwMode="auto">
        <a:xfrm>
          <a:off x="6054328" y="3174801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207</xdr:row>
      <xdr:rowOff>0</xdr:rowOff>
    </xdr:from>
    <xdr:ext cx="2476500" cy="199970"/>
    <xdr:sp macro="" textlink="">
      <xdr:nvSpPr>
        <xdr:cNvPr id="905" name="Drop Down 24" hidden="1">
          <a:extLst>
            <a:ext uri="{63B3BB69-23CF-44E3-9099-C40C66FF867C}">
              <a14:compatExt xmlns:a14="http://schemas.microsoft.com/office/drawing/2010/main" spid="_x0000_s2072"/>
            </a:ext>
            <a:ext uri="{FF2B5EF4-FFF2-40B4-BE49-F238E27FC236}">
              <a16:creationId xmlns:a16="http://schemas.microsoft.com/office/drawing/2014/main" id="{429A40E8-F814-4CC6-B01E-12C5CED678B6}"/>
            </a:ext>
          </a:extLst>
        </xdr:cNvPr>
        <xdr:cNvSpPr/>
      </xdr:nvSpPr>
      <xdr:spPr bwMode="auto">
        <a:xfrm>
          <a:off x="3893344" y="3174801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06" name="Drop Down 4" hidden="1">
          <a:extLst>
            <a:ext uri="{63B3BB69-23CF-44E3-9099-C40C66FF867C}">
              <a14:compatExt xmlns:a14="http://schemas.microsoft.com/office/drawing/2010/main" spid="_x0000_s2052"/>
            </a:ext>
            <a:ext uri="{FF2B5EF4-FFF2-40B4-BE49-F238E27FC236}">
              <a16:creationId xmlns:a16="http://schemas.microsoft.com/office/drawing/2014/main" id="{ADEF987F-78B2-421E-85FD-73403642F277}"/>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207</xdr:row>
      <xdr:rowOff>0</xdr:rowOff>
    </xdr:from>
    <xdr:ext cx="2529840" cy="195685"/>
    <xdr:sp macro="" textlink="">
      <xdr:nvSpPr>
        <xdr:cNvPr id="907" name="Drop Down 4" hidden="1">
          <a:extLst>
            <a:ext uri="{63B3BB69-23CF-44E3-9099-C40C66FF867C}">
              <a14:compatExt xmlns:a14="http://schemas.microsoft.com/office/drawing/2010/main" spid="_x0000_s2052"/>
            </a:ext>
            <a:ext uri="{FF2B5EF4-FFF2-40B4-BE49-F238E27FC236}">
              <a16:creationId xmlns:a16="http://schemas.microsoft.com/office/drawing/2014/main" id="{F6067FB5-6BF1-4AD6-A641-B261DDFA53E5}"/>
            </a:ext>
          </a:extLst>
        </xdr:cNvPr>
        <xdr:cNvSpPr/>
      </xdr:nvSpPr>
      <xdr:spPr bwMode="auto">
        <a:xfrm>
          <a:off x="5216128"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08" name="Drop Down 4" hidden="1">
          <a:extLst>
            <a:ext uri="{63B3BB69-23CF-44E3-9099-C40C66FF867C}">
              <a14:compatExt xmlns:a14="http://schemas.microsoft.com/office/drawing/2010/main" spid="_x0000_s2052"/>
            </a:ext>
            <a:ext uri="{FF2B5EF4-FFF2-40B4-BE49-F238E27FC236}">
              <a16:creationId xmlns:a16="http://schemas.microsoft.com/office/drawing/2014/main" id="{E6DC25E3-EB00-4975-BB27-1995C28B6B1F}"/>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207</xdr:row>
      <xdr:rowOff>0</xdr:rowOff>
    </xdr:from>
    <xdr:ext cx="2529840" cy="195685"/>
    <xdr:sp macro="" textlink="">
      <xdr:nvSpPr>
        <xdr:cNvPr id="909" name="Drop Down 4" hidden="1">
          <a:extLst>
            <a:ext uri="{63B3BB69-23CF-44E3-9099-C40C66FF867C}">
              <a14:compatExt xmlns:a14="http://schemas.microsoft.com/office/drawing/2010/main" spid="_x0000_s2052"/>
            </a:ext>
            <a:ext uri="{FF2B5EF4-FFF2-40B4-BE49-F238E27FC236}">
              <a16:creationId xmlns:a16="http://schemas.microsoft.com/office/drawing/2014/main" id="{DC024B53-9959-4433-AC8E-F23173FFD735}"/>
            </a:ext>
          </a:extLst>
        </xdr:cNvPr>
        <xdr:cNvSpPr/>
      </xdr:nvSpPr>
      <xdr:spPr bwMode="auto">
        <a:xfrm>
          <a:off x="5216128"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10" name="Drop Down 4" hidden="1">
          <a:extLst>
            <a:ext uri="{63B3BB69-23CF-44E3-9099-C40C66FF867C}">
              <a14:compatExt xmlns:a14="http://schemas.microsoft.com/office/drawing/2010/main" spid="_x0000_s2052"/>
            </a:ext>
            <a:ext uri="{FF2B5EF4-FFF2-40B4-BE49-F238E27FC236}">
              <a16:creationId xmlns:a16="http://schemas.microsoft.com/office/drawing/2014/main" id="{4ED68159-24E4-41F6-9655-216C1071E1E4}"/>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207</xdr:row>
      <xdr:rowOff>0</xdr:rowOff>
    </xdr:from>
    <xdr:ext cx="1921468" cy="195685"/>
    <xdr:sp macro="" textlink="">
      <xdr:nvSpPr>
        <xdr:cNvPr id="911" name="Drop Down 20" hidden="1">
          <a:extLst>
            <a:ext uri="{63B3BB69-23CF-44E3-9099-C40C66FF867C}">
              <a14:compatExt xmlns:a14="http://schemas.microsoft.com/office/drawing/2010/main" spid="_x0000_s2068"/>
            </a:ext>
            <a:ext uri="{FF2B5EF4-FFF2-40B4-BE49-F238E27FC236}">
              <a16:creationId xmlns:a16="http://schemas.microsoft.com/office/drawing/2014/main" id="{5C643D87-56E1-4F96-A164-AB835072F94B}"/>
            </a:ext>
          </a:extLst>
        </xdr:cNvPr>
        <xdr:cNvSpPr/>
      </xdr:nvSpPr>
      <xdr:spPr bwMode="auto">
        <a:xfrm>
          <a:off x="6054328" y="3174801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207</xdr:row>
      <xdr:rowOff>0</xdr:rowOff>
    </xdr:from>
    <xdr:ext cx="2476500" cy="199970"/>
    <xdr:sp macro="" textlink="">
      <xdr:nvSpPr>
        <xdr:cNvPr id="912" name="Drop Down 24" hidden="1">
          <a:extLst>
            <a:ext uri="{63B3BB69-23CF-44E3-9099-C40C66FF867C}">
              <a14:compatExt xmlns:a14="http://schemas.microsoft.com/office/drawing/2010/main" spid="_x0000_s2072"/>
            </a:ext>
            <a:ext uri="{FF2B5EF4-FFF2-40B4-BE49-F238E27FC236}">
              <a16:creationId xmlns:a16="http://schemas.microsoft.com/office/drawing/2014/main" id="{50375DA4-6BCA-4A78-A486-E130DC8C8BDC}"/>
            </a:ext>
          </a:extLst>
        </xdr:cNvPr>
        <xdr:cNvSpPr/>
      </xdr:nvSpPr>
      <xdr:spPr bwMode="auto">
        <a:xfrm>
          <a:off x="3893344" y="3174801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13" name="Drop Down 4" hidden="1">
          <a:extLst>
            <a:ext uri="{63B3BB69-23CF-44E3-9099-C40C66FF867C}">
              <a14:compatExt xmlns:a14="http://schemas.microsoft.com/office/drawing/2010/main" spid="_x0000_s2052"/>
            </a:ext>
            <a:ext uri="{FF2B5EF4-FFF2-40B4-BE49-F238E27FC236}">
              <a16:creationId xmlns:a16="http://schemas.microsoft.com/office/drawing/2014/main" id="{F44CF554-70DF-4730-B8BB-7148EF89EB15}"/>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207</xdr:row>
      <xdr:rowOff>0</xdr:rowOff>
    </xdr:from>
    <xdr:ext cx="2529840" cy="195685"/>
    <xdr:sp macro="" textlink="">
      <xdr:nvSpPr>
        <xdr:cNvPr id="914" name="Drop Down 4" hidden="1">
          <a:extLst>
            <a:ext uri="{63B3BB69-23CF-44E3-9099-C40C66FF867C}">
              <a14:compatExt xmlns:a14="http://schemas.microsoft.com/office/drawing/2010/main" spid="_x0000_s2052"/>
            </a:ext>
            <a:ext uri="{FF2B5EF4-FFF2-40B4-BE49-F238E27FC236}">
              <a16:creationId xmlns:a16="http://schemas.microsoft.com/office/drawing/2014/main" id="{2F7CB10F-E511-490F-A0FB-B96691CC739B}"/>
            </a:ext>
          </a:extLst>
        </xdr:cNvPr>
        <xdr:cNvSpPr/>
      </xdr:nvSpPr>
      <xdr:spPr bwMode="auto">
        <a:xfrm>
          <a:off x="5216128"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15" name="Drop Down 4" hidden="1">
          <a:extLst>
            <a:ext uri="{63B3BB69-23CF-44E3-9099-C40C66FF867C}">
              <a14:compatExt xmlns:a14="http://schemas.microsoft.com/office/drawing/2010/main" spid="_x0000_s2052"/>
            </a:ext>
            <a:ext uri="{FF2B5EF4-FFF2-40B4-BE49-F238E27FC236}">
              <a16:creationId xmlns:a16="http://schemas.microsoft.com/office/drawing/2014/main" id="{B3755AEF-16E7-4663-8ED3-937007258A7F}"/>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207</xdr:row>
      <xdr:rowOff>0</xdr:rowOff>
    </xdr:from>
    <xdr:ext cx="2529840" cy="195685"/>
    <xdr:sp macro="" textlink="">
      <xdr:nvSpPr>
        <xdr:cNvPr id="916" name="Drop Down 4" hidden="1">
          <a:extLst>
            <a:ext uri="{63B3BB69-23CF-44E3-9099-C40C66FF867C}">
              <a14:compatExt xmlns:a14="http://schemas.microsoft.com/office/drawing/2010/main" spid="_x0000_s2052"/>
            </a:ext>
            <a:ext uri="{FF2B5EF4-FFF2-40B4-BE49-F238E27FC236}">
              <a16:creationId xmlns:a16="http://schemas.microsoft.com/office/drawing/2014/main" id="{C4724B9F-D091-4714-94CF-28795D2DDEBA}"/>
            </a:ext>
          </a:extLst>
        </xdr:cNvPr>
        <xdr:cNvSpPr/>
      </xdr:nvSpPr>
      <xdr:spPr bwMode="auto">
        <a:xfrm>
          <a:off x="5216128"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17" name="Drop Down 4" hidden="1">
          <a:extLst>
            <a:ext uri="{63B3BB69-23CF-44E3-9099-C40C66FF867C}">
              <a14:compatExt xmlns:a14="http://schemas.microsoft.com/office/drawing/2010/main" spid="_x0000_s2052"/>
            </a:ext>
            <a:ext uri="{FF2B5EF4-FFF2-40B4-BE49-F238E27FC236}">
              <a16:creationId xmlns:a16="http://schemas.microsoft.com/office/drawing/2014/main" id="{AD985DBF-29F2-45E7-820F-EE8AA32AA644}"/>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207</xdr:row>
      <xdr:rowOff>0</xdr:rowOff>
    </xdr:from>
    <xdr:ext cx="1921468" cy="195685"/>
    <xdr:sp macro="" textlink="">
      <xdr:nvSpPr>
        <xdr:cNvPr id="918" name="Drop Down 20" hidden="1">
          <a:extLst>
            <a:ext uri="{63B3BB69-23CF-44E3-9099-C40C66FF867C}">
              <a14:compatExt xmlns:a14="http://schemas.microsoft.com/office/drawing/2010/main" spid="_x0000_s2068"/>
            </a:ext>
            <a:ext uri="{FF2B5EF4-FFF2-40B4-BE49-F238E27FC236}">
              <a16:creationId xmlns:a16="http://schemas.microsoft.com/office/drawing/2014/main" id="{2466F33B-1DA8-441C-B7A5-745199CFDB72}"/>
            </a:ext>
          </a:extLst>
        </xdr:cNvPr>
        <xdr:cNvSpPr/>
      </xdr:nvSpPr>
      <xdr:spPr bwMode="auto">
        <a:xfrm>
          <a:off x="6054328" y="3174801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207</xdr:row>
      <xdr:rowOff>0</xdr:rowOff>
    </xdr:from>
    <xdr:ext cx="2476500" cy="199970"/>
    <xdr:sp macro="" textlink="">
      <xdr:nvSpPr>
        <xdr:cNvPr id="919" name="Drop Down 24" hidden="1">
          <a:extLst>
            <a:ext uri="{63B3BB69-23CF-44E3-9099-C40C66FF867C}">
              <a14:compatExt xmlns:a14="http://schemas.microsoft.com/office/drawing/2010/main" spid="_x0000_s2072"/>
            </a:ext>
            <a:ext uri="{FF2B5EF4-FFF2-40B4-BE49-F238E27FC236}">
              <a16:creationId xmlns:a16="http://schemas.microsoft.com/office/drawing/2014/main" id="{BB606981-F905-4350-902F-20A3AD181DC1}"/>
            </a:ext>
          </a:extLst>
        </xdr:cNvPr>
        <xdr:cNvSpPr/>
      </xdr:nvSpPr>
      <xdr:spPr bwMode="auto">
        <a:xfrm>
          <a:off x="3893344" y="3174801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20" name="Drop Down 4" hidden="1">
          <a:extLst>
            <a:ext uri="{63B3BB69-23CF-44E3-9099-C40C66FF867C}">
              <a14:compatExt xmlns:a14="http://schemas.microsoft.com/office/drawing/2010/main" spid="_x0000_s2052"/>
            </a:ext>
            <a:ext uri="{FF2B5EF4-FFF2-40B4-BE49-F238E27FC236}">
              <a16:creationId xmlns:a16="http://schemas.microsoft.com/office/drawing/2014/main" id="{E875CDDD-B020-4E61-AF5D-3289B029F031}"/>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207</xdr:row>
      <xdr:rowOff>0</xdr:rowOff>
    </xdr:from>
    <xdr:ext cx="2529840" cy="195685"/>
    <xdr:sp macro="" textlink="">
      <xdr:nvSpPr>
        <xdr:cNvPr id="921" name="Drop Down 4" hidden="1">
          <a:extLst>
            <a:ext uri="{63B3BB69-23CF-44E3-9099-C40C66FF867C}">
              <a14:compatExt xmlns:a14="http://schemas.microsoft.com/office/drawing/2010/main" spid="_x0000_s2052"/>
            </a:ext>
            <a:ext uri="{FF2B5EF4-FFF2-40B4-BE49-F238E27FC236}">
              <a16:creationId xmlns:a16="http://schemas.microsoft.com/office/drawing/2014/main" id="{7930A620-1726-41C4-9427-C49CB4550D50}"/>
            </a:ext>
          </a:extLst>
        </xdr:cNvPr>
        <xdr:cNvSpPr/>
      </xdr:nvSpPr>
      <xdr:spPr bwMode="auto">
        <a:xfrm>
          <a:off x="5216128"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22" name="Drop Down 4" hidden="1">
          <a:extLst>
            <a:ext uri="{63B3BB69-23CF-44E3-9099-C40C66FF867C}">
              <a14:compatExt xmlns:a14="http://schemas.microsoft.com/office/drawing/2010/main" spid="_x0000_s2052"/>
            </a:ext>
            <a:ext uri="{FF2B5EF4-FFF2-40B4-BE49-F238E27FC236}">
              <a16:creationId xmlns:a16="http://schemas.microsoft.com/office/drawing/2014/main" id="{D69AA615-DB27-4806-BCB8-4555FB2AC031}"/>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207</xdr:row>
      <xdr:rowOff>0</xdr:rowOff>
    </xdr:from>
    <xdr:ext cx="2529840" cy="195685"/>
    <xdr:sp macro="" textlink="">
      <xdr:nvSpPr>
        <xdr:cNvPr id="923" name="Drop Down 4" hidden="1">
          <a:extLst>
            <a:ext uri="{63B3BB69-23CF-44E3-9099-C40C66FF867C}">
              <a14:compatExt xmlns:a14="http://schemas.microsoft.com/office/drawing/2010/main" spid="_x0000_s2052"/>
            </a:ext>
            <a:ext uri="{FF2B5EF4-FFF2-40B4-BE49-F238E27FC236}">
              <a16:creationId xmlns:a16="http://schemas.microsoft.com/office/drawing/2014/main" id="{B58271A4-53F7-4C03-A582-597912A4E48B}"/>
            </a:ext>
          </a:extLst>
        </xdr:cNvPr>
        <xdr:cNvSpPr/>
      </xdr:nvSpPr>
      <xdr:spPr bwMode="auto">
        <a:xfrm>
          <a:off x="5216128"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24" name="Drop Down 4" hidden="1">
          <a:extLst>
            <a:ext uri="{63B3BB69-23CF-44E3-9099-C40C66FF867C}">
              <a14:compatExt xmlns:a14="http://schemas.microsoft.com/office/drawing/2010/main" spid="_x0000_s2052"/>
            </a:ext>
            <a:ext uri="{FF2B5EF4-FFF2-40B4-BE49-F238E27FC236}">
              <a16:creationId xmlns:a16="http://schemas.microsoft.com/office/drawing/2014/main" id="{529CCFD3-3B43-40EB-A33F-C80CB0F783C3}"/>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207</xdr:row>
      <xdr:rowOff>0</xdr:rowOff>
    </xdr:from>
    <xdr:ext cx="1921468" cy="195685"/>
    <xdr:sp macro="" textlink="">
      <xdr:nvSpPr>
        <xdr:cNvPr id="925" name="Drop Down 20" hidden="1">
          <a:extLst>
            <a:ext uri="{63B3BB69-23CF-44E3-9099-C40C66FF867C}">
              <a14:compatExt xmlns:a14="http://schemas.microsoft.com/office/drawing/2010/main" spid="_x0000_s2068"/>
            </a:ext>
            <a:ext uri="{FF2B5EF4-FFF2-40B4-BE49-F238E27FC236}">
              <a16:creationId xmlns:a16="http://schemas.microsoft.com/office/drawing/2014/main" id="{C5FE8265-48B7-4335-A4AD-800F0298473D}"/>
            </a:ext>
          </a:extLst>
        </xdr:cNvPr>
        <xdr:cNvSpPr/>
      </xdr:nvSpPr>
      <xdr:spPr bwMode="auto">
        <a:xfrm>
          <a:off x="6054328" y="3174801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207</xdr:row>
      <xdr:rowOff>0</xdr:rowOff>
    </xdr:from>
    <xdr:ext cx="2476500" cy="199970"/>
    <xdr:sp macro="" textlink="">
      <xdr:nvSpPr>
        <xdr:cNvPr id="926" name="Drop Down 24" hidden="1">
          <a:extLst>
            <a:ext uri="{63B3BB69-23CF-44E3-9099-C40C66FF867C}">
              <a14:compatExt xmlns:a14="http://schemas.microsoft.com/office/drawing/2010/main" spid="_x0000_s2072"/>
            </a:ext>
            <a:ext uri="{FF2B5EF4-FFF2-40B4-BE49-F238E27FC236}">
              <a16:creationId xmlns:a16="http://schemas.microsoft.com/office/drawing/2014/main" id="{395F3CF9-FCF0-4F26-B715-45BDBD60CD77}"/>
            </a:ext>
          </a:extLst>
        </xdr:cNvPr>
        <xdr:cNvSpPr/>
      </xdr:nvSpPr>
      <xdr:spPr bwMode="auto">
        <a:xfrm>
          <a:off x="3893344" y="3174801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27" name="Drop Down 4" hidden="1">
          <a:extLst>
            <a:ext uri="{63B3BB69-23CF-44E3-9099-C40C66FF867C}">
              <a14:compatExt xmlns:a14="http://schemas.microsoft.com/office/drawing/2010/main" spid="_x0000_s2052"/>
            </a:ext>
            <a:ext uri="{FF2B5EF4-FFF2-40B4-BE49-F238E27FC236}">
              <a16:creationId xmlns:a16="http://schemas.microsoft.com/office/drawing/2014/main" id="{40B1D2D3-5770-4FE4-B1F8-042A916C27D7}"/>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207</xdr:row>
      <xdr:rowOff>0</xdr:rowOff>
    </xdr:from>
    <xdr:ext cx="2529840" cy="195685"/>
    <xdr:sp macro="" textlink="">
      <xdr:nvSpPr>
        <xdr:cNvPr id="928" name="Drop Down 4" hidden="1">
          <a:extLst>
            <a:ext uri="{63B3BB69-23CF-44E3-9099-C40C66FF867C}">
              <a14:compatExt xmlns:a14="http://schemas.microsoft.com/office/drawing/2010/main" spid="_x0000_s2052"/>
            </a:ext>
            <a:ext uri="{FF2B5EF4-FFF2-40B4-BE49-F238E27FC236}">
              <a16:creationId xmlns:a16="http://schemas.microsoft.com/office/drawing/2014/main" id="{07C35482-14AC-44AF-9C23-4BB2E1074B91}"/>
            </a:ext>
          </a:extLst>
        </xdr:cNvPr>
        <xdr:cNvSpPr/>
      </xdr:nvSpPr>
      <xdr:spPr bwMode="auto">
        <a:xfrm>
          <a:off x="5216128"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29" name="Drop Down 4" hidden="1">
          <a:extLst>
            <a:ext uri="{63B3BB69-23CF-44E3-9099-C40C66FF867C}">
              <a14:compatExt xmlns:a14="http://schemas.microsoft.com/office/drawing/2010/main" spid="_x0000_s2052"/>
            </a:ext>
            <a:ext uri="{FF2B5EF4-FFF2-40B4-BE49-F238E27FC236}">
              <a16:creationId xmlns:a16="http://schemas.microsoft.com/office/drawing/2014/main" id="{9500EC1B-F3A2-4C98-A45D-C3AFFF09C669}"/>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207</xdr:row>
      <xdr:rowOff>0</xdr:rowOff>
    </xdr:from>
    <xdr:ext cx="2529840" cy="195685"/>
    <xdr:sp macro="" textlink="">
      <xdr:nvSpPr>
        <xdr:cNvPr id="930" name="Drop Down 4" hidden="1">
          <a:extLst>
            <a:ext uri="{63B3BB69-23CF-44E3-9099-C40C66FF867C}">
              <a14:compatExt xmlns:a14="http://schemas.microsoft.com/office/drawing/2010/main" spid="_x0000_s2052"/>
            </a:ext>
            <a:ext uri="{FF2B5EF4-FFF2-40B4-BE49-F238E27FC236}">
              <a16:creationId xmlns:a16="http://schemas.microsoft.com/office/drawing/2014/main" id="{484CB956-2B33-49B5-B424-6722903C440A}"/>
            </a:ext>
          </a:extLst>
        </xdr:cNvPr>
        <xdr:cNvSpPr/>
      </xdr:nvSpPr>
      <xdr:spPr bwMode="auto">
        <a:xfrm>
          <a:off x="5216128"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31" name="Drop Down 4" hidden="1">
          <a:extLst>
            <a:ext uri="{63B3BB69-23CF-44E3-9099-C40C66FF867C}">
              <a14:compatExt xmlns:a14="http://schemas.microsoft.com/office/drawing/2010/main" spid="_x0000_s2052"/>
            </a:ext>
            <a:ext uri="{FF2B5EF4-FFF2-40B4-BE49-F238E27FC236}">
              <a16:creationId xmlns:a16="http://schemas.microsoft.com/office/drawing/2014/main" id="{8082D804-A054-4084-9DE2-5A6CA4406D59}"/>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207</xdr:row>
      <xdr:rowOff>0</xdr:rowOff>
    </xdr:from>
    <xdr:ext cx="1921468" cy="195685"/>
    <xdr:sp macro="" textlink="">
      <xdr:nvSpPr>
        <xdr:cNvPr id="932" name="Drop Down 20" hidden="1">
          <a:extLst>
            <a:ext uri="{63B3BB69-23CF-44E3-9099-C40C66FF867C}">
              <a14:compatExt xmlns:a14="http://schemas.microsoft.com/office/drawing/2010/main" spid="_x0000_s2068"/>
            </a:ext>
            <a:ext uri="{FF2B5EF4-FFF2-40B4-BE49-F238E27FC236}">
              <a16:creationId xmlns:a16="http://schemas.microsoft.com/office/drawing/2014/main" id="{A1AFA41B-A179-429B-B35F-67891056FA6D}"/>
            </a:ext>
          </a:extLst>
        </xdr:cNvPr>
        <xdr:cNvSpPr/>
      </xdr:nvSpPr>
      <xdr:spPr bwMode="auto">
        <a:xfrm>
          <a:off x="6054328" y="3174801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207</xdr:row>
      <xdr:rowOff>0</xdr:rowOff>
    </xdr:from>
    <xdr:ext cx="2476500" cy="199970"/>
    <xdr:sp macro="" textlink="">
      <xdr:nvSpPr>
        <xdr:cNvPr id="933" name="Drop Down 24" hidden="1">
          <a:extLst>
            <a:ext uri="{63B3BB69-23CF-44E3-9099-C40C66FF867C}">
              <a14:compatExt xmlns:a14="http://schemas.microsoft.com/office/drawing/2010/main" spid="_x0000_s2072"/>
            </a:ext>
            <a:ext uri="{FF2B5EF4-FFF2-40B4-BE49-F238E27FC236}">
              <a16:creationId xmlns:a16="http://schemas.microsoft.com/office/drawing/2014/main" id="{2F472E01-C35B-4E7B-9402-28D029B4301E}"/>
            </a:ext>
          </a:extLst>
        </xdr:cNvPr>
        <xdr:cNvSpPr/>
      </xdr:nvSpPr>
      <xdr:spPr bwMode="auto">
        <a:xfrm>
          <a:off x="3893344" y="3174801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34" name="Drop Down 4" hidden="1">
          <a:extLst>
            <a:ext uri="{63B3BB69-23CF-44E3-9099-C40C66FF867C}">
              <a14:compatExt xmlns:a14="http://schemas.microsoft.com/office/drawing/2010/main" spid="_x0000_s2052"/>
            </a:ext>
            <a:ext uri="{FF2B5EF4-FFF2-40B4-BE49-F238E27FC236}">
              <a16:creationId xmlns:a16="http://schemas.microsoft.com/office/drawing/2014/main" id="{BCEB2F56-9119-4AEF-A1ED-9BF7BB5A1DC7}"/>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207</xdr:row>
      <xdr:rowOff>0</xdr:rowOff>
    </xdr:from>
    <xdr:ext cx="2529840" cy="195685"/>
    <xdr:sp macro="" textlink="">
      <xdr:nvSpPr>
        <xdr:cNvPr id="935" name="Drop Down 4" hidden="1">
          <a:extLst>
            <a:ext uri="{63B3BB69-23CF-44E3-9099-C40C66FF867C}">
              <a14:compatExt xmlns:a14="http://schemas.microsoft.com/office/drawing/2010/main" spid="_x0000_s2052"/>
            </a:ext>
            <a:ext uri="{FF2B5EF4-FFF2-40B4-BE49-F238E27FC236}">
              <a16:creationId xmlns:a16="http://schemas.microsoft.com/office/drawing/2014/main" id="{38861A99-0647-4C6B-ADB2-E817461C1D46}"/>
            </a:ext>
          </a:extLst>
        </xdr:cNvPr>
        <xdr:cNvSpPr/>
      </xdr:nvSpPr>
      <xdr:spPr bwMode="auto">
        <a:xfrm>
          <a:off x="5216128"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207</xdr:row>
      <xdr:rowOff>0</xdr:rowOff>
    </xdr:from>
    <xdr:ext cx="2529840" cy="195685"/>
    <xdr:sp macro="" textlink="">
      <xdr:nvSpPr>
        <xdr:cNvPr id="936" name="Drop Down 4" hidden="1">
          <a:extLst>
            <a:ext uri="{63B3BB69-23CF-44E3-9099-C40C66FF867C}">
              <a14:compatExt xmlns:a14="http://schemas.microsoft.com/office/drawing/2010/main" spid="_x0000_s2052"/>
            </a:ext>
            <a:ext uri="{FF2B5EF4-FFF2-40B4-BE49-F238E27FC236}">
              <a16:creationId xmlns:a16="http://schemas.microsoft.com/office/drawing/2014/main" id="{A424456C-A922-44DE-905B-EADAA7A3C1F3}"/>
            </a:ext>
          </a:extLst>
        </xdr:cNvPr>
        <xdr:cNvSpPr/>
      </xdr:nvSpPr>
      <xdr:spPr bwMode="auto">
        <a:xfrm>
          <a:off x="5529263"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207</xdr:row>
      <xdr:rowOff>0</xdr:rowOff>
    </xdr:from>
    <xdr:ext cx="2529840" cy="195685"/>
    <xdr:sp macro="" textlink="">
      <xdr:nvSpPr>
        <xdr:cNvPr id="937" name="Drop Down 4" hidden="1">
          <a:extLst>
            <a:ext uri="{63B3BB69-23CF-44E3-9099-C40C66FF867C}">
              <a14:compatExt xmlns:a14="http://schemas.microsoft.com/office/drawing/2010/main" spid="_x0000_s2052"/>
            </a:ext>
            <a:ext uri="{FF2B5EF4-FFF2-40B4-BE49-F238E27FC236}">
              <a16:creationId xmlns:a16="http://schemas.microsoft.com/office/drawing/2014/main" id="{9DD740D3-9DD1-4C82-91CF-C838D28C7A5E}"/>
            </a:ext>
          </a:extLst>
        </xdr:cNvPr>
        <xdr:cNvSpPr/>
      </xdr:nvSpPr>
      <xdr:spPr bwMode="auto">
        <a:xfrm>
          <a:off x="5216128" y="3174801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38" name="Drop Down 4" hidden="1">
          <a:extLst>
            <a:ext uri="{63B3BB69-23CF-44E3-9099-C40C66FF867C}">
              <a14:compatExt xmlns:a14="http://schemas.microsoft.com/office/drawing/2010/main" spid="_x0000_s2052"/>
            </a:ext>
            <a:ext uri="{FF2B5EF4-FFF2-40B4-BE49-F238E27FC236}">
              <a16:creationId xmlns:a16="http://schemas.microsoft.com/office/drawing/2014/main" id="{968B961C-808D-4348-91C7-62F77EB591C8}"/>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216</xdr:row>
      <xdr:rowOff>0</xdr:rowOff>
    </xdr:from>
    <xdr:ext cx="1921468" cy="195685"/>
    <xdr:sp macro="" textlink="">
      <xdr:nvSpPr>
        <xdr:cNvPr id="939" name="Drop Down 20" hidden="1">
          <a:extLst>
            <a:ext uri="{63B3BB69-23CF-44E3-9099-C40C66FF867C}">
              <a14:compatExt xmlns:a14="http://schemas.microsoft.com/office/drawing/2010/main" spid="_x0000_s2068"/>
            </a:ext>
            <a:ext uri="{FF2B5EF4-FFF2-40B4-BE49-F238E27FC236}">
              <a16:creationId xmlns:a16="http://schemas.microsoft.com/office/drawing/2014/main" id="{835835C8-911D-4F23-8BFB-171A63AFCDBC}"/>
            </a:ext>
          </a:extLst>
        </xdr:cNvPr>
        <xdr:cNvSpPr/>
      </xdr:nvSpPr>
      <xdr:spPr bwMode="auto">
        <a:xfrm>
          <a:off x="6054328" y="33069609"/>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216</xdr:row>
      <xdr:rowOff>0</xdr:rowOff>
    </xdr:from>
    <xdr:ext cx="2476500" cy="199970"/>
    <xdr:sp macro="" textlink="">
      <xdr:nvSpPr>
        <xdr:cNvPr id="940" name="Drop Down 24" hidden="1">
          <a:extLst>
            <a:ext uri="{63B3BB69-23CF-44E3-9099-C40C66FF867C}">
              <a14:compatExt xmlns:a14="http://schemas.microsoft.com/office/drawing/2010/main" spid="_x0000_s2072"/>
            </a:ext>
            <a:ext uri="{FF2B5EF4-FFF2-40B4-BE49-F238E27FC236}">
              <a16:creationId xmlns:a16="http://schemas.microsoft.com/office/drawing/2014/main" id="{0A9F400A-DBE0-4BE0-ABCA-5CE7AC1E5FC3}"/>
            </a:ext>
          </a:extLst>
        </xdr:cNvPr>
        <xdr:cNvSpPr/>
      </xdr:nvSpPr>
      <xdr:spPr bwMode="auto">
        <a:xfrm>
          <a:off x="3893344" y="3306960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41" name="Drop Down 4" hidden="1">
          <a:extLst>
            <a:ext uri="{63B3BB69-23CF-44E3-9099-C40C66FF867C}">
              <a14:compatExt xmlns:a14="http://schemas.microsoft.com/office/drawing/2010/main" spid="_x0000_s2052"/>
            </a:ext>
            <a:ext uri="{FF2B5EF4-FFF2-40B4-BE49-F238E27FC236}">
              <a16:creationId xmlns:a16="http://schemas.microsoft.com/office/drawing/2014/main" id="{4D1299FC-2ADA-4EFA-9819-088B66E4E0D0}"/>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216</xdr:row>
      <xdr:rowOff>0</xdr:rowOff>
    </xdr:from>
    <xdr:ext cx="2529840" cy="195685"/>
    <xdr:sp macro="" textlink="">
      <xdr:nvSpPr>
        <xdr:cNvPr id="942" name="Drop Down 4" hidden="1">
          <a:extLst>
            <a:ext uri="{63B3BB69-23CF-44E3-9099-C40C66FF867C}">
              <a14:compatExt xmlns:a14="http://schemas.microsoft.com/office/drawing/2010/main" spid="_x0000_s2052"/>
            </a:ext>
            <a:ext uri="{FF2B5EF4-FFF2-40B4-BE49-F238E27FC236}">
              <a16:creationId xmlns:a16="http://schemas.microsoft.com/office/drawing/2014/main" id="{9775EFBC-30CF-4898-A043-D9A33291577A}"/>
            </a:ext>
          </a:extLst>
        </xdr:cNvPr>
        <xdr:cNvSpPr/>
      </xdr:nvSpPr>
      <xdr:spPr bwMode="auto">
        <a:xfrm>
          <a:off x="5216128"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43" name="Drop Down 4" hidden="1">
          <a:extLst>
            <a:ext uri="{63B3BB69-23CF-44E3-9099-C40C66FF867C}">
              <a14:compatExt xmlns:a14="http://schemas.microsoft.com/office/drawing/2010/main" spid="_x0000_s2052"/>
            </a:ext>
            <a:ext uri="{FF2B5EF4-FFF2-40B4-BE49-F238E27FC236}">
              <a16:creationId xmlns:a16="http://schemas.microsoft.com/office/drawing/2014/main" id="{6C65DDD7-68A0-49F3-BA34-46E241E893EA}"/>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216</xdr:row>
      <xdr:rowOff>0</xdr:rowOff>
    </xdr:from>
    <xdr:ext cx="2529840" cy="195685"/>
    <xdr:sp macro="" textlink="">
      <xdr:nvSpPr>
        <xdr:cNvPr id="944" name="Drop Down 4" hidden="1">
          <a:extLst>
            <a:ext uri="{63B3BB69-23CF-44E3-9099-C40C66FF867C}">
              <a14:compatExt xmlns:a14="http://schemas.microsoft.com/office/drawing/2010/main" spid="_x0000_s2052"/>
            </a:ext>
            <a:ext uri="{FF2B5EF4-FFF2-40B4-BE49-F238E27FC236}">
              <a16:creationId xmlns:a16="http://schemas.microsoft.com/office/drawing/2014/main" id="{DECB83B4-2276-48D2-8E38-2F6FAC59348C}"/>
            </a:ext>
          </a:extLst>
        </xdr:cNvPr>
        <xdr:cNvSpPr/>
      </xdr:nvSpPr>
      <xdr:spPr bwMode="auto">
        <a:xfrm>
          <a:off x="5216128"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45" name="Drop Down 4" hidden="1">
          <a:extLst>
            <a:ext uri="{63B3BB69-23CF-44E3-9099-C40C66FF867C}">
              <a14:compatExt xmlns:a14="http://schemas.microsoft.com/office/drawing/2010/main" spid="_x0000_s2052"/>
            </a:ext>
            <a:ext uri="{FF2B5EF4-FFF2-40B4-BE49-F238E27FC236}">
              <a16:creationId xmlns:a16="http://schemas.microsoft.com/office/drawing/2014/main" id="{CBA90D4B-3208-4632-88FC-6EB18112AFCC}"/>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216</xdr:row>
      <xdr:rowOff>0</xdr:rowOff>
    </xdr:from>
    <xdr:ext cx="1921468" cy="195685"/>
    <xdr:sp macro="" textlink="">
      <xdr:nvSpPr>
        <xdr:cNvPr id="946" name="Drop Down 20" hidden="1">
          <a:extLst>
            <a:ext uri="{63B3BB69-23CF-44E3-9099-C40C66FF867C}">
              <a14:compatExt xmlns:a14="http://schemas.microsoft.com/office/drawing/2010/main" spid="_x0000_s2068"/>
            </a:ext>
            <a:ext uri="{FF2B5EF4-FFF2-40B4-BE49-F238E27FC236}">
              <a16:creationId xmlns:a16="http://schemas.microsoft.com/office/drawing/2014/main" id="{CBDB6DB1-46B2-4307-AF43-885D8E4018B5}"/>
            </a:ext>
          </a:extLst>
        </xdr:cNvPr>
        <xdr:cNvSpPr/>
      </xdr:nvSpPr>
      <xdr:spPr bwMode="auto">
        <a:xfrm>
          <a:off x="6054328" y="33069609"/>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216</xdr:row>
      <xdr:rowOff>0</xdr:rowOff>
    </xdr:from>
    <xdr:ext cx="2476500" cy="199970"/>
    <xdr:sp macro="" textlink="">
      <xdr:nvSpPr>
        <xdr:cNvPr id="947" name="Drop Down 24" hidden="1">
          <a:extLst>
            <a:ext uri="{63B3BB69-23CF-44E3-9099-C40C66FF867C}">
              <a14:compatExt xmlns:a14="http://schemas.microsoft.com/office/drawing/2010/main" spid="_x0000_s2072"/>
            </a:ext>
            <a:ext uri="{FF2B5EF4-FFF2-40B4-BE49-F238E27FC236}">
              <a16:creationId xmlns:a16="http://schemas.microsoft.com/office/drawing/2014/main" id="{DF4CD605-BBF1-4524-888F-E98686437C93}"/>
            </a:ext>
          </a:extLst>
        </xdr:cNvPr>
        <xdr:cNvSpPr/>
      </xdr:nvSpPr>
      <xdr:spPr bwMode="auto">
        <a:xfrm>
          <a:off x="3893344" y="3306960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48" name="Drop Down 4" hidden="1">
          <a:extLst>
            <a:ext uri="{63B3BB69-23CF-44E3-9099-C40C66FF867C}">
              <a14:compatExt xmlns:a14="http://schemas.microsoft.com/office/drawing/2010/main" spid="_x0000_s2052"/>
            </a:ext>
            <a:ext uri="{FF2B5EF4-FFF2-40B4-BE49-F238E27FC236}">
              <a16:creationId xmlns:a16="http://schemas.microsoft.com/office/drawing/2014/main" id="{2EB7EEDD-C206-424C-8B0A-32BF04FF18C3}"/>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216</xdr:row>
      <xdr:rowOff>0</xdr:rowOff>
    </xdr:from>
    <xdr:ext cx="2529840" cy="195685"/>
    <xdr:sp macro="" textlink="">
      <xdr:nvSpPr>
        <xdr:cNvPr id="949" name="Drop Down 4" hidden="1">
          <a:extLst>
            <a:ext uri="{63B3BB69-23CF-44E3-9099-C40C66FF867C}">
              <a14:compatExt xmlns:a14="http://schemas.microsoft.com/office/drawing/2010/main" spid="_x0000_s2052"/>
            </a:ext>
            <a:ext uri="{FF2B5EF4-FFF2-40B4-BE49-F238E27FC236}">
              <a16:creationId xmlns:a16="http://schemas.microsoft.com/office/drawing/2014/main" id="{4FC52C37-619F-496F-BB03-0F93729203AD}"/>
            </a:ext>
          </a:extLst>
        </xdr:cNvPr>
        <xdr:cNvSpPr/>
      </xdr:nvSpPr>
      <xdr:spPr bwMode="auto">
        <a:xfrm>
          <a:off x="5216128"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50" name="Drop Down 4" hidden="1">
          <a:extLst>
            <a:ext uri="{63B3BB69-23CF-44E3-9099-C40C66FF867C}">
              <a14:compatExt xmlns:a14="http://schemas.microsoft.com/office/drawing/2010/main" spid="_x0000_s2052"/>
            </a:ext>
            <a:ext uri="{FF2B5EF4-FFF2-40B4-BE49-F238E27FC236}">
              <a16:creationId xmlns:a16="http://schemas.microsoft.com/office/drawing/2014/main" id="{D2DED592-A572-48D1-89CD-98B8D430ADFE}"/>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216</xdr:row>
      <xdr:rowOff>0</xdr:rowOff>
    </xdr:from>
    <xdr:ext cx="2529840" cy="195685"/>
    <xdr:sp macro="" textlink="">
      <xdr:nvSpPr>
        <xdr:cNvPr id="951" name="Drop Down 4" hidden="1">
          <a:extLst>
            <a:ext uri="{63B3BB69-23CF-44E3-9099-C40C66FF867C}">
              <a14:compatExt xmlns:a14="http://schemas.microsoft.com/office/drawing/2010/main" spid="_x0000_s2052"/>
            </a:ext>
            <a:ext uri="{FF2B5EF4-FFF2-40B4-BE49-F238E27FC236}">
              <a16:creationId xmlns:a16="http://schemas.microsoft.com/office/drawing/2014/main" id="{00E0FF47-E738-42A1-830C-4974AA3C6A52}"/>
            </a:ext>
          </a:extLst>
        </xdr:cNvPr>
        <xdr:cNvSpPr/>
      </xdr:nvSpPr>
      <xdr:spPr bwMode="auto">
        <a:xfrm>
          <a:off x="5216128"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52" name="Drop Down 4" hidden="1">
          <a:extLst>
            <a:ext uri="{63B3BB69-23CF-44E3-9099-C40C66FF867C}">
              <a14:compatExt xmlns:a14="http://schemas.microsoft.com/office/drawing/2010/main" spid="_x0000_s2052"/>
            </a:ext>
            <a:ext uri="{FF2B5EF4-FFF2-40B4-BE49-F238E27FC236}">
              <a16:creationId xmlns:a16="http://schemas.microsoft.com/office/drawing/2014/main" id="{6C73463A-2297-4199-8294-A74AAAC4D7A7}"/>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216</xdr:row>
      <xdr:rowOff>0</xdr:rowOff>
    </xdr:from>
    <xdr:ext cx="1921468" cy="195685"/>
    <xdr:sp macro="" textlink="">
      <xdr:nvSpPr>
        <xdr:cNvPr id="953" name="Drop Down 20" hidden="1">
          <a:extLst>
            <a:ext uri="{63B3BB69-23CF-44E3-9099-C40C66FF867C}">
              <a14:compatExt xmlns:a14="http://schemas.microsoft.com/office/drawing/2010/main" spid="_x0000_s2068"/>
            </a:ext>
            <a:ext uri="{FF2B5EF4-FFF2-40B4-BE49-F238E27FC236}">
              <a16:creationId xmlns:a16="http://schemas.microsoft.com/office/drawing/2014/main" id="{93F7A3C1-8694-4537-84B6-2D0AECD02FAC}"/>
            </a:ext>
          </a:extLst>
        </xdr:cNvPr>
        <xdr:cNvSpPr/>
      </xdr:nvSpPr>
      <xdr:spPr bwMode="auto">
        <a:xfrm>
          <a:off x="6054328" y="33069609"/>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216</xdr:row>
      <xdr:rowOff>0</xdr:rowOff>
    </xdr:from>
    <xdr:ext cx="2476500" cy="199970"/>
    <xdr:sp macro="" textlink="">
      <xdr:nvSpPr>
        <xdr:cNvPr id="954" name="Drop Down 24" hidden="1">
          <a:extLst>
            <a:ext uri="{63B3BB69-23CF-44E3-9099-C40C66FF867C}">
              <a14:compatExt xmlns:a14="http://schemas.microsoft.com/office/drawing/2010/main" spid="_x0000_s2072"/>
            </a:ext>
            <a:ext uri="{FF2B5EF4-FFF2-40B4-BE49-F238E27FC236}">
              <a16:creationId xmlns:a16="http://schemas.microsoft.com/office/drawing/2014/main" id="{F28563F5-1107-4C58-B824-6C9B87926615}"/>
            </a:ext>
          </a:extLst>
        </xdr:cNvPr>
        <xdr:cNvSpPr/>
      </xdr:nvSpPr>
      <xdr:spPr bwMode="auto">
        <a:xfrm>
          <a:off x="3893344" y="3306960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55" name="Drop Down 4" hidden="1">
          <a:extLst>
            <a:ext uri="{63B3BB69-23CF-44E3-9099-C40C66FF867C}">
              <a14:compatExt xmlns:a14="http://schemas.microsoft.com/office/drawing/2010/main" spid="_x0000_s2052"/>
            </a:ext>
            <a:ext uri="{FF2B5EF4-FFF2-40B4-BE49-F238E27FC236}">
              <a16:creationId xmlns:a16="http://schemas.microsoft.com/office/drawing/2014/main" id="{B4155EAA-EE5F-4A4D-A529-563CDD32B250}"/>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216</xdr:row>
      <xdr:rowOff>0</xdr:rowOff>
    </xdr:from>
    <xdr:ext cx="2529840" cy="195685"/>
    <xdr:sp macro="" textlink="">
      <xdr:nvSpPr>
        <xdr:cNvPr id="956" name="Drop Down 4" hidden="1">
          <a:extLst>
            <a:ext uri="{63B3BB69-23CF-44E3-9099-C40C66FF867C}">
              <a14:compatExt xmlns:a14="http://schemas.microsoft.com/office/drawing/2010/main" spid="_x0000_s2052"/>
            </a:ext>
            <a:ext uri="{FF2B5EF4-FFF2-40B4-BE49-F238E27FC236}">
              <a16:creationId xmlns:a16="http://schemas.microsoft.com/office/drawing/2014/main" id="{1E395BCC-9B02-47FF-9C91-6379D82B23BD}"/>
            </a:ext>
          </a:extLst>
        </xdr:cNvPr>
        <xdr:cNvSpPr/>
      </xdr:nvSpPr>
      <xdr:spPr bwMode="auto">
        <a:xfrm>
          <a:off x="5216128"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57" name="Drop Down 4" hidden="1">
          <a:extLst>
            <a:ext uri="{63B3BB69-23CF-44E3-9099-C40C66FF867C}">
              <a14:compatExt xmlns:a14="http://schemas.microsoft.com/office/drawing/2010/main" spid="_x0000_s2052"/>
            </a:ext>
            <a:ext uri="{FF2B5EF4-FFF2-40B4-BE49-F238E27FC236}">
              <a16:creationId xmlns:a16="http://schemas.microsoft.com/office/drawing/2014/main" id="{9C15C688-E13D-4EEC-BD58-74B25A959C0F}"/>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216</xdr:row>
      <xdr:rowOff>0</xdr:rowOff>
    </xdr:from>
    <xdr:ext cx="2529840" cy="195685"/>
    <xdr:sp macro="" textlink="">
      <xdr:nvSpPr>
        <xdr:cNvPr id="958" name="Drop Down 4" hidden="1">
          <a:extLst>
            <a:ext uri="{63B3BB69-23CF-44E3-9099-C40C66FF867C}">
              <a14:compatExt xmlns:a14="http://schemas.microsoft.com/office/drawing/2010/main" spid="_x0000_s2052"/>
            </a:ext>
            <a:ext uri="{FF2B5EF4-FFF2-40B4-BE49-F238E27FC236}">
              <a16:creationId xmlns:a16="http://schemas.microsoft.com/office/drawing/2014/main" id="{59C22AF6-E20A-4C28-87ED-6941B0FE3256}"/>
            </a:ext>
          </a:extLst>
        </xdr:cNvPr>
        <xdr:cNvSpPr/>
      </xdr:nvSpPr>
      <xdr:spPr bwMode="auto">
        <a:xfrm>
          <a:off x="5216128"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59" name="Drop Down 4" hidden="1">
          <a:extLst>
            <a:ext uri="{63B3BB69-23CF-44E3-9099-C40C66FF867C}">
              <a14:compatExt xmlns:a14="http://schemas.microsoft.com/office/drawing/2010/main" spid="_x0000_s2052"/>
            </a:ext>
            <a:ext uri="{FF2B5EF4-FFF2-40B4-BE49-F238E27FC236}">
              <a16:creationId xmlns:a16="http://schemas.microsoft.com/office/drawing/2014/main" id="{BA05E658-9D28-4659-A7D8-BF4F4EECDF60}"/>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216</xdr:row>
      <xdr:rowOff>0</xdr:rowOff>
    </xdr:from>
    <xdr:ext cx="1921468" cy="195685"/>
    <xdr:sp macro="" textlink="">
      <xdr:nvSpPr>
        <xdr:cNvPr id="960" name="Drop Down 20" hidden="1">
          <a:extLst>
            <a:ext uri="{63B3BB69-23CF-44E3-9099-C40C66FF867C}">
              <a14:compatExt xmlns:a14="http://schemas.microsoft.com/office/drawing/2010/main" spid="_x0000_s2068"/>
            </a:ext>
            <a:ext uri="{FF2B5EF4-FFF2-40B4-BE49-F238E27FC236}">
              <a16:creationId xmlns:a16="http://schemas.microsoft.com/office/drawing/2014/main" id="{69D4F7B0-84D6-456B-BCCB-2DB21ECC120B}"/>
            </a:ext>
          </a:extLst>
        </xdr:cNvPr>
        <xdr:cNvSpPr/>
      </xdr:nvSpPr>
      <xdr:spPr bwMode="auto">
        <a:xfrm>
          <a:off x="6054328" y="33069609"/>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216</xdr:row>
      <xdr:rowOff>0</xdr:rowOff>
    </xdr:from>
    <xdr:ext cx="2476500" cy="199970"/>
    <xdr:sp macro="" textlink="">
      <xdr:nvSpPr>
        <xdr:cNvPr id="961" name="Drop Down 24" hidden="1">
          <a:extLst>
            <a:ext uri="{63B3BB69-23CF-44E3-9099-C40C66FF867C}">
              <a14:compatExt xmlns:a14="http://schemas.microsoft.com/office/drawing/2010/main" spid="_x0000_s2072"/>
            </a:ext>
            <a:ext uri="{FF2B5EF4-FFF2-40B4-BE49-F238E27FC236}">
              <a16:creationId xmlns:a16="http://schemas.microsoft.com/office/drawing/2014/main" id="{C4AC2103-656B-47DF-B2E0-839FBEE40D44}"/>
            </a:ext>
          </a:extLst>
        </xdr:cNvPr>
        <xdr:cNvSpPr/>
      </xdr:nvSpPr>
      <xdr:spPr bwMode="auto">
        <a:xfrm>
          <a:off x="3893344" y="3306960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62" name="Drop Down 4" hidden="1">
          <a:extLst>
            <a:ext uri="{63B3BB69-23CF-44E3-9099-C40C66FF867C}">
              <a14:compatExt xmlns:a14="http://schemas.microsoft.com/office/drawing/2010/main" spid="_x0000_s2052"/>
            </a:ext>
            <a:ext uri="{FF2B5EF4-FFF2-40B4-BE49-F238E27FC236}">
              <a16:creationId xmlns:a16="http://schemas.microsoft.com/office/drawing/2014/main" id="{8FB598C1-EFCC-4736-B14F-4C8A10746871}"/>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216</xdr:row>
      <xdr:rowOff>0</xdr:rowOff>
    </xdr:from>
    <xdr:ext cx="2529840" cy="195685"/>
    <xdr:sp macro="" textlink="">
      <xdr:nvSpPr>
        <xdr:cNvPr id="963" name="Drop Down 4" hidden="1">
          <a:extLst>
            <a:ext uri="{63B3BB69-23CF-44E3-9099-C40C66FF867C}">
              <a14:compatExt xmlns:a14="http://schemas.microsoft.com/office/drawing/2010/main" spid="_x0000_s2052"/>
            </a:ext>
            <a:ext uri="{FF2B5EF4-FFF2-40B4-BE49-F238E27FC236}">
              <a16:creationId xmlns:a16="http://schemas.microsoft.com/office/drawing/2014/main" id="{09C08347-613A-4134-B33F-1C4B4607A48C}"/>
            </a:ext>
          </a:extLst>
        </xdr:cNvPr>
        <xdr:cNvSpPr/>
      </xdr:nvSpPr>
      <xdr:spPr bwMode="auto">
        <a:xfrm>
          <a:off x="5216128"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64" name="Drop Down 4" hidden="1">
          <a:extLst>
            <a:ext uri="{63B3BB69-23CF-44E3-9099-C40C66FF867C}">
              <a14:compatExt xmlns:a14="http://schemas.microsoft.com/office/drawing/2010/main" spid="_x0000_s2052"/>
            </a:ext>
            <a:ext uri="{FF2B5EF4-FFF2-40B4-BE49-F238E27FC236}">
              <a16:creationId xmlns:a16="http://schemas.microsoft.com/office/drawing/2014/main" id="{3ED88B38-8877-4842-AFD8-F201E6C42F62}"/>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216</xdr:row>
      <xdr:rowOff>0</xdr:rowOff>
    </xdr:from>
    <xdr:ext cx="2529840" cy="195685"/>
    <xdr:sp macro="" textlink="">
      <xdr:nvSpPr>
        <xdr:cNvPr id="965" name="Drop Down 4" hidden="1">
          <a:extLst>
            <a:ext uri="{63B3BB69-23CF-44E3-9099-C40C66FF867C}">
              <a14:compatExt xmlns:a14="http://schemas.microsoft.com/office/drawing/2010/main" spid="_x0000_s2052"/>
            </a:ext>
            <a:ext uri="{FF2B5EF4-FFF2-40B4-BE49-F238E27FC236}">
              <a16:creationId xmlns:a16="http://schemas.microsoft.com/office/drawing/2014/main" id="{F80B3F38-7074-4C2C-88BF-CCCFE098B600}"/>
            </a:ext>
          </a:extLst>
        </xdr:cNvPr>
        <xdr:cNvSpPr/>
      </xdr:nvSpPr>
      <xdr:spPr bwMode="auto">
        <a:xfrm>
          <a:off x="5216128"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66" name="Drop Down 4" hidden="1">
          <a:extLst>
            <a:ext uri="{63B3BB69-23CF-44E3-9099-C40C66FF867C}">
              <a14:compatExt xmlns:a14="http://schemas.microsoft.com/office/drawing/2010/main" spid="_x0000_s2052"/>
            </a:ext>
            <a:ext uri="{FF2B5EF4-FFF2-40B4-BE49-F238E27FC236}">
              <a16:creationId xmlns:a16="http://schemas.microsoft.com/office/drawing/2014/main" id="{4D4AEEDB-0F50-42C2-8CCD-370D55BFE7AB}"/>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216</xdr:row>
      <xdr:rowOff>0</xdr:rowOff>
    </xdr:from>
    <xdr:ext cx="1921468" cy="195685"/>
    <xdr:sp macro="" textlink="">
      <xdr:nvSpPr>
        <xdr:cNvPr id="967" name="Drop Down 20" hidden="1">
          <a:extLst>
            <a:ext uri="{63B3BB69-23CF-44E3-9099-C40C66FF867C}">
              <a14:compatExt xmlns:a14="http://schemas.microsoft.com/office/drawing/2010/main" spid="_x0000_s2068"/>
            </a:ext>
            <a:ext uri="{FF2B5EF4-FFF2-40B4-BE49-F238E27FC236}">
              <a16:creationId xmlns:a16="http://schemas.microsoft.com/office/drawing/2014/main" id="{380E88FE-F056-4512-85F2-C740DD228BA6}"/>
            </a:ext>
          </a:extLst>
        </xdr:cNvPr>
        <xdr:cNvSpPr/>
      </xdr:nvSpPr>
      <xdr:spPr bwMode="auto">
        <a:xfrm>
          <a:off x="6054328" y="33069609"/>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216</xdr:row>
      <xdr:rowOff>0</xdr:rowOff>
    </xdr:from>
    <xdr:ext cx="2476500" cy="199970"/>
    <xdr:sp macro="" textlink="">
      <xdr:nvSpPr>
        <xdr:cNvPr id="968" name="Drop Down 24" hidden="1">
          <a:extLst>
            <a:ext uri="{63B3BB69-23CF-44E3-9099-C40C66FF867C}">
              <a14:compatExt xmlns:a14="http://schemas.microsoft.com/office/drawing/2010/main" spid="_x0000_s2072"/>
            </a:ext>
            <a:ext uri="{FF2B5EF4-FFF2-40B4-BE49-F238E27FC236}">
              <a16:creationId xmlns:a16="http://schemas.microsoft.com/office/drawing/2014/main" id="{9AAF3B04-5897-4E8C-8B11-69195DEF0B49}"/>
            </a:ext>
          </a:extLst>
        </xdr:cNvPr>
        <xdr:cNvSpPr/>
      </xdr:nvSpPr>
      <xdr:spPr bwMode="auto">
        <a:xfrm>
          <a:off x="3893344" y="3306960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69" name="Drop Down 4" hidden="1">
          <a:extLst>
            <a:ext uri="{63B3BB69-23CF-44E3-9099-C40C66FF867C}">
              <a14:compatExt xmlns:a14="http://schemas.microsoft.com/office/drawing/2010/main" spid="_x0000_s2052"/>
            </a:ext>
            <a:ext uri="{FF2B5EF4-FFF2-40B4-BE49-F238E27FC236}">
              <a16:creationId xmlns:a16="http://schemas.microsoft.com/office/drawing/2014/main" id="{0A7EC05E-FF91-4A10-975C-70D8D00BBA35}"/>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216</xdr:row>
      <xdr:rowOff>0</xdr:rowOff>
    </xdr:from>
    <xdr:ext cx="2529840" cy="195685"/>
    <xdr:sp macro="" textlink="">
      <xdr:nvSpPr>
        <xdr:cNvPr id="970" name="Drop Down 4" hidden="1">
          <a:extLst>
            <a:ext uri="{63B3BB69-23CF-44E3-9099-C40C66FF867C}">
              <a14:compatExt xmlns:a14="http://schemas.microsoft.com/office/drawing/2010/main" spid="_x0000_s2052"/>
            </a:ext>
            <a:ext uri="{FF2B5EF4-FFF2-40B4-BE49-F238E27FC236}">
              <a16:creationId xmlns:a16="http://schemas.microsoft.com/office/drawing/2014/main" id="{0B9CBF3D-A114-44D0-B832-CC6FDBBAD08D}"/>
            </a:ext>
          </a:extLst>
        </xdr:cNvPr>
        <xdr:cNvSpPr/>
      </xdr:nvSpPr>
      <xdr:spPr bwMode="auto">
        <a:xfrm>
          <a:off x="5216128"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71" name="Drop Down 4" hidden="1">
          <a:extLst>
            <a:ext uri="{63B3BB69-23CF-44E3-9099-C40C66FF867C}">
              <a14:compatExt xmlns:a14="http://schemas.microsoft.com/office/drawing/2010/main" spid="_x0000_s2052"/>
            </a:ext>
            <a:ext uri="{FF2B5EF4-FFF2-40B4-BE49-F238E27FC236}">
              <a16:creationId xmlns:a16="http://schemas.microsoft.com/office/drawing/2014/main" id="{A27094FD-86C6-4721-A4C3-86DEEFBF4FF1}"/>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216</xdr:row>
      <xdr:rowOff>0</xdr:rowOff>
    </xdr:from>
    <xdr:ext cx="2529840" cy="195685"/>
    <xdr:sp macro="" textlink="">
      <xdr:nvSpPr>
        <xdr:cNvPr id="972" name="Drop Down 4" hidden="1">
          <a:extLst>
            <a:ext uri="{63B3BB69-23CF-44E3-9099-C40C66FF867C}">
              <a14:compatExt xmlns:a14="http://schemas.microsoft.com/office/drawing/2010/main" spid="_x0000_s2052"/>
            </a:ext>
            <a:ext uri="{FF2B5EF4-FFF2-40B4-BE49-F238E27FC236}">
              <a16:creationId xmlns:a16="http://schemas.microsoft.com/office/drawing/2014/main" id="{4E9AADCB-8F49-47D7-A6E6-2667C7F93363}"/>
            </a:ext>
          </a:extLst>
        </xdr:cNvPr>
        <xdr:cNvSpPr/>
      </xdr:nvSpPr>
      <xdr:spPr bwMode="auto">
        <a:xfrm>
          <a:off x="5216128"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73" name="Drop Down 4" hidden="1">
          <a:extLst>
            <a:ext uri="{63B3BB69-23CF-44E3-9099-C40C66FF867C}">
              <a14:compatExt xmlns:a14="http://schemas.microsoft.com/office/drawing/2010/main" spid="_x0000_s2052"/>
            </a:ext>
            <a:ext uri="{FF2B5EF4-FFF2-40B4-BE49-F238E27FC236}">
              <a16:creationId xmlns:a16="http://schemas.microsoft.com/office/drawing/2014/main" id="{E48AB6B4-1BD7-4F83-914A-3990B5874061}"/>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216</xdr:row>
      <xdr:rowOff>0</xdr:rowOff>
    </xdr:from>
    <xdr:ext cx="1921468" cy="195685"/>
    <xdr:sp macro="" textlink="">
      <xdr:nvSpPr>
        <xdr:cNvPr id="974" name="Drop Down 20" hidden="1">
          <a:extLst>
            <a:ext uri="{63B3BB69-23CF-44E3-9099-C40C66FF867C}">
              <a14:compatExt xmlns:a14="http://schemas.microsoft.com/office/drawing/2010/main" spid="_x0000_s2068"/>
            </a:ext>
            <a:ext uri="{FF2B5EF4-FFF2-40B4-BE49-F238E27FC236}">
              <a16:creationId xmlns:a16="http://schemas.microsoft.com/office/drawing/2014/main" id="{254EC04E-42E6-45F4-AA70-700F9760B5D0}"/>
            </a:ext>
          </a:extLst>
        </xdr:cNvPr>
        <xdr:cNvSpPr/>
      </xdr:nvSpPr>
      <xdr:spPr bwMode="auto">
        <a:xfrm>
          <a:off x="6054328" y="33069609"/>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216</xdr:row>
      <xdr:rowOff>0</xdr:rowOff>
    </xdr:from>
    <xdr:ext cx="2476500" cy="199970"/>
    <xdr:sp macro="" textlink="">
      <xdr:nvSpPr>
        <xdr:cNvPr id="975" name="Drop Down 24" hidden="1">
          <a:extLst>
            <a:ext uri="{63B3BB69-23CF-44E3-9099-C40C66FF867C}">
              <a14:compatExt xmlns:a14="http://schemas.microsoft.com/office/drawing/2010/main" spid="_x0000_s2072"/>
            </a:ext>
            <a:ext uri="{FF2B5EF4-FFF2-40B4-BE49-F238E27FC236}">
              <a16:creationId xmlns:a16="http://schemas.microsoft.com/office/drawing/2014/main" id="{F2E638BE-C2C8-4EC3-AC9D-28CC1BADB960}"/>
            </a:ext>
          </a:extLst>
        </xdr:cNvPr>
        <xdr:cNvSpPr/>
      </xdr:nvSpPr>
      <xdr:spPr bwMode="auto">
        <a:xfrm>
          <a:off x="3893344" y="33069609"/>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76" name="Drop Down 4" hidden="1">
          <a:extLst>
            <a:ext uri="{63B3BB69-23CF-44E3-9099-C40C66FF867C}">
              <a14:compatExt xmlns:a14="http://schemas.microsoft.com/office/drawing/2010/main" spid="_x0000_s2052"/>
            </a:ext>
            <a:ext uri="{FF2B5EF4-FFF2-40B4-BE49-F238E27FC236}">
              <a16:creationId xmlns:a16="http://schemas.microsoft.com/office/drawing/2014/main" id="{13D59117-48B6-4CFC-AB37-7F1411A1FCEA}"/>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216</xdr:row>
      <xdr:rowOff>0</xdr:rowOff>
    </xdr:from>
    <xdr:ext cx="2529840" cy="195685"/>
    <xdr:sp macro="" textlink="">
      <xdr:nvSpPr>
        <xdr:cNvPr id="977" name="Drop Down 4" hidden="1">
          <a:extLst>
            <a:ext uri="{63B3BB69-23CF-44E3-9099-C40C66FF867C}">
              <a14:compatExt xmlns:a14="http://schemas.microsoft.com/office/drawing/2010/main" spid="_x0000_s2052"/>
            </a:ext>
            <a:ext uri="{FF2B5EF4-FFF2-40B4-BE49-F238E27FC236}">
              <a16:creationId xmlns:a16="http://schemas.microsoft.com/office/drawing/2014/main" id="{6C743525-4D69-4CD7-BB12-9191B0646990}"/>
            </a:ext>
          </a:extLst>
        </xdr:cNvPr>
        <xdr:cNvSpPr/>
      </xdr:nvSpPr>
      <xdr:spPr bwMode="auto">
        <a:xfrm>
          <a:off x="5216128"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216</xdr:row>
      <xdr:rowOff>0</xdr:rowOff>
    </xdr:from>
    <xdr:ext cx="2529840" cy="195685"/>
    <xdr:sp macro="" textlink="">
      <xdr:nvSpPr>
        <xdr:cNvPr id="978" name="Drop Down 4" hidden="1">
          <a:extLst>
            <a:ext uri="{63B3BB69-23CF-44E3-9099-C40C66FF867C}">
              <a14:compatExt xmlns:a14="http://schemas.microsoft.com/office/drawing/2010/main" spid="_x0000_s2052"/>
            </a:ext>
            <a:ext uri="{FF2B5EF4-FFF2-40B4-BE49-F238E27FC236}">
              <a16:creationId xmlns:a16="http://schemas.microsoft.com/office/drawing/2014/main" id="{2D6947D8-E8D7-483A-9C47-6865CDC70D8C}"/>
            </a:ext>
          </a:extLst>
        </xdr:cNvPr>
        <xdr:cNvSpPr/>
      </xdr:nvSpPr>
      <xdr:spPr bwMode="auto">
        <a:xfrm>
          <a:off x="5529263"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216</xdr:row>
      <xdr:rowOff>0</xdr:rowOff>
    </xdr:from>
    <xdr:ext cx="2529840" cy="195685"/>
    <xdr:sp macro="" textlink="">
      <xdr:nvSpPr>
        <xdr:cNvPr id="979" name="Drop Down 4" hidden="1">
          <a:extLst>
            <a:ext uri="{63B3BB69-23CF-44E3-9099-C40C66FF867C}">
              <a14:compatExt xmlns:a14="http://schemas.microsoft.com/office/drawing/2010/main" spid="_x0000_s2052"/>
            </a:ext>
            <a:ext uri="{FF2B5EF4-FFF2-40B4-BE49-F238E27FC236}">
              <a16:creationId xmlns:a16="http://schemas.microsoft.com/office/drawing/2014/main" id="{A580FFB9-FAAF-426B-9FA7-E7D299F9BE22}"/>
            </a:ext>
          </a:extLst>
        </xdr:cNvPr>
        <xdr:cNvSpPr/>
      </xdr:nvSpPr>
      <xdr:spPr bwMode="auto">
        <a:xfrm>
          <a:off x="5216128" y="33069609"/>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980" name="Drop Down 4" hidden="1">
          <a:extLst>
            <a:ext uri="{63B3BB69-23CF-44E3-9099-C40C66FF867C}">
              <a14:compatExt xmlns:a14="http://schemas.microsoft.com/office/drawing/2010/main" spid="_x0000_s2052"/>
            </a:ext>
            <a:ext uri="{FF2B5EF4-FFF2-40B4-BE49-F238E27FC236}">
              <a16:creationId xmlns:a16="http://schemas.microsoft.com/office/drawing/2014/main" id="{C31B0453-491F-41E4-871E-A0C8A5ECCE7B}"/>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981" name="Drop Down 20" hidden="1">
          <a:extLst>
            <a:ext uri="{63B3BB69-23CF-44E3-9099-C40C66FF867C}">
              <a14:compatExt xmlns:a14="http://schemas.microsoft.com/office/drawing/2010/main" spid="_x0000_s2068"/>
            </a:ext>
            <a:ext uri="{FF2B5EF4-FFF2-40B4-BE49-F238E27FC236}">
              <a16:creationId xmlns:a16="http://schemas.microsoft.com/office/drawing/2014/main" id="{5218A541-325D-4D5D-ABAC-D423BEE963B1}"/>
            </a:ext>
          </a:extLst>
        </xdr:cNvPr>
        <xdr:cNvSpPr/>
      </xdr:nvSpPr>
      <xdr:spPr bwMode="auto">
        <a:xfrm>
          <a:off x="6054328" y="34391203"/>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982" name="Drop Down 24" hidden="1">
          <a:extLst>
            <a:ext uri="{63B3BB69-23CF-44E3-9099-C40C66FF867C}">
              <a14:compatExt xmlns:a14="http://schemas.microsoft.com/office/drawing/2010/main" spid="_x0000_s2072"/>
            </a:ext>
            <a:ext uri="{FF2B5EF4-FFF2-40B4-BE49-F238E27FC236}">
              <a16:creationId xmlns:a16="http://schemas.microsoft.com/office/drawing/2014/main" id="{6ECF6C31-22CF-4483-83B7-1DC6DA6EF8CB}"/>
            </a:ext>
          </a:extLst>
        </xdr:cNvPr>
        <xdr:cNvSpPr/>
      </xdr:nvSpPr>
      <xdr:spPr bwMode="auto">
        <a:xfrm>
          <a:off x="3893344" y="3439120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983" name="Drop Down 4" hidden="1">
          <a:extLst>
            <a:ext uri="{63B3BB69-23CF-44E3-9099-C40C66FF867C}">
              <a14:compatExt xmlns:a14="http://schemas.microsoft.com/office/drawing/2010/main" spid="_x0000_s2052"/>
            </a:ext>
            <a:ext uri="{FF2B5EF4-FFF2-40B4-BE49-F238E27FC236}">
              <a16:creationId xmlns:a16="http://schemas.microsoft.com/office/drawing/2014/main" id="{00D9A6BC-C9B5-42A2-91DF-62095A11B02F}"/>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984" name="Drop Down 4" hidden="1">
          <a:extLst>
            <a:ext uri="{63B3BB69-23CF-44E3-9099-C40C66FF867C}">
              <a14:compatExt xmlns:a14="http://schemas.microsoft.com/office/drawing/2010/main" spid="_x0000_s2052"/>
            </a:ext>
            <a:ext uri="{FF2B5EF4-FFF2-40B4-BE49-F238E27FC236}">
              <a16:creationId xmlns:a16="http://schemas.microsoft.com/office/drawing/2014/main" id="{26A362BF-468A-4905-A539-E819B4CF5698}"/>
            </a:ext>
          </a:extLst>
        </xdr:cNvPr>
        <xdr:cNvSpPr/>
      </xdr:nvSpPr>
      <xdr:spPr bwMode="auto">
        <a:xfrm>
          <a:off x="5216128"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985" name="Drop Down 4" hidden="1">
          <a:extLst>
            <a:ext uri="{63B3BB69-23CF-44E3-9099-C40C66FF867C}">
              <a14:compatExt xmlns:a14="http://schemas.microsoft.com/office/drawing/2010/main" spid="_x0000_s2052"/>
            </a:ext>
            <a:ext uri="{FF2B5EF4-FFF2-40B4-BE49-F238E27FC236}">
              <a16:creationId xmlns:a16="http://schemas.microsoft.com/office/drawing/2014/main" id="{8DF912D1-23A6-4E06-A906-7025F9B1722F}"/>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986" name="Drop Down 4" hidden="1">
          <a:extLst>
            <a:ext uri="{63B3BB69-23CF-44E3-9099-C40C66FF867C}">
              <a14:compatExt xmlns:a14="http://schemas.microsoft.com/office/drawing/2010/main" spid="_x0000_s2052"/>
            </a:ext>
            <a:ext uri="{FF2B5EF4-FFF2-40B4-BE49-F238E27FC236}">
              <a16:creationId xmlns:a16="http://schemas.microsoft.com/office/drawing/2014/main" id="{E233D89E-B457-4C30-A84A-E054ED8DF777}"/>
            </a:ext>
          </a:extLst>
        </xdr:cNvPr>
        <xdr:cNvSpPr/>
      </xdr:nvSpPr>
      <xdr:spPr bwMode="auto">
        <a:xfrm>
          <a:off x="5216128"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987" name="Drop Down 4" hidden="1">
          <a:extLst>
            <a:ext uri="{63B3BB69-23CF-44E3-9099-C40C66FF867C}">
              <a14:compatExt xmlns:a14="http://schemas.microsoft.com/office/drawing/2010/main" spid="_x0000_s2052"/>
            </a:ext>
            <a:ext uri="{FF2B5EF4-FFF2-40B4-BE49-F238E27FC236}">
              <a16:creationId xmlns:a16="http://schemas.microsoft.com/office/drawing/2014/main" id="{469185D7-AB54-46FE-B07B-897022AD8AF2}"/>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988" name="Drop Down 20" hidden="1">
          <a:extLst>
            <a:ext uri="{63B3BB69-23CF-44E3-9099-C40C66FF867C}">
              <a14:compatExt xmlns:a14="http://schemas.microsoft.com/office/drawing/2010/main" spid="_x0000_s2068"/>
            </a:ext>
            <a:ext uri="{FF2B5EF4-FFF2-40B4-BE49-F238E27FC236}">
              <a16:creationId xmlns:a16="http://schemas.microsoft.com/office/drawing/2014/main" id="{AE21DF2D-165C-420B-B62D-91C1B61FDCF0}"/>
            </a:ext>
          </a:extLst>
        </xdr:cNvPr>
        <xdr:cNvSpPr/>
      </xdr:nvSpPr>
      <xdr:spPr bwMode="auto">
        <a:xfrm>
          <a:off x="6054328" y="34391203"/>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989" name="Drop Down 24" hidden="1">
          <a:extLst>
            <a:ext uri="{63B3BB69-23CF-44E3-9099-C40C66FF867C}">
              <a14:compatExt xmlns:a14="http://schemas.microsoft.com/office/drawing/2010/main" spid="_x0000_s2072"/>
            </a:ext>
            <a:ext uri="{FF2B5EF4-FFF2-40B4-BE49-F238E27FC236}">
              <a16:creationId xmlns:a16="http://schemas.microsoft.com/office/drawing/2014/main" id="{AD7F66D9-5784-4685-B9A9-18CE49EB2EA0}"/>
            </a:ext>
          </a:extLst>
        </xdr:cNvPr>
        <xdr:cNvSpPr/>
      </xdr:nvSpPr>
      <xdr:spPr bwMode="auto">
        <a:xfrm>
          <a:off x="3893344" y="3439120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990" name="Drop Down 4" hidden="1">
          <a:extLst>
            <a:ext uri="{63B3BB69-23CF-44E3-9099-C40C66FF867C}">
              <a14:compatExt xmlns:a14="http://schemas.microsoft.com/office/drawing/2010/main" spid="_x0000_s2052"/>
            </a:ext>
            <a:ext uri="{FF2B5EF4-FFF2-40B4-BE49-F238E27FC236}">
              <a16:creationId xmlns:a16="http://schemas.microsoft.com/office/drawing/2014/main" id="{13637B36-3444-44E3-8579-5297A87E49A0}"/>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991" name="Drop Down 4" hidden="1">
          <a:extLst>
            <a:ext uri="{63B3BB69-23CF-44E3-9099-C40C66FF867C}">
              <a14:compatExt xmlns:a14="http://schemas.microsoft.com/office/drawing/2010/main" spid="_x0000_s2052"/>
            </a:ext>
            <a:ext uri="{FF2B5EF4-FFF2-40B4-BE49-F238E27FC236}">
              <a16:creationId xmlns:a16="http://schemas.microsoft.com/office/drawing/2014/main" id="{9C726035-DFE0-4C7A-9330-C00CB22C0689}"/>
            </a:ext>
          </a:extLst>
        </xdr:cNvPr>
        <xdr:cNvSpPr/>
      </xdr:nvSpPr>
      <xdr:spPr bwMode="auto">
        <a:xfrm>
          <a:off x="5216128"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992" name="Drop Down 4" hidden="1">
          <a:extLst>
            <a:ext uri="{63B3BB69-23CF-44E3-9099-C40C66FF867C}">
              <a14:compatExt xmlns:a14="http://schemas.microsoft.com/office/drawing/2010/main" spid="_x0000_s2052"/>
            </a:ext>
            <a:ext uri="{FF2B5EF4-FFF2-40B4-BE49-F238E27FC236}">
              <a16:creationId xmlns:a16="http://schemas.microsoft.com/office/drawing/2014/main" id="{1B850ECB-36FA-450D-8D9F-FEF7976730FF}"/>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993" name="Drop Down 4" hidden="1">
          <a:extLst>
            <a:ext uri="{63B3BB69-23CF-44E3-9099-C40C66FF867C}">
              <a14:compatExt xmlns:a14="http://schemas.microsoft.com/office/drawing/2010/main" spid="_x0000_s2052"/>
            </a:ext>
            <a:ext uri="{FF2B5EF4-FFF2-40B4-BE49-F238E27FC236}">
              <a16:creationId xmlns:a16="http://schemas.microsoft.com/office/drawing/2014/main" id="{2561FD77-BB06-478C-A4F1-634AB9F792DF}"/>
            </a:ext>
          </a:extLst>
        </xdr:cNvPr>
        <xdr:cNvSpPr/>
      </xdr:nvSpPr>
      <xdr:spPr bwMode="auto">
        <a:xfrm>
          <a:off x="5216128"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994" name="Drop Down 4" hidden="1">
          <a:extLst>
            <a:ext uri="{63B3BB69-23CF-44E3-9099-C40C66FF867C}">
              <a14:compatExt xmlns:a14="http://schemas.microsoft.com/office/drawing/2010/main" spid="_x0000_s2052"/>
            </a:ext>
            <a:ext uri="{FF2B5EF4-FFF2-40B4-BE49-F238E27FC236}">
              <a16:creationId xmlns:a16="http://schemas.microsoft.com/office/drawing/2014/main" id="{FF92F1CA-C4AE-449A-948D-CE582759C89C}"/>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995" name="Drop Down 20" hidden="1">
          <a:extLst>
            <a:ext uri="{63B3BB69-23CF-44E3-9099-C40C66FF867C}">
              <a14:compatExt xmlns:a14="http://schemas.microsoft.com/office/drawing/2010/main" spid="_x0000_s2068"/>
            </a:ext>
            <a:ext uri="{FF2B5EF4-FFF2-40B4-BE49-F238E27FC236}">
              <a16:creationId xmlns:a16="http://schemas.microsoft.com/office/drawing/2014/main" id="{184DDEEE-EE97-4A12-9E6F-EC4033546698}"/>
            </a:ext>
          </a:extLst>
        </xdr:cNvPr>
        <xdr:cNvSpPr/>
      </xdr:nvSpPr>
      <xdr:spPr bwMode="auto">
        <a:xfrm>
          <a:off x="6054328" y="34391203"/>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996" name="Drop Down 24" hidden="1">
          <a:extLst>
            <a:ext uri="{63B3BB69-23CF-44E3-9099-C40C66FF867C}">
              <a14:compatExt xmlns:a14="http://schemas.microsoft.com/office/drawing/2010/main" spid="_x0000_s2072"/>
            </a:ext>
            <a:ext uri="{FF2B5EF4-FFF2-40B4-BE49-F238E27FC236}">
              <a16:creationId xmlns:a16="http://schemas.microsoft.com/office/drawing/2014/main" id="{ECBFFE5D-E29E-40C2-8FF4-9DBDC31DB17B}"/>
            </a:ext>
          </a:extLst>
        </xdr:cNvPr>
        <xdr:cNvSpPr/>
      </xdr:nvSpPr>
      <xdr:spPr bwMode="auto">
        <a:xfrm>
          <a:off x="3893344" y="3439120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997" name="Drop Down 4" hidden="1">
          <a:extLst>
            <a:ext uri="{63B3BB69-23CF-44E3-9099-C40C66FF867C}">
              <a14:compatExt xmlns:a14="http://schemas.microsoft.com/office/drawing/2010/main" spid="_x0000_s2052"/>
            </a:ext>
            <a:ext uri="{FF2B5EF4-FFF2-40B4-BE49-F238E27FC236}">
              <a16:creationId xmlns:a16="http://schemas.microsoft.com/office/drawing/2014/main" id="{D0794FC1-50C6-4D76-A81B-9B5ABE2FC186}"/>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998" name="Drop Down 4" hidden="1">
          <a:extLst>
            <a:ext uri="{63B3BB69-23CF-44E3-9099-C40C66FF867C}">
              <a14:compatExt xmlns:a14="http://schemas.microsoft.com/office/drawing/2010/main" spid="_x0000_s2052"/>
            </a:ext>
            <a:ext uri="{FF2B5EF4-FFF2-40B4-BE49-F238E27FC236}">
              <a16:creationId xmlns:a16="http://schemas.microsoft.com/office/drawing/2014/main" id="{BDC9DFBD-9CE6-42C2-A70A-03AEF6C5D7CC}"/>
            </a:ext>
          </a:extLst>
        </xdr:cNvPr>
        <xdr:cNvSpPr/>
      </xdr:nvSpPr>
      <xdr:spPr bwMode="auto">
        <a:xfrm>
          <a:off x="5216128"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999" name="Drop Down 4" hidden="1">
          <a:extLst>
            <a:ext uri="{63B3BB69-23CF-44E3-9099-C40C66FF867C}">
              <a14:compatExt xmlns:a14="http://schemas.microsoft.com/office/drawing/2010/main" spid="_x0000_s2052"/>
            </a:ext>
            <a:ext uri="{FF2B5EF4-FFF2-40B4-BE49-F238E27FC236}">
              <a16:creationId xmlns:a16="http://schemas.microsoft.com/office/drawing/2014/main" id="{5900D136-893D-4846-A82B-0BEC100BCC90}"/>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00" name="Drop Down 4" hidden="1">
          <a:extLst>
            <a:ext uri="{63B3BB69-23CF-44E3-9099-C40C66FF867C}">
              <a14:compatExt xmlns:a14="http://schemas.microsoft.com/office/drawing/2010/main" spid="_x0000_s2052"/>
            </a:ext>
            <a:ext uri="{FF2B5EF4-FFF2-40B4-BE49-F238E27FC236}">
              <a16:creationId xmlns:a16="http://schemas.microsoft.com/office/drawing/2014/main" id="{C468A718-F038-43C8-BDD7-CF5A036B78C5}"/>
            </a:ext>
          </a:extLst>
        </xdr:cNvPr>
        <xdr:cNvSpPr/>
      </xdr:nvSpPr>
      <xdr:spPr bwMode="auto">
        <a:xfrm>
          <a:off x="5216128"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01" name="Drop Down 4" hidden="1">
          <a:extLst>
            <a:ext uri="{63B3BB69-23CF-44E3-9099-C40C66FF867C}">
              <a14:compatExt xmlns:a14="http://schemas.microsoft.com/office/drawing/2010/main" spid="_x0000_s2052"/>
            </a:ext>
            <a:ext uri="{FF2B5EF4-FFF2-40B4-BE49-F238E27FC236}">
              <a16:creationId xmlns:a16="http://schemas.microsoft.com/office/drawing/2014/main" id="{E9FD417E-0D98-4C4D-AF60-4EE28A1B334C}"/>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1002" name="Drop Down 20" hidden="1">
          <a:extLst>
            <a:ext uri="{63B3BB69-23CF-44E3-9099-C40C66FF867C}">
              <a14:compatExt xmlns:a14="http://schemas.microsoft.com/office/drawing/2010/main" spid="_x0000_s2068"/>
            </a:ext>
            <a:ext uri="{FF2B5EF4-FFF2-40B4-BE49-F238E27FC236}">
              <a16:creationId xmlns:a16="http://schemas.microsoft.com/office/drawing/2014/main" id="{714C6C24-B85A-4FAF-A8F9-9AAC57494509}"/>
            </a:ext>
          </a:extLst>
        </xdr:cNvPr>
        <xdr:cNvSpPr/>
      </xdr:nvSpPr>
      <xdr:spPr bwMode="auto">
        <a:xfrm>
          <a:off x="6054328" y="34391203"/>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1003" name="Drop Down 24" hidden="1">
          <a:extLst>
            <a:ext uri="{63B3BB69-23CF-44E3-9099-C40C66FF867C}">
              <a14:compatExt xmlns:a14="http://schemas.microsoft.com/office/drawing/2010/main" spid="_x0000_s2072"/>
            </a:ext>
            <a:ext uri="{FF2B5EF4-FFF2-40B4-BE49-F238E27FC236}">
              <a16:creationId xmlns:a16="http://schemas.microsoft.com/office/drawing/2014/main" id="{8402D8D3-6A9F-4497-8744-755F560C1A5C}"/>
            </a:ext>
          </a:extLst>
        </xdr:cNvPr>
        <xdr:cNvSpPr/>
      </xdr:nvSpPr>
      <xdr:spPr bwMode="auto">
        <a:xfrm>
          <a:off x="3893344" y="3439120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04" name="Drop Down 4" hidden="1">
          <a:extLst>
            <a:ext uri="{63B3BB69-23CF-44E3-9099-C40C66FF867C}">
              <a14:compatExt xmlns:a14="http://schemas.microsoft.com/office/drawing/2010/main" spid="_x0000_s2052"/>
            </a:ext>
            <a:ext uri="{FF2B5EF4-FFF2-40B4-BE49-F238E27FC236}">
              <a16:creationId xmlns:a16="http://schemas.microsoft.com/office/drawing/2014/main" id="{890528D4-8DFB-48FE-A271-8568CC4B425C}"/>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05" name="Drop Down 4" hidden="1">
          <a:extLst>
            <a:ext uri="{63B3BB69-23CF-44E3-9099-C40C66FF867C}">
              <a14:compatExt xmlns:a14="http://schemas.microsoft.com/office/drawing/2010/main" spid="_x0000_s2052"/>
            </a:ext>
            <a:ext uri="{FF2B5EF4-FFF2-40B4-BE49-F238E27FC236}">
              <a16:creationId xmlns:a16="http://schemas.microsoft.com/office/drawing/2014/main" id="{B1C5A1B8-3F1E-4588-8B39-6036F274BB87}"/>
            </a:ext>
          </a:extLst>
        </xdr:cNvPr>
        <xdr:cNvSpPr/>
      </xdr:nvSpPr>
      <xdr:spPr bwMode="auto">
        <a:xfrm>
          <a:off x="5216128"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06" name="Drop Down 4" hidden="1">
          <a:extLst>
            <a:ext uri="{63B3BB69-23CF-44E3-9099-C40C66FF867C}">
              <a14:compatExt xmlns:a14="http://schemas.microsoft.com/office/drawing/2010/main" spid="_x0000_s2052"/>
            </a:ext>
            <a:ext uri="{FF2B5EF4-FFF2-40B4-BE49-F238E27FC236}">
              <a16:creationId xmlns:a16="http://schemas.microsoft.com/office/drawing/2014/main" id="{2A6690BC-1802-4DEF-B9B0-D0026EE9225F}"/>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07" name="Drop Down 4" hidden="1">
          <a:extLst>
            <a:ext uri="{63B3BB69-23CF-44E3-9099-C40C66FF867C}">
              <a14:compatExt xmlns:a14="http://schemas.microsoft.com/office/drawing/2010/main" spid="_x0000_s2052"/>
            </a:ext>
            <a:ext uri="{FF2B5EF4-FFF2-40B4-BE49-F238E27FC236}">
              <a16:creationId xmlns:a16="http://schemas.microsoft.com/office/drawing/2014/main" id="{5F38FB6E-F7CA-42C5-B16A-0BF4DE0526D3}"/>
            </a:ext>
          </a:extLst>
        </xdr:cNvPr>
        <xdr:cNvSpPr/>
      </xdr:nvSpPr>
      <xdr:spPr bwMode="auto">
        <a:xfrm>
          <a:off x="5216128"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08" name="Drop Down 4" hidden="1">
          <a:extLst>
            <a:ext uri="{63B3BB69-23CF-44E3-9099-C40C66FF867C}">
              <a14:compatExt xmlns:a14="http://schemas.microsoft.com/office/drawing/2010/main" spid="_x0000_s2052"/>
            </a:ext>
            <a:ext uri="{FF2B5EF4-FFF2-40B4-BE49-F238E27FC236}">
              <a16:creationId xmlns:a16="http://schemas.microsoft.com/office/drawing/2014/main" id="{CC52B8A2-1084-4DBC-A64F-49C9CD7ED7C8}"/>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1009" name="Drop Down 20" hidden="1">
          <a:extLst>
            <a:ext uri="{63B3BB69-23CF-44E3-9099-C40C66FF867C}">
              <a14:compatExt xmlns:a14="http://schemas.microsoft.com/office/drawing/2010/main" spid="_x0000_s2068"/>
            </a:ext>
            <a:ext uri="{FF2B5EF4-FFF2-40B4-BE49-F238E27FC236}">
              <a16:creationId xmlns:a16="http://schemas.microsoft.com/office/drawing/2014/main" id="{ED638F50-82F0-404D-B828-6407BDCFC635}"/>
            </a:ext>
          </a:extLst>
        </xdr:cNvPr>
        <xdr:cNvSpPr/>
      </xdr:nvSpPr>
      <xdr:spPr bwMode="auto">
        <a:xfrm>
          <a:off x="6054328" y="34391203"/>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1010" name="Drop Down 24" hidden="1">
          <a:extLst>
            <a:ext uri="{63B3BB69-23CF-44E3-9099-C40C66FF867C}">
              <a14:compatExt xmlns:a14="http://schemas.microsoft.com/office/drawing/2010/main" spid="_x0000_s2072"/>
            </a:ext>
            <a:ext uri="{FF2B5EF4-FFF2-40B4-BE49-F238E27FC236}">
              <a16:creationId xmlns:a16="http://schemas.microsoft.com/office/drawing/2014/main" id="{67A1B862-420E-4042-816D-CBA90C5E588C}"/>
            </a:ext>
          </a:extLst>
        </xdr:cNvPr>
        <xdr:cNvSpPr/>
      </xdr:nvSpPr>
      <xdr:spPr bwMode="auto">
        <a:xfrm>
          <a:off x="3893344" y="3439120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11" name="Drop Down 4" hidden="1">
          <a:extLst>
            <a:ext uri="{63B3BB69-23CF-44E3-9099-C40C66FF867C}">
              <a14:compatExt xmlns:a14="http://schemas.microsoft.com/office/drawing/2010/main" spid="_x0000_s2052"/>
            </a:ext>
            <a:ext uri="{FF2B5EF4-FFF2-40B4-BE49-F238E27FC236}">
              <a16:creationId xmlns:a16="http://schemas.microsoft.com/office/drawing/2014/main" id="{2EB34A2C-759A-48C1-8ADF-393A47E44EB7}"/>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12" name="Drop Down 4" hidden="1">
          <a:extLst>
            <a:ext uri="{63B3BB69-23CF-44E3-9099-C40C66FF867C}">
              <a14:compatExt xmlns:a14="http://schemas.microsoft.com/office/drawing/2010/main" spid="_x0000_s2052"/>
            </a:ext>
            <a:ext uri="{FF2B5EF4-FFF2-40B4-BE49-F238E27FC236}">
              <a16:creationId xmlns:a16="http://schemas.microsoft.com/office/drawing/2014/main" id="{E949CEA1-EF94-419C-9A3A-7E8F919C6A98}"/>
            </a:ext>
          </a:extLst>
        </xdr:cNvPr>
        <xdr:cNvSpPr/>
      </xdr:nvSpPr>
      <xdr:spPr bwMode="auto">
        <a:xfrm>
          <a:off x="5216128"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13" name="Drop Down 4" hidden="1">
          <a:extLst>
            <a:ext uri="{63B3BB69-23CF-44E3-9099-C40C66FF867C}">
              <a14:compatExt xmlns:a14="http://schemas.microsoft.com/office/drawing/2010/main" spid="_x0000_s2052"/>
            </a:ext>
            <a:ext uri="{FF2B5EF4-FFF2-40B4-BE49-F238E27FC236}">
              <a16:creationId xmlns:a16="http://schemas.microsoft.com/office/drawing/2014/main" id="{B1966081-5C70-4611-A4FB-B55DA670EE4F}"/>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14" name="Drop Down 4" hidden="1">
          <a:extLst>
            <a:ext uri="{63B3BB69-23CF-44E3-9099-C40C66FF867C}">
              <a14:compatExt xmlns:a14="http://schemas.microsoft.com/office/drawing/2010/main" spid="_x0000_s2052"/>
            </a:ext>
            <a:ext uri="{FF2B5EF4-FFF2-40B4-BE49-F238E27FC236}">
              <a16:creationId xmlns:a16="http://schemas.microsoft.com/office/drawing/2014/main" id="{F53D1083-1293-4201-9987-75E92FDE95AA}"/>
            </a:ext>
          </a:extLst>
        </xdr:cNvPr>
        <xdr:cNvSpPr/>
      </xdr:nvSpPr>
      <xdr:spPr bwMode="auto">
        <a:xfrm>
          <a:off x="5216128"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15" name="Drop Down 4" hidden="1">
          <a:extLst>
            <a:ext uri="{63B3BB69-23CF-44E3-9099-C40C66FF867C}">
              <a14:compatExt xmlns:a14="http://schemas.microsoft.com/office/drawing/2010/main" spid="_x0000_s2052"/>
            </a:ext>
            <a:ext uri="{FF2B5EF4-FFF2-40B4-BE49-F238E27FC236}">
              <a16:creationId xmlns:a16="http://schemas.microsoft.com/office/drawing/2014/main" id="{2A3EC354-2721-47FC-A55D-543D478B4DDA}"/>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1016" name="Drop Down 20" hidden="1">
          <a:extLst>
            <a:ext uri="{63B3BB69-23CF-44E3-9099-C40C66FF867C}">
              <a14:compatExt xmlns:a14="http://schemas.microsoft.com/office/drawing/2010/main" spid="_x0000_s2068"/>
            </a:ext>
            <a:ext uri="{FF2B5EF4-FFF2-40B4-BE49-F238E27FC236}">
              <a16:creationId xmlns:a16="http://schemas.microsoft.com/office/drawing/2014/main" id="{BF748B57-A77F-4157-968C-19622313B90B}"/>
            </a:ext>
          </a:extLst>
        </xdr:cNvPr>
        <xdr:cNvSpPr/>
      </xdr:nvSpPr>
      <xdr:spPr bwMode="auto">
        <a:xfrm>
          <a:off x="6054328" y="34391203"/>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1017" name="Drop Down 24" hidden="1">
          <a:extLst>
            <a:ext uri="{63B3BB69-23CF-44E3-9099-C40C66FF867C}">
              <a14:compatExt xmlns:a14="http://schemas.microsoft.com/office/drawing/2010/main" spid="_x0000_s2072"/>
            </a:ext>
            <a:ext uri="{FF2B5EF4-FFF2-40B4-BE49-F238E27FC236}">
              <a16:creationId xmlns:a16="http://schemas.microsoft.com/office/drawing/2014/main" id="{1F58924F-85E4-43F5-B2A4-88CE10563792}"/>
            </a:ext>
          </a:extLst>
        </xdr:cNvPr>
        <xdr:cNvSpPr/>
      </xdr:nvSpPr>
      <xdr:spPr bwMode="auto">
        <a:xfrm>
          <a:off x="3893344" y="34391203"/>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18" name="Drop Down 4" hidden="1">
          <a:extLst>
            <a:ext uri="{63B3BB69-23CF-44E3-9099-C40C66FF867C}">
              <a14:compatExt xmlns:a14="http://schemas.microsoft.com/office/drawing/2010/main" spid="_x0000_s2052"/>
            </a:ext>
            <a:ext uri="{FF2B5EF4-FFF2-40B4-BE49-F238E27FC236}">
              <a16:creationId xmlns:a16="http://schemas.microsoft.com/office/drawing/2014/main" id="{8AF4A041-CF04-48A7-B36B-AC7C1085D5DD}"/>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19" name="Drop Down 4" hidden="1">
          <a:extLst>
            <a:ext uri="{63B3BB69-23CF-44E3-9099-C40C66FF867C}">
              <a14:compatExt xmlns:a14="http://schemas.microsoft.com/office/drawing/2010/main" spid="_x0000_s2052"/>
            </a:ext>
            <a:ext uri="{FF2B5EF4-FFF2-40B4-BE49-F238E27FC236}">
              <a16:creationId xmlns:a16="http://schemas.microsoft.com/office/drawing/2014/main" id="{A735B58A-705F-4766-8A5F-19907D04D38E}"/>
            </a:ext>
          </a:extLst>
        </xdr:cNvPr>
        <xdr:cNvSpPr/>
      </xdr:nvSpPr>
      <xdr:spPr bwMode="auto">
        <a:xfrm>
          <a:off x="5216128"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20" name="Drop Down 4" hidden="1">
          <a:extLst>
            <a:ext uri="{63B3BB69-23CF-44E3-9099-C40C66FF867C}">
              <a14:compatExt xmlns:a14="http://schemas.microsoft.com/office/drawing/2010/main" spid="_x0000_s2052"/>
            </a:ext>
            <a:ext uri="{FF2B5EF4-FFF2-40B4-BE49-F238E27FC236}">
              <a16:creationId xmlns:a16="http://schemas.microsoft.com/office/drawing/2014/main" id="{0B026295-A332-4B69-BA06-D226B3F98C5B}"/>
            </a:ext>
          </a:extLst>
        </xdr:cNvPr>
        <xdr:cNvSpPr/>
      </xdr:nvSpPr>
      <xdr:spPr bwMode="auto">
        <a:xfrm>
          <a:off x="5529263"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21" name="Drop Down 4" hidden="1">
          <a:extLst>
            <a:ext uri="{63B3BB69-23CF-44E3-9099-C40C66FF867C}">
              <a14:compatExt xmlns:a14="http://schemas.microsoft.com/office/drawing/2010/main" spid="_x0000_s2052"/>
            </a:ext>
            <a:ext uri="{FF2B5EF4-FFF2-40B4-BE49-F238E27FC236}">
              <a16:creationId xmlns:a16="http://schemas.microsoft.com/office/drawing/2014/main" id="{7552C696-4DB7-418D-963D-C12FB2544416}"/>
            </a:ext>
          </a:extLst>
        </xdr:cNvPr>
        <xdr:cNvSpPr/>
      </xdr:nvSpPr>
      <xdr:spPr bwMode="auto">
        <a:xfrm>
          <a:off x="5216128" y="34391203"/>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22" name="Drop Down 4" hidden="1">
          <a:extLst>
            <a:ext uri="{63B3BB69-23CF-44E3-9099-C40C66FF867C}">
              <a14:compatExt xmlns:a14="http://schemas.microsoft.com/office/drawing/2010/main" spid="_x0000_s2052"/>
            </a:ext>
            <a:ext uri="{FF2B5EF4-FFF2-40B4-BE49-F238E27FC236}">
              <a16:creationId xmlns:a16="http://schemas.microsoft.com/office/drawing/2014/main" id="{1B1AEFB7-5252-4713-818A-04F69F246F01}"/>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1023" name="Drop Down 20" hidden="1">
          <a:extLst>
            <a:ext uri="{63B3BB69-23CF-44E3-9099-C40C66FF867C}">
              <a14:compatExt xmlns:a14="http://schemas.microsoft.com/office/drawing/2010/main" spid="_x0000_s2068"/>
            </a:ext>
            <a:ext uri="{FF2B5EF4-FFF2-40B4-BE49-F238E27FC236}">
              <a16:creationId xmlns:a16="http://schemas.microsoft.com/office/drawing/2014/main" id="{EA2060CE-FEAE-460C-B06D-4E079CF24491}"/>
            </a:ext>
          </a:extLst>
        </xdr:cNvPr>
        <xdr:cNvSpPr/>
      </xdr:nvSpPr>
      <xdr:spPr bwMode="auto">
        <a:xfrm>
          <a:off x="6054328" y="3655218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1024" name="Drop Down 24" hidden="1">
          <a:extLst>
            <a:ext uri="{63B3BB69-23CF-44E3-9099-C40C66FF867C}">
              <a14:compatExt xmlns:a14="http://schemas.microsoft.com/office/drawing/2010/main" spid="_x0000_s2072"/>
            </a:ext>
            <a:ext uri="{FF2B5EF4-FFF2-40B4-BE49-F238E27FC236}">
              <a16:creationId xmlns:a16="http://schemas.microsoft.com/office/drawing/2014/main" id="{45697A9D-6DBF-4946-A3E1-1B73F35D8C74}"/>
            </a:ext>
          </a:extLst>
        </xdr:cNvPr>
        <xdr:cNvSpPr/>
      </xdr:nvSpPr>
      <xdr:spPr bwMode="auto">
        <a:xfrm>
          <a:off x="3893344" y="3655218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25" name="Drop Down 4" hidden="1">
          <a:extLst>
            <a:ext uri="{63B3BB69-23CF-44E3-9099-C40C66FF867C}">
              <a14:compatExt xmlns:a14="http://schemas.microsoft.com/office/drawing/2010/main" spid="_x0000_s2052"/>
            </a:ext>
            <a:ext uri="{FF2B5EF4-FFF2-40B4-BE49-F238E27FC236}">
              <a16:creationId xmlns:a16="http://schemas.microsoft.com/office/drawing/2014/main" id="{5B2F5A51-3774-4395-9CBA-1A8DF367C92F}"/>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26" name="Drop Down 4" hidden="1">
          <a:extLst>
            <a:ext uri="{63B3BB69-23CF-44E3-9099-C40C66FF867C}">
              <a14:compatExt xmlns:a14="http://schemas.microsoft.com/office/drawing/2010/main" spid="_x0000_s2052"/>
            </a:ext>
            <a:ext uri="{FF2B5EF4-FFF2-40B4-BE49-F238E27FC236}">
              <a16:creationId xmlns:a16="http://schemas.microsoft.com/office/drawing/2014/main" id="{53C0EFD9-82AC-40A8-85F6-9B61D5BB8E0D}"/>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27" name="Drop Down 4" hidden="1">
          <a:extLst>
            <a:ext uri="{63B3BB69-23CF-44E3-9099-C40C66FF867C}">
              <a14:compatExt xmlns:a14="http://schemas.microsoft.com/office/drawing/2010/main" spid="_x0000_s2052"/>
            </a:ext>
            <a:ext uri="{FF2B5EF4-FFF2-40B4-BE49-F238E27FC236}">
              <a16:creationId xmlns:a16="http://schemas.microsoft.com/office/drawing/2014/main" id="{60D6BB2C-5385-4952-8BE3-560D7C147B84}"/>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28" name="Drop Down 4" hidden="1">
          <a:extLst>
            <a:ext uri="{63B3BB69-23CF-44E3-9099-C40C66FF867C}">
              <a14:compatExt xmlns:a14="http://schemas.microsoft.com/office/drawing/2010/main" spid="_x0000_s2052"/>
            </a:ext>
            <a:ext uri="{FF2B5EF4-FFF2-40B4-BE49-F238E27FC236}">
              <a16:creationId xmlns:a16="http://schemas.microsoft.com/office/drawing/2014/main" id="{E193D1A4-B72E-4572-AE1F-DE29EFA1E0C9}"/>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29" name="Drop Down 4" hidden="1">
          <a:extLst>
            <a:ext uri="{63B3BB69-23CF-44E3-9099-C40C66FF867C}">
              <a14:compatExt xmlns:a14="http://schemas.microsoft.com/office/drawing/2010/main" spid="_x0000_s2052"/>
            </a:ext>
            <a:ext uri="{FF2B5EF4-FFF2-40B4-BE49-F238E27FC236}">
              <a16:creationId xmlns:a16="http://schemas.microsoft.com/office/drawing/2014/main" id="{F350AD9B-8194-42E3-B466-955570C3E463}"/>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1030" name="Drop Down 20" hidden="1">
          <a:extLst>
            <a:ext uri="{63B3BB69-23CF-44E3-9099-C40C66FF867C}">
              <a14:compatExt xmlns:a14="http://schemas.microsoft.com/office/drawing/2010/main" spid="_x0000_s2068"/>
            </a:ext>
            <a:ext uri="{FF2B5EF4-FFF2-40B4-BE49-F238E27FC236}">
              <a16:creationId xmlns:a16="http://schemas.microsoft.com/office/drawing/2014/main" id="{CA7413D2-7580-432A-8B2C-C72E154EB204}"/>
            </a:ext>
          </a:extLst>
        </xdr:cNvPr>
        <xdr:cNvSpPr/>
      </xdr:nvSpPr>
      <xdr:spPr bwMode="auto">
        <a:xfrm>
          <a:off x="6054328" y="3655218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1031" name="Drop Down 24" hidden="1">
          <a:extLst>
            <a:ext uri="{63B3BB69-23CF-44E3-9099-C40C66FF867C}">
              <a14:compatExt xmlns:a14="http://schemas.microsoft.com/office/drawing/2010/main" spid="_x0000_s2072"/>
            </a:ext>
            <a:ext uri="{FF2B5EF4-FFF2-40B4-BE49-F238E27FC236}">
              <a16:creationId xmlns:a16="http://schemas.microsoft.com/office/drawing/2014/main" id="{C74D703D-652E-4675-AB6B-6B9CD7E6D09B}"/>
            </a:ext>
          </a:extLst>
        </xdr:cNvPr>
        <xdr:cNvSpPr/>
      </xdr:nvSpPr>
      <xdr:spPr bwMode="auto">
        <a:xfrm>
          <a:off x="3893344" y="3655218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32" name="Drop Down 4" hidden="1">
          <a:extLst>
            <a:ext uri="{63B3BB69-23CF-44E3-9099-C40C66FF867C}">
              <a14:compatExt xmlns:a14="http://schemas.microsoft.com/office/drawing/2010/main" spid="_x0000_s2052"/>
            </a:ext>
            <a:ext uri="{FF2B5EF4-FFF2-40B4-BE49-F238E27FC236}">
              <a16:creationId xmlns:a16="http://schemas.microsoft.com/office/drawing/2014/main" id="{65CD3E9D-1844-434C-B016-2A7B2F4AA47F}"/>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33" name="Drop Down 4" hidden="1">
          <a:extLst>
            <a:ext uri="{63B3BB69-23CF-44E3-9099-C40C66FF867C}">
              <a14:compatExt xmlns:a14="http://schemas.microsoft.com/office/drawing/2010/main" spid="_x0000_s2052"/>
            </a:ext>
            <a:ext uri="{FF2B5EF4-FFF2-40B4-BE49-F238E27FC236}">
              <a16:creationId xmlns:a16="http://schemas.microsoft.com/office/drawing/2014/main" id="{70F24403-3557-4A9A-9882-C4352509FF22}"/>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34" name="Drop Down 4" hidden="1">
          <a:extLst>
            <a:ext uri="{63B3BB69-23CF-44E3-9099-C40C66FF867C}">
              <a14:compatExt xmlns:a14="http://schemas.microsoft.com/office/drawing/2010/main" spid="_x0000_s2052"/>
            </a:ext>
            <a:ext uri="{FF2B5EF4-FFF2-40B4-BE49-F238E27FC236}">
              <a16:creationId xmlns:a16="http://schemas.microsoft.com/office/drawing/2014/main" id="{1BBBFAEB-7EB3-4691-A7FE-90621175B57A}"/>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35" name="Drop Down 4" hidden="1">
          <a:extLst>
            <a:ext uri="{63B3BB69-23CF-44E3-9099-C40C66FF867C}">
              <a14:compatExt xmlns:a14="http://schemas.microsoft.com/office/drawing/2010/main" spid="_x0000_s2052"/>
            </a:ext>
            <a:ext uri="{FF2B5EF4-FFF2-40B4-BE49-F238E27FC236}">
              <a16:creationId xmlns:a16="http://schemas.microsoft.com/office/drawing/2014/main" id="{AC3DD7AC-473D-4D7B-B1DF-21DB16C4668C}"/>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36" name="Drop Down 4" hidden="1">
          <a:extLst>
            <a:ext uri="{63B3BB69-23CF-44E3-9099-C40C66FF867C}">
              <a14:compatExt xmlns:a14="http://schemas.microsoft.com/office/drawing/2010/main" spid="_x0000_s2052"/>
            </a:ext>
            <a:ext uri="{FF2B5EF4-FFF2-40B4-BE49-F238E27FC236}">
              <a16:creationId xmlns:a16="http://schemas.microsoft.com/office/drawing/2014/main" id="{77371DAE-5B69-4076-AA85-DD62DDDA0201}"/>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1037" name="Drop Down 20" hidden="1">
          <a:extLst>
            <a:ext uri="{63B3BB69-23CF-44E3-9099-C40C66FF867C}">
              <a14:compatExt xmlns:a14="http://schemas.microsoft.com/office/drawing/2010/main" spid="_x0000_s2068"/>
            </a:ext>
            <a:ext uri="{FF2B5EF4-FFF2-40B4-BE49-F238E27FC236}">
              <a16:creationId xmlns:a16="http://schemas.microsoft.com/office/drawing/2014/main" id="{23609FF9-1B1B-4443-869B-45129BB14264}"/>
            </a:ext>
          </a:extLst>
        </xdr:cNvPr>
        <xdr:cNvSpPr/>
      </xdr:nvSpPr>
      <xdr:spPr bwMode="auto">
        <a:xfrm>
          <a:off x="6054328" y="3655218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1038" name="Drop Down 24" hidden="1">
          <a:extLst>
            <a:ext uri="{63B3BB69-23CF-44E3-9099-C40C66FF867C}">
              <a14:compatExt xmlns:a14="http://schemas.microsoft.com/office/drawing/2010/main" spid="_x0000_s2072"/>
            </a:ext>
            <a:ext uri="{FF2B5EF4-FFF2-40B4-BE49-F238E27FC236}">
              <a16:creationId xmlns:a16="http://schemas.microsoft.com/office/drawing/2014/main" id="{BB367A5B-30A1-4BE1-8B2E-9B349390FCAB}"/>
            </a:ext>
          </a:extLst>
        </xdr:cNvPr>
        <xdr:cNvSpPr/>
      </xdr:nvSpPr>
      <xdr:spPr bwMode="auto">
        <a:xfrm>
          <a:off x="3893344" y="3655218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39" name="Drop Down 4" hidden="1">
          <a:extLst>
            <a:ext uri="{63B3BB69-23CF-44E3-9099-C40C66FF867C}">
              <a14:compatExt xmlns:a14="http://schemas.microsoft.com/office/drawing/2010/main" spid="_x0000_s2052"/>
            </a:ext>
            <a:ext uri="{FF2B5EF4-FFF2-40B4-BE49-F238E27FC236}">
              <a16:creationId xmlns:a16="http://schemas.microsoft.com/office/drawing/2014/main" id="{4A66228A-787F-4CD8-87CD-92D81AF393F4}"/>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40" name="Drop Down 4" hidden="1">
          <a:extLst>
            <a:ext uri="{63B3BB69-23CF-44E3-9099-C40C66FF867C}">
              <a14:compatExt xmlns:a14="http://schemas.microsoft.com/office/drawing/2010/main" spid="_x0000_s2052"/>
            </a:ext>
            <a:ext uri="{FF2B5EF4-FFF2-40B4-BE49-F238E27FC236}">
              <a16:creationId xmlns:a16="http://schemas.microsoft.com/office/drawing/2014/main" id="{9BB9CC3B-C833-4518-8D6A-B0B15651CABE}"/>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41" name="Drop Down 4" hidden="1">
          <a:extLst>
            <a:ext uri="{63B3BB69-23CF-44E3-9099-C40C66FF867C}">
              <a14:compatExt xmlns:a14="http://schemas.microsoft.com/office/drawing/2010/main" spid="_x0000_s2052"/>
            </a:ext>
            <a:ext uri="{FF2B5EF4-FFF2-40B4-BE49-F238E27FC236}">
              <a16:creationId xmlns:a16="http://schemas.microsoft.com/office/drawing/2014/main" id="{AD9A0C2A-E73D-4ECE-A13F-8B642188D40D}"/>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42" name="Drop Down 4" hidden="1">
          <a:extLst>
            <a:ext uri="{63B3BB69-23CF-44E3-9099-C40C66FF867C}">
              <a14:compatExt xmlns:a14="http://schemas.microsoft.com/office/drawing/2010/main" spid="_x0000_s2052"/>
            </a:ext>
            <a:ext uri="{FF2B5EF4-FFF2-40B4-BE49-F238E27FC236}">
              <a16:creationId xmlns:a16="http://schemas.microsoft.com/office/drawing/2014/main" id="{4E271EE5-D73A-4E8C-949A-17FCA0C7008C}"/>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43" name="Drop Down 4" hidden="1">
          <a:extLst>
            <a:ext uri="{63B3BB69-23CF-44E3-9099-C40C66FF867C}">
              <a14:compatExt xmlns:a14="http://schemas.microsoft.com/office/drawing/2010/main" spid="_x0000_s2052"/>
            </a:ext>
            <a:ext uri="{FF2B5EF4-FFF2-40B4-BE49-F238E27FC236}">
              <a16:creationId xmlns:a16="http://schemas.microsoft.com/office/drawing/2014/main" id="{DA2E14C4-BB7F-4680-9FE7-5DC6B93B5CD0}"/>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1044" name="Drop Down 20" hidden="1">
          <a:extLst>
            <a:ext uri="{63B3BB69-23CF-44E3-9099-C40C66FF867C}">
              <a14:compatExt xmlns:a14="http://schemas.microsoft.com/office/drawing/2010/main" spid="_x0000_s2068"/>
            </a:ext>
            <a:ext uri="{FF2B5EF4-FFF2-40B4-BE49-F238E27FC236}">
              <a16:creationId xmlns:a16="http://schemas.microsoft.com/office/drawing/2014/main" id="{54F0AA5C-F21B-4896-9DF7-6B8BDCCF3EEF}"/>
            </a:ext>
          </a:extLst>
        </xdr:cNvPr>
        <xdr:cNvSpPr/>
      </xdr:nvSpPr>
      <xdr:spPr bwMode="auto">
        <a:xfrm>
          <a:off x="6054328" y="3655218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1045" name="Drop Down 24" hidden="1">
          <a:extLst>
            <a:ext uri="{63B3BB69-23CF-44E3-9099-C40C66FF867C}">
              <a14:compatExt xmlns:a14="http://schemas.microsoft.com/office/drawing/2010/main" spid="_x0000_s2072"/>
            </a:ext>
            <a:ext uri="{FF2B5EF4-FFF2-40B4-BE49-F238E27FC236}">
              <a16:creationId xmlns:a16="http://schemas.microsoft.com/office/drawing/2014/main" id="{C686DBDC-E3F2-4C32-93D5-14E9E6A8FE68}"/>
            </a:ext>
          </a:extLst>
        </xdr:cNvPr>
        <xdr:cNvSpPr/>
      </xdr:nvSpPr>
      <xdr:spPr bwMode="auto">
        <a:xfrm>
          <a:off x="3893344" y="3655218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46" name="Drop Down 4" hidden="1">
          <a:extLst>
            <a:ext uri="{63B3BB69-23CF-44E3-9099-C40C66FF867C}">
              <a14:compatExt xmlns:a14="http://schemas.microsoft.com/office/drawing/2010/main" spid="_x0000_s2052"/>
            </a:ext>
            <a:ext uri="{FF2B5EF4-FFF2-40B4-BE49-F238E27FC236}">
              <a16:creationId xmlns:a16="http://schemas.microsoft.com/office/drawing/2014/main" id="{A41C17EA-586A-4E77-9D20-6D32F737167F}"/>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47" name="Drop Down 4" hidden="1">
          <a:extLst>
            <a:ext uri="{63B3BB69-23CF-44E3-9099-C40C66FF867C}">
              <a14:compatExt xmlns:a14="http://schemas.microsoft.com/office/drawing/2010/main" spid="_x0000_s2052"/>
            </a:ext>
            <a:ext uri="{FF2B5EF4-FFF2-40B4-BE49-F238E27FC236}">
              <a16:creationId xmlns:a16="http://schemas.microsoft.com/office/drawing/2014/main" id="{678D498C-E8B1-4AF8-A639-1A7690047E60}"/>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48" name="Drop Down 4" hidden="1">
          <a:extLst>
            <a:ext uri="{63B3BB69-23CF-44E3-9099-C40C66FF867C}">
              <a14:compatExt xmlns:a14="http://schemas.microsoft.com/office/drawing/2010/main" spid="_x0000_s2052"/>
            </a:ext>
            <a:ext uri="{FF2B5EF4-FFF2-40B4-BE49-F238E27FC236}">
              <a16:creationId xmlns:a16="http://schemas.microsoft.com/office/drawing/2014/main" id="{284957FF-DEBF-4B63-BDAD-D18576639301}"/>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49" name="Drop Down 4" hidden="1">
          <a:extLst>
            <a:ext uri="{63B3BB69-23CF-44E3-9099-C40C66FF867C}">
              <a14:compatExt xmlns:a14="http://schemas.microsoft.com/office/drawing/2010/main" spid="_x0000_s2052"/>
            </a:ext>
            <a:ext uri="{FF2B5EF4-FFF2-40B4-BE49-F238E27FC236}">
              <a16:creationId xmlns:a16="http://schemas.microsoft.com/office/drawing/2014/main" id="{45FE2FEB-D941-4650-BBFA-63AE0554417C}"/>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50" name="Drop Down 4" hidden="1">
          <a:extLst>
            <a:ext uri="{63B3BB69-23CF-44E3-9099-C40C66FF867C}">
              <a14:compatExt xmlns:a14="http://schemas.microsoft.com/office/drawing/2010/main" spid="_x0000_s2052"/>
            </a:ext>
            <a:ext uri="{FF2B5EF4-FFF2-40B4-BE49-F238E27FC236}">
              <a16:creationId xmlns:a16="http://schemas.microsoft.com/office/drawing/2014/main" id="{CF2E435F-7972-477D-8A61-53713C94B98E}"/>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1051" name="Drop Down 20" hidden="1">
          <a:extLst>
            <a:ext uri="{63B3BB69-23CF-44E3-9099-C40C66FF867C}">
              <a14:compatExt xmlns:a14="http://schemas.microsoft.com/office/drawing/2010/main" spid="_x0000_s2068"/>
            </a:ext>
            <a:ext uri="{FF2B5EF4-FFF2-40B4-BE49-F238E27FC236}">
              <a16:creationId xmlns:a16="http://schemas.microsoft.com/office/drawing/2014/main" id="{BDAAA23A-A16A-4170-8763-28C33CCFB8B9}"/>
            </a:ext>
          </a:extLst>
        </xdr:cNvPr>
        <xdr:cNvSpPr/>
      </xdr:nvSpPr>
      <xdr:spPr bwMode="auto">
        <a:xfrm>
          <a:off x="6054328" y="3655218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1052" name="Drop Down 24" hidden="1">
          <a:extLst>
            <a:ext uri="{63B3BB69-23CF-44E3-9099-C40C66FF867C}">
              <a14:compatExt xmlns:a14="http://schemas.microsoft.com/office/drawing/2010/main" spid="_x0000_s2072"/>
            </a:ext>
            <a:ext uri="{FF2B5EF4-FFF2-40B4-BE49-F238E27FC236}">
              <a16:creationId xmlns:a16="http://schemas.microsoft.com/office/drawing/2014/main" id="{89455339-A0A3-4395-94C9-D14712C874E0}"/>
            </a:ext>
          </a:extLst>
        </xdr:cNvPr>
        <xdr:cNvSpPr/>
      </xdr:nvSpPr>
      <xdr:spPr bwMode="auto">
        <a:xfrm>
          <a:off x="3893344" y="3655218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53" name="Drop Down 4" hidden="1">
          <a:extLst>
            <a:ext uri="{63B3BB69-23CF-44E3-9099-C40C66FF867C}">
              <a14:compatExt xmlns:a14="http://schemas.microsoft.com/office/drawing/2010/main" spid="_x0000_s2052"/>
            </a:ext>
            <a:ext uri="{FF2B5EF4-FFF2-40B4-BE49-F238E27FC236}">
              <a16:creationId xmlns:a16="http://schemas.microsoft.com/office/drawing/2014/main" id="{C4F2A475-4998-4C47-8E7C-0C3C018BAA5D}"/>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54" name="Drop Down 4" hidden="1">
          <a:extLst>
            <a:ext uri="{63B3BB69-23CF-44E3-9099-C40C66FF867C}">
              <a14:compatExt xmlns:a14="http://schemas.microsoft.com/office/drawing/2010/main" spid="_x0000_s2052"/>
            </a:ext>
            <a:ext uri="{FF2B5EF4-FFF2-40B4-BE49-F238E27FC236}">
              <a16:creationId xmlns:a16="http://schemas.microsoft.com/office/drawing/2014/main" id="{E1B43CC6-55E9-48BA-9B27-3C017ECC23AC}"/>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55" name="Drop Down 4" hidden="1">
          <a:extLst>
            <a:ext uri="{63B3BB69-23CF-44E3-9099-C40C66FF867C}">
              <a14:compatExt xmlns:a14="http://schemas.microsoft.com/office/drawing/2010/main" spid="_x0000_s2052"/>
            </a:ext>
            <a:ext uri="{FF2B5EF4-FFF2-40B4-BE49-F238E27FC236}">
              <a16:creationId xmlns:a16="http://schemas.microsoft.com/office/drawing/2014/main" id="{B83E74AF-C9B6-4621-A835-85BBFA2ECA81}"/>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56" name="Drop Down 4" hidden="1">
          <a:extLst>
            <a:ext uri="{63B3BB69-23CF-44E3-9099-C40C66FF867C}">
              <a14:compatExt xmlns:a14="http://schemas.microsoft.com/office/drawing/2010/main" spid="_x0000_s2052"/>
            </a:ext>
            <a:ext uri="{FF2B5EF4-FFF2-40B4-BE49-F238E27FC236}">
              <a16:creationId xmlns:a16="http://schemas.microsoft.com/office/drawing/2014/main" id="{D8A248DC-5396-4172-9199-A7B0B178E7E6}"/>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57" name="Drop Down 4" hidden="1">
          <a:extLst>
            <a:ext uri="{63B3BB69-23CF-44E3-9099-C40C66FF867C}">
              <a14:compatExt xmlns:a14="http://schemas.microsoft.com/office/drawing/2010/main" spid="_x0000_s2052"/>
            </a:ext>
            <a:ext uri="{FF2B5EF4-FFF2-40B4-BE49-F238E27FC236}">
              <a16:creationId xmlns:a16="http://schemas.microsoft.com/office/drawing/2014/main" id="{4F8F7AFF-F7E8-4D11-B073-0E89815696EA}"/>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1058" name="Drop Down 20" hidden="1">
          <a:extLst>
            <a:ext uri="{63B3BB69-23CF-44E3-9099-C40C66FF867C}">
              <a14:compatExt xmlns:a14="http://schemas.microsoft.com/office/drawing/2010/main" spid="_x0000_s2068"/>
            </a:ext>
            <a:ext uri="{FF2B5EF4-FFF2-40B4-BE49-F238E27FC236}">
              <a16:creationId xmlns:a16="http://schemas.microsoft.com/office/drawing/2014/main" id="{BFD56B80-D7F3-430A-84A5-0B77DFBBDCB1}"/>
            </a:ext>
          </a:extLst>
        </xdr:cNvPr>
        <xdr:cNvSpPr/>
      </xdr:nvSpPr>
      <xdr:spPr bwMode="auto">
        <a:xfrm>
          <a:off x="6054328" y="3655218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1059" name="Drop Down 24" hidden="1">
          <a:extLst>
            <a:ext uri="{63B3BB69-23CF-44E3-9099-C40C66FF867C}">
              <a14:compatExt xmlns:a14="http://schemas.microsoft.com/office/drawing/2010/main" spid="_x0000_s2072"/>
            </a:ext>
            <a:ext uri="{FF2B5EF4-FFF2-40B4-BE49-F238E27FC236}">
              <a16:creationId xmlns:a16="http://schemas.microsoft.com/office/drawing/2014/main" id="{826B204C-7216-45E7-AB88-E93883ACDA52}"/>
            </a:ext>
          </a:extLst>
        </xdr:cNvPr>
        <xdr:cNvSpPr/>
      </xdr:nvSpPr>
      <xdr:spPr bwMode="auto">
        <a:xfrm>
          <a:off x="3893344" y="3655218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60" name="Drop Down 4" hidden="1">
          <a:extLst>
            <a:ext uri="{63B3BB69-23CF-44E3-9099-C40C66FF867C}">
              <a14:compatExt xmlns:a14="http://schemas.microsoft.com/office/drawing/2010/main" spid="_x0000_s2052"/>
            </a:ext>
            <a:ext uri="{FF2B5EF4-FFF2-40B4-BE49-F238E27FC236}">
              <a16:creationId xmlns:a16="http://schemas.microsoft.com/office/drawing/2014/main" id="{B09B07AC-3A54-4B65-AABB-FD4D52597A08}"/>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61" name="Drop Down 4" hidden="1">
          <a:extLst>
            <a:ext uri="{63B3BB69-23CF-44E3-9099-C40C66FF867C}">
              <a14:compatExt xmlns:a14="http://schemas.microsoft.com/office/drawing/2010/main" spid="_x0000_s2052"/>
            </a:ext>
            <a:ext uri="{FF2B5EF4-FFF2-40B4-BE49-F238E27FC236}">
              <a16:creationId xmlns:a16="http://schemas.microsoft.com/office/drawing/2014/main" id="{EF4D8714-32DC-41EB-9376-C55930CC08DD}"/>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62" name="Drop Down 4" hidden="1">
          <a:extLst>
            <a:ext uri="{63B3BB69-23CF-44E3-9099-C40C66FF867C}">
              <a14:compatExt xmlns:a14="http://schemas.microsoft.com/office/drawing/2010/main" spid="_x0000_s2052"/>
            </a:ext>
            <a:ext uri="{FF2B5EF4-FFF2-40B4-BE49-F238E27FC236}">
              <a16:creationId xmlns:a16="http://schemas.microsoft.com/office/drawing/2014/main" id="{D2C0D081-03D8-42AF-8972-65D35FC86EE1}"/>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63" name="Drop Down 4" hidden="1">
          <a:extLst>
            <a:ext uri="{63B3BB69-23CF-44E3-9099-C40C66FF867C}">
              <a14:compatExt xmlns:a14="http://schemas.microsoft.com/office/drawing/2010/main" spid="_x0000_s2052"/>
            </a:ext>
            <a:ext uri="{FF2B5EF4-FFF2-40B4-BE49-F238E27FC236}">
              <a16:creationId xmlns:a16="http://schemas.microsoft.com/office/drawing/2014/main" id="{D3DCD15D-A5D5-4136-85DE-8DEF07EA94C4}"/>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64" name="Drop Down 4" hidden="1">
          <a:extLst>
            <a:ext uri="{63B3BB69-23CF-44E3-9099-C40C66FF867C}">
              <a14:compatExt xmlns:a14="http://schemas.microsoft.com/office/drawing/2010/main" spid="_x0000_s2052"/>
            </a:ext>
            <a:ext uri="{FF2B5EF4-FFF2-40B4-BE49-F238E27FC236}">
              <a16:creationId xmlns:a16="http://schemas.microsoft.com/office/drawing/2014/main" id="{DEBAA3A4-EEF5-4333-A835-31AF60BB0AED}"/>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1065" name="Drop Down 20" hidden="1">
          <a:extLst>
            <a:ext uri="{63B3BB69-23CF-44E3-9099-C40C66FF867C}">
              <a14:compatExt xmlns:a14="http://schemas.microsoft.com/office/drawing/2010/main" spid="_x0000_s2068"/>
            </a:ext>
            <a:ext uri="{FF2B5EF4-FFF2-40B4-BE49-F238E27FC236}">
              <a16:creationId xmlns:a16="http://schemas.microsoft.com/office/drawing/2014/main" id="{7EC08649-9DA5-4F03-B736-A3FFB790E745}"/>
            </a:ext>
          </a:extLst>
        </xdr:cNvPr>
        <xdr:cNvSpPr/>
      </xdr:nvSpPr>
      <xdr:spPr bwMode="auto">
        <a:xfrm>
          <a:off x="6054328" y="37873781"/>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1066" name="Drop Down 24" hidden="1">
          <a:extLst>
            <a:ext uri="{63B3BB69-23CF-44E3-9099-C40C66FF867C}">
              <a14:compatExt xmlns:a14="http://schemas.microsoft.com/office/drawing/2010/main" spid="_x0000_s2072"/>
            </a:ext>
            <a:ext uri="{FF2B5EF4-FFF2-40B4-BE49-F238E27FC236}">
              <a16:creationId xmlns:a16="http://schemas.microsoft.com/office/drawing/2014/main" id="{76925F4B-9354-4622-8BA8-3E926FE70C9B}"/>
            </a:ext>
          </a:extLst>
        </xdr:cNvPr>
        <xdr:cNvSpPr/>
      </xdr:nvSpPr>
      <xdr:spPr bwMode="auto">
        <a:xfrm>
          <a:off x="3893344" y="3787378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67" name="Drop Down 4" hidden="1">
          <a:extLst>
            <a:ext uri="{63B3BB69-23CF-44E3-9099-C40C66FF867C}">
              <a14:compatExt xmlns:a14="http://schemas.microsoft.com/office/drawing/2010/main" spid="_x0000_s2052"/>
            </a:ext>
            <a:ext uri="{FF2B5EF4-FFF2-40B4-BE49-F238E27FC236}">
              <a16:creationId xmlns:a16="http://schemas.microsoft.com/office/drawing/2014/main" id="{F56F951E-0A27-4563-9A28-36EADE0F2E1D}"/>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68" name="Drop Down 4" hidden="1">
          <a:extLst>
            <a:ext uri="{63B3BB69-23CF-44E3-9099-C40C66FF867C}">
              <a14:compatExt xmlns:a14="http://schemas.microsoft.com/office/drawing/2010/main" spid="_x0000_s2052"/>
            </a:ext>
            <a:ext uri="{FF2B5EF4-FFF2-40B4-BE49-F238E27FC236}">
              <a16:creationId xmlns:a16="http://schemas.microsoft.com/office/drawing/2014/main" id="{23A25117-1EF4-412A-9EE1-B2182BA163DB}"/>
            </a:ext>
          </a:extLst>
        </xdr:cNvPr>
        <xdr:cNvSpPr/>
      </xdr:nvSpPr>
      <xdr:spPr bwMode="auto">
        <a:xfrm>
          <a:off x="5216128"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69" name="Drop Down 4" hidden="1">
          <a:extLst>
            <a:ext uri="{63B3BB69-23CF-44E3-9099-C40C66FF867C}">
              <a14:compatExt xmlns:a14="http://schemas.microsoft.com/office/drawing/2010/main" spid="_x0000_s2052"/>
            </a:ext>
            <a:ext uri="{FF2B5EF4-FFF2-40B4-BE49-F238E27FC236}">
              <a16:creationId xmlns:a16="http://schemas.microsoft.com/office/drawing/2014/main" id="{F65EDBA6-27D0-4F5F-B58D-3C3436E400D2}"/>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70" name="Drop Down 4" hidden="1">
          <a:extLst>
            <a:ext uri="{63B3BB69-23CF-44E3-9099-C40C66FF867C}">
              <a14:compatExt xmlns:a14="http://schemas.microsoft.com/office/drawing/2010/main" spid="_x0000_s2052"/>
            </a:ext>
            <a:ext uri="{FF2B5EF4-FFF2-40B4-BE49-F238E27FC236}">
              <a16:creationId xmlns:a16="http://schemas.microsoft.com/office/drawing/2014/main" id="{539C0C48-D9B6-4E24-89F8-6F08D2EA09FD}"/>
            </a:ext>
          </a:extLst>
        </xdr:cNvPr>
        <xdr:cNvSpPr/>
      </xdr:nvSpPr>
      <xdr:spPr bwMode="auto">
        <a:xfrm>
          <a:off x="5216128"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71" name="Drop Down 4" hidden="1">
          <a:extLst>
            <a:ext uri="{63B3BB69-23CF-44E3-9099-C40C66FF867C}">
              <a14:compatExt xmlns:a14="http://schemas.microsoft.com/office/drawing/2010/main" spid="_x0000_s2052"/>
            </a:ext>
            <a:ext uri="{FF2B5EF4-FFF2-40B4-BE49-F238E27FC236}">
              <a16:creationId xmlns:a16="http://schemas.microsoft.com/office/drawing/2014/main" id="{F80880D6-A256-4DF1-B7E8-1FECAE2B6142}"/>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1072" name="Drop Down 20" hidden="1">
          <a:extLst>
            <a:ext uri="{63B3BB69-23CF-44E3-9099-C40C66FF867C}">
              <a14:compatExt xmlns:a14="http://schemas.microsoft.com/office/drawing/2010/main" spid="_x0000_s2068"/>
            </a:ext>
            <a:ext uri="{FF2B5EF4-FFF2-40B4-BE49-F238E27FC236}">
              <a16:creationId xmlns:a16="http://schemas.microsoft.com/office/drawing/2014/main" id="{5DB51965-C124-4A21-B36C-165779B23E80}"/>
            </a:ext>
          </a:extLst>
        </xdr:cNvPr>
        <xdr:cNvSpPr/>
      </xdr:nvSpPr>
      <xdr:spPr bwMode="auto">
        <a:xfrm>
          <a:off x="6054328" y="37873781"/>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1073" name="Drop Down 24" hidden="1">
          <a:extLst>
            <a:ext uri="{63B3BB69-23CF-44E3-9099-C40C66FF867C}">
              <a14:compatExt xmlns:a14="http://schemas.microsoft.com/office/drawing/2010/main" spid="_x0000_s2072"/>
            </a:ext>
            <a:ext uri="{FF2B5EF4-FFF2-40B4-BE49-F238E27FC236}">
              <a16:creationId xmlns:a16="http://schemas.microsoft.com/office/drawing/2014/main" id="{F10D48C1-33CC-4ABF-8934-942C7438CB19}"/>
            </a:ext>
          </a:extLst>
        </xdr:cNvPr>
        <xdr:cNvSpPr/>
      </xdr:nvSpPr>
      <xdr:spPr bwMode="auto">
        <a:xfrm>
          <a:off x="3893344" y="3787378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74" name="Drop Down 4" hidden="1">
          <a:extLst>
            <a:ext uri="{63B3BB69-23CF-44E3-9099-C40C66FF867C}">
              <a14:compatExt xmlns:a14="http://schemas.microsoft.com/office/drawing/2010/main" spid="_x0000_s2052"/>
            </a:ext>
            <a:ext uri="{FF2B5EF4-FFF2-40B4-BE49-F238E27FC236}">
              <a16:creationId xmlns:a16="http://schemas.microsoft.com/office/drawing/2014/main" id="{08ECBFE6-FE20-4E68-A269-490A13B7AC11}"/>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75" name="Drop Down 4" hidden="1">
          <a:extLst>
            <a:ext uri="{63B3BB69-23CF-44E3-9099-C40C66FF867C}">
              <a14:compatExt xmlns:a14="http://schemas.microsoft.com/office/drawing/2010/main" spid="_x0000_s2052"/>
            </a:ext>
            <a:ext uri="{FF2B5EF4-FFF2-40B4-BE49-F238E27FC236}">
              <a16:creationId xmlns:a16="http://schemas.microsoft.com/office/drawing/2014/main" id="{BF7516F2-A59E-49F2-B3AB-C98E230B1B5C}"/>
            </a:ext>
          </a:extLst>
        </xdr:cNvPr>
        <xdr:cNvSpPr/>
      </xdr:nvSpPr>
      <xdr:spPr bwMode="auto">
        <a:xfrm>
          <a:off x="5216128"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76" name="Drop Down 4" hidden="1">
          <a:extLst>
            <a:ext uri="{63B3BB69-23CF-44E3-9099-C40C66FF867C}">
              <a14:compatExt xmlns:a14="http://schemas.microsoft.com/office/drawing/2010/main" spid="_x0000_s2052"/>
            </a:ext>
            <a:ext uri="{FF2B5EF4-FFF2-40B4-BE49-F238E27FC236}">
              <a16:creationId xmlns:a16="http://schemas.microsoft.com/office/drawing/2014/main" id="{2DD09185-3482-4557-877B-51EF1E28FBC7}"/>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77" name="Drop Down 4" hidden="1">
          <a:extLst>
            <a:ext uri="{63B3BB69-23CF-44E3-9099-C40C66FF867C}">
              <a14:compatExt xmlns:a14="http://schemas.microsoft.com/office/drawing/2010/main" spid="_x0000_s2052"/>
            </a:ext>
            <a:ext uri="{FF2B5EF4-FFF2-40B4-BE49-F238E27FC236}">
              <a16:creationId xmlns:a16="http://schemas.microsoft.com/office/drawing/2014/main" id="{A7DF62D1-E884-4441-814C-F39E948652C4}"/>
            </a:ext>
          </a:extLst>
        </xdr:cNvPr>
        <xdr:cNvSpPr/>
      </xdr:nvSpPr>
      <xdr:spPr bwMode="auto">
        <a:xfrm>
          <a:off x="5216128"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78" name="Drop Down 4" hidden="1">
          <a:extLst>
            <a:ext uri="{63B3BB69-23CF-44E3-9099-C40C66FF867C}">
              <a14:compatExt xmlns:a14="http://schemas.microsoft.com/office/drawing/2010/main" spid="_x0000_s2052"/>
            </a:ext>
            <a:ext uri="{FF2B5EF4-FFF2-40B4-BE49-F238E27FC236}">
              <a16:creationId xmlns:a16="http://schemas.microsoft.com/office/drawing/2014/main" id="{5234674C-0BE2-4646-B911-3E4DE634411E}"/>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1079" name="Drop Down 20" hidden="1">
          <a:extLst>
            <a:ext uri="{63B3BB69-23CF-44E3-9099-C40C66FF867C}">
              <a14:compatExt xmlns:a14="http://schemas.microsoft.com/office/drawing/2010/main" spid="_x0000_s2068"/>
            </a:ext>
            <a:ext uri="{FF2B5EF4-FFF2-40B4-BE49-F238E27FC236}">
              <a16:creationId xmlns:a16="http://schemas.microsoft.com/office/drawing/2014/main" id="{72590AEF-7B74-460A-BEEF-FE9152EB53FF}"/>
            </a:ext>
          </a:extLst>
        </xdr:cNvPr>
        <xdr:cNvSpPr/>
      </xdr:nvSpPr>
      <xdr:spPr bwMode="auto">
        <a:xfrm>
          <a:off x="6054328" y="37873781"/>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1080" name="Drop Down 24" hidden="1">
          <a:extLst>
            <a:ext uri="{63B3BB69-23CF-44E3-9099-C40C66FF867C}">
              <a14:compatExt xmlns:a14="http://schemas.microsoft.com/office/drawing/2010/main" spid="_x0000_s2072"/>
            </a:ext>
            <a:ext uri="{FF2B5EF4-FFF2-40B4-BE49-F238E27FC236}">
              <a16:creationId xmlns:a16="http://schemas.microsoft.com/office/drawing/2014/main" id="{1E7FD0CC-DAF8-4397-957F-D867BF58F126}"/>
            </a:ext>
          </a:extLst>
        </xdr:cNvPr>
        <xdr:cNvSpPr/>
      </xdr:nvSpPr>
      <xdr:spPr bwMode="auto">
        <a:xfrm>
          <a:off x="3893344" y="3787378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81" name="Drop Down 4" hidden="1">
          <a:extLst>
            <a:ext uri="{63B3BB69-23CF-44E3-9099-C40C66FF867C}">
              <a14:compatExt xmlns:a14="http://schemas.microsoft.com/office/drawing/2010/main" spid="_x0000_s2052"/>
            </a:ext>
            <a:ext uri="{FF2B5EF4-FFF2-40B4-BE49-F238E27FC236}">
              <a16:creationId xmlns:a16="http://schemas.microsoft.com/office/drawing/2014/main" id="{F2A17D16-B40E-447A-B3E6-2F9E3F5AF482}"/>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82" name="Drop Down 4" hidden="1">
          <a:extLst>
            <a:ext uri="{63B3BB69-23CF-44E3-9099-C40C66FF867C}">
              <a14:compatExt xmlns:a14="http://schemas.microsoft.com/office/drawing/2010/main" spid="_x0000_s2052"/>
            </a:ext>
            <a:ext uri="{FF2B5EF4-FFF2-40B4-BE49-F238E27FC236}">
              <a16:creationId xmlns:a16="http://schemas.microsoft.com/office/drawing/2014/main" id="{FF987234-CEFB-4016-9247-6B34B9420EB7}"/>
            </a:ext>
          </a:extLst>
        </xdr:cNvPr>
        <xdr:cNvSpPr/>
      </xdr:nvSpPr>
      <xdr:spPr bwMode="auto">
        <a:xfrm>
          <a:off x="5216128"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83" name="Drop Down 4" hidden="1">
          <a:extLst>
            <a:ext uri="{63B3BB69-23CF-44E3-9099-C40C66FF867C}">
              <a14:compatExt xmlns:a14="http://schemas.microsoft.com/office/drawing/2010/main" spid="_x0000_s2052"/>
            </a:ext>
            <a:ext uri="{FF2B5EF4-FFF2-40B4-BE49-F238E27FC236}">
              <a16:creationId xmlns:a16="http://schemas.microsoft.com/office/drawing/2014/main" id="{C4F2CFB8-1E03-4B15-BD06-3832101DA8DB}"/>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84" name="Drop Down 4" hidden="1">
          <a:extLst>
            <a:ext uri="{63B3BB69-23CF-44E3-9099-C40C66FF867C}">
              <a14:compatExt xmlns:a14="http://schemas.microsoft.com/office/drawing/2010/main" spid="_x0000_s2052"/>
            </a:ext>
            <a:ext uri="{FF2B5EF4-FFF2-40B4-BE49-F238E27FC236}">
              <a16:creationId xmlns:a16="http://schemas.microsoft.com/office/drawing/2014/main" id="{ED7286E6-D6B9-48A9-AA10-A0B590B87B7B}"/>
            </a:ext>
          </a:extLst>
        </xdr:cNvPr>
        <xdr:cNvSpPr/>
      </xdr:nvSpPr>
      <xdr:spPr bwMode="auto">
        <a:xfrm>
          <a:off x="5216128"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85" name="Drop Down 4" hidden="1">
          <a:extLst>
            <a:ext uri="{63B3BB69-23CF-44E3-9099-C40C66FF867C}">
              <a14:compatExt xmlns:a14="http://schemas.microsoft.com/office/drawing/2010/main" spid="_x0000_s2052"/>
            </a:ext>
            <a:ext uri="{FF2B5EF4-FFF2-40B4-BE49-F238E27FC236}">
              <a16:creationId xmlns:a16="http://schemas.microsoft.com/office/drawing/2014/main" id="{805E2CAC-D4C6-4C19-AFC5-A0DD3719390A}"/>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1086" name="Drop Down 20" hidden="1">
          <a:extLst>
            <a:ext uri="{63B3BB69-23CF-44E3-9099-C40C66FF867C}">
              <a14:compatExt xmlns:a14="http://schemas.microsoft.com/office/drawing/2010/main" spid="_x0000_s2068"/>
            </a:ext>
            <a:ext uri="{FF2B5EF4-FFF2-40B4-BE49-F238E27FC236}">
              <a16:creationId xmlns:a16="http://schemas.microsoft.com/office/drawing/2014/main" id="{7E50024F-9DA9-49E9-9C4C-35C403ACFB5F}"/>
            </a:ext>
          </a:extLst>
        </xdr:cNvPr>
        <xdr:cNvSpPr/>
      </xdr:nvSpPr>
      <xdr:spPr bwMode="auto">
        <a:xfrm>
          <a:off x="6054328" y="37873781"/>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1087" name="Drop Down 24" hidden="1">
          <a:extLst>
            <a:ext uri="{63B3BB69-23CF-44E3-9099-C40C66FF867C}">
              <a14:compatExt xmlns:a14="http://schemas.microsoft.com/office/drawing/2010/main" spid="_x0000_s2072"/>
            </a:ext>
            <a:ext uri="{FF2B5EF4-FFF2-40B4-BE49-F238E27FC236}">
              <a16:creationId xmlns:a16="http://schemas.microsoft.com/office/drawing/2014/main" id="{8CED0D90-FE21-476E-979B-7C84FD2F9055}"/>
            </a:ext>
          </a:extLst>
        </xdr:cNvPr>
        <xdr:cNvSpPr/>
      </xdr:nvSpPr>
      <xdr:spPr bwMode="auto">
        <a:xfrm>
          <a:off x="3893344" y="3787378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88" name="Drop Down 4" hidden="1">
          <a:extLst>
            <a:ext uri="{63B3BB69-23CF-44E3-9099-C40C66FF867C}">
              <a14:compatExt xmlns:a14="http://schemas.microsoft.com/office/drawing/2010/main" spid="_x0000_s2052"/>
            </a:ext>
            <a:ext uri="{FF2B5EF4-FFF2-40B4-BE49-F238E27FC236}">
              <a16:creationId xmlns:a16="http://schemas.microsoft.com/office/drawing/2014/main" id="{A5AEAEB7-DA96-4E48-A3A5-DB28828E8B48}"/>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89" name="Drop Down 4" hidden="1">
          <a:extLst>
            <a:ext uri="{63B3BB69-23CF-44E3-9099-C40C66FF867C}">
              <a14:compatExt xmlns:a14="http://schemas.microsoft.com/office/drawing/2010/main" spid="_x0000_s2052"/>
            </a:ext>
            <a:ext uri="{FF2B5EF4-FFF2-40B4-BE49-F238E27FC236}">
              <a16:creationId xmlns:a16="http://schemas.microsoft.com/office/drawing/2014/main" id="{FFEA1CB6-7B41-4BBA-A9E2-FE1B4397B897}"/>
            </a:ext>
          </a:extLst>
        </xdr:cNvPr>
        <xdr:cNvSpPr/>
      </xdr:nvSpPr>
      <xdr:spPr bwMode="auto">
        <a:xfrm>
          <a:off x="5216128"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90" name="Drop Down 4" hidden="1">
          <a:extLst>
            <a:ext uri="{63B3BB69-23CF-44E3-9099-C40C66FF867C}">
              <a14:compatExt xmlns:a14="http://schemas.microsoft.com/office/drawing/2010/main" spid="_x0000_s2052"/>
            </a:ext>
            <a:ext uri="{FF2B5EF4-FFF2-40B4-BE49-F238E27FC236}">
              <a16:creationId xmlns:a16="http://schemas.microsoft.com/office/drawing/2014/main" id="{F5805F82-F512-4DCE-A058-3955BC19A548}"/>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91" name="Drop Down 4" hidden="1">
          <a:extLst>
            <a:ext uri="{63B3BB69-23CF-44E3-9099-C40C66FF867C}">
              <a14:compatExt xmlns:a14="http://schemas.microsoft.com/office/drawing/2010/main" spid="_x0000_s2052"/>
            </a:ext>
            <a:ext uri="{FF2B5EF4-FFF2-40B4-BE49-F238E27FC236}">
              <a16:creationId xmlns:a16="http://schemas.microsoft.com/office/drawing/2014/main" id="{A79886B0-A856-4329-A9AD-09EC78FCA70B}"/>
            </a:ext>
          </a:extLst>
        </xdr:cNvPr>
        <xdr:cNvSpPr/>
      </xdr:nvSpPr>
      <xdr:spPr bwMode="auto">
        <a:xfrm>
          <a:off x="5216128"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92" name="Drop Down 4" hidden="1">
          <a:extLst>
            <a:ext uri="{63B3BB69-23CF-44E3-9099-C40C66FF867C}">
              <a14:compatExt xmlns:a14="http://schemas.microsoft.com/office/drawing/2010/main" spid="_x0000_s2052"/>
            </a:ext>
            <a:ext uri="{FF2B5EF4-FFF2-40B4-BE49-F238E27FC236}">
              <a16:creationId xmlns:a16="http://schemas.microsoft.com/office/drawing/2014/main" id="{8EFDF470-00C2-4550-B4B1-6641E35838B8}"/>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1093" name="Drop Down 20" hidden="1">
          <a:extLst>
            <a:ext uri="{63B3BB69-23CF-44E3-9099-C40C66FF867C}">
              <a14:compatExt xmlns:a14="http://schemas.microsoft.com/office/drawing/2010/main" spid="_x0000_s2068"/>
            </a:ext>
            <a:ext uri="{FF2B5EF4-FFF2-40B4-BE49-F238E27FC236}">
              <a16:creationId xmlns:a16="http://schemas.microsoft.com/office/drawing/2014/main" id="{91E3A5AE-12E7-4096-9BA8-511CEB2FFD96}"/>
            </a:ext>
          </a:extLst>
        </xdr:cNvPr>
        <xdr:cNvSpPr/>
      </xdr:nvSpPr>
      <xdr:spPr bwMode="auto">
        <a:xfrm>
          <a:off x="6054328" y="37873781"/>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1094" name="Drop Down 24" hidden="1">
          <a:extLst>
            <a:ext uri="{63B3BB69-23CF-44E3-9099-C40C66FF867C}">
              <a14:compatExt xmlns:a14="http://schemas.microsoft.com/office/drawing/2010/main" spid="_x0000_s2072"/>
            </a:ext>
            <a:ext uri="{FF2B5EF4-FFF2-40B4-BE49-F238E27FC236}">
              <a16:creationId xmlns:a16="http://schemas.microsoft.com/office/drawing/2014/main" id="{1DFA4256-F72E-4574-8D98-16191D840ABF}"/>
            </a:ext>
          </a:extLst>
        </xdr:cNvPr>
        <xdr:cNvSpPr/>
      </xdr:nvSpPr>
      <xdr:spPr bwMode="auto">
        <a:xfrm>
          <a:off x="3893344" y="3787378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95" name="Drop Down 4" hidden="1">
          <a:extLst>
            <a:ext uri="{63B3BB69-23CF-44E3-9099-C40C66FF867C}">
              <a14:compatExt xmlns:a14="http://schemas.microsoft.com/office/drawing/2010/main" spid="_x0000_s2052"/>
            </a:ext>
            <a:ext uri="{FF2B5EF4-FFF2-40B4-BE49-F238E27FC236}">
              <a16:creationId xmlns:a16="http://schemas.microsoft.com/office/drawing/2014/main" id="{55F2AF98-DDAF-4E65-9A82-6CC15469F42A}"/>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96" name="Drop Down 4" hidden="1">
          <a:extLst>
            <a:ext uri="{63B3BB69-23CF-44E3-9099-C40C66FF867C}">
              <a14:compatExt xmlns:a14="http://schemas.microsoft.com/office/drawing/2010/main" spid="_x0000_s2052"/>
            </a:ext>
            <a:ext uri="{FF2B5EF4-FFF2-40B4-BE49-F238E27FC236}">
              <a16:creationId xmlns:a16="http://schemas.microsoft.com/office/drawing/2014/main" id="{1A56C34D-5B5C-4182-9CB9-30D594559B67}"/>
            </a:ext>
          </a:extLst>
        </xdr:cNvPr>
        <xdr:cNvSpPr/>
      </xdr:nvSpPr>
      <xdr:spPr bwMode="auto">
        <a:xfrm>
          <a:off x="5216128"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97" name="Drop Down 4" hidden="1">
          <a:extLst>
            <a:ext uri="{63B3BB69-23CF-44E3-9099-C40C66FF867C}">
              <a14:compatExt xmlns:a14="http://schemas.microsoft.com/office/drawing/2010/main" spid="_x0000_s2052"/>
            </a:ext>
            <a:ext uri="{FF2B5EF4-FFF2-40B4-BE49-F238E27FC236}">
              <a16:creationId xmlns:a16="http://schemas.microsoft.com/office/drawing/2014/main" id="{F0B7D35A-DADC-463E-8B64-AB6E353C0E1B}"/>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098" name="Drop Down 4" hidden="1">
          <a:extLst>
            <a:ext uri="{63B3BB69-23CF-44E3-9099-C40C66FF867C}">
              <a14:compatExt xmlns:a14="http://schemas.microsoft.com/office/drawing/2010/main" spid="_x0000_s2052"/>
            </a:ext>
            <a:ext uri="{FF2B5EF4-FFF2-40B4-BE49-F238E27FC236}">
              <a16:creationId xmlns:a16="http://schemas.microsoft.com/office/drawing/2014/main" id="{76DD7C80-4657-46A9-B9D0-CFF6409577E7}"/>
            </a:ext>
          </a:extLst>
        </xdr:cNvPr>
        <xdr:cNvSpPr/>
      </xdr:nvSpPr>
      <xdr:spPr bwMode="auto">
        <a:xfrm>
          <a:off x="5216128"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099" name="Drop Down 4" hidden="1">
          <a:extLst>
            <a:ext uri="{63B3BB69-23CF-44E3-9099-C40C66FF867C}">
              <a14:compatExt xmlns:a14="http://schemas.microsoft.com/office/drawing/2010/main" spid="_x0000_s2052"/>
            </a:ext>
            <a:ext uri="{FF2B5EF4-FFF2-40B4-BE49-F238E27FC236}">
              <a16:creationId xmlns:a16="http://schemas.microsoft.com/office/drawing/2014/main" id="{C557E153-608B-40B7-85EE-285E132B47BA}"/>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230</xdr:row>
      <xdr:rowOff>0</xdr:rowOff>
    </xdr:from>
    <xdr:ext cx="1921468" cy="195685"/>
    <xdr:sp macro="" textlink="">
      <xdr:nvSpPr>
        <xdr:cNvPr id="1100" name="Drop Down 20" hidden="1">
          <a:extLst>
            <a:ext uri="{63B3BB69-23CF-44E3-9099-C40C66FF867C}">
              <a14:compatExt xmlns:a14="http://schemas.microsoft.com/office/drawing/2010/main" spid="_x0000_s2068"/>
            </a:ext>
            <a:ext uri="{FF2B5EF4-FFF2-40B4-BE49-F238E27FC236}">
              <a16:creationId xmlns:a16="http://schemas.microsoft.com/office/drawing/2014/main" id="{86A0B993-6AFF-4666-BFE6-7A83791727A9}"/>
            </a:ext>
          </a:extLst>
        </xdr:cNvPr>
        <xdr:cNvSpPr/>
      </xdr:nvSpPr>
      <xdr:spPr bwMode="auto">
        <a:xfrm>
          <a:off x="6054328" y="37873781"/>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230</xdr:row>
      <xdr:rowOff>0</xdr:rowOff>
    </xdr:from>
    <xdr:ext cx="2476500" cy="199970"/>
    <xdr:sp macro="" textlink="">
      <xdr:nvSpPr>
        <xdr:cNvPr id="1101" name="Drop Down 24" hidden="1">
          <a:extLst>
            <a:ext uri="{63B3BB69-23CF-44E3-9099-C40C66FF867C}">
              <a14:compatExt xmlns:a14="http://schemas.microsoft.com/office/drawing/2010/main" spid="_x0000_s2072"/>
            </a:ext>
            <a:ext uri="{FF2B5EF4-FFF2-40B4-BE49-F238E27FC236}">
              <a16:creationId xmlns:a16="http://schemas.microsoft.com/office/drawing/2014/main" id="{915D84D6-0136-4EAC-B105-04497BC1A345}"/>
            </a:ext>
          </a:extLst>
        </xdr:cNvPr>
        <xdr:cNvSpPr/>
      </xdr:nvSpPr>
      <xdr:spPr bwMode="auto">
        <a:xfrm>
          <a:off x="3893344" y="37873781"/>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102" name="Drop Down 4" hidden="1">
          <a:extLst>
            <a:ext uri="{63B3BB69-23CF-44E3-9099-C40C66FF867C}">
              <a14:compatExt xmlns:a14="http://schemas.microsoft.com/office/drawing/2010/main" spid="_x0000_s2052"/>
            </a:ext>
            <a:ext uri="{FF2B5EF4-FFF2-40B4-BE49-F238E27FC236}">
              <a16:creationId xmlns:a16="http://schemas.microsoft.com/office/drawing/2014/main" id="{D19A61C4-99B6-4223-9CC9-C4264D036017}"/>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103" name="Drop Down 4" hidden="1">
          <a:extLst>
            <a:ext uri="{63B3BB69-23CF-44E3-9099-C40C66FF867C}">
              <a14:compatExt xmlns:a14="http://schemas.microsoft.com/office/drawing/2010/main" spid="_x0000_s2052"/>
            </a:ext>
            <a:ext uri="{FF2B5EF4-FFF2-40B4-BE49-F238E27FC236}">
              <a16:creationId xmlns:a16="http://schemas.microsoft.com/office/drawing/2014/main" id="{4A93158D-1AB6-4B14-8AD3-DD877B05C8D0}"/>
            </a:ext>
          </a:extLst>
        </xdr:cNvPr>
        <xdr:cNvSpPr/>
      </xdr:nvSpPr>
      <xdr:spPr bwMode="auto">
        <a:xfrm>
          <a:off x="5216128"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230</xdr:row>
      <xdr:rowOff>0</xdr:rowOff>
    </xdr:from>
    <xdr:ext cx="2529840" cy="195685"/>
    <xdr:sp macro="" textlink="">
      <xdr:nvSpPr>
        <xdr:cNvPr id="1104" name="Drop Down 4" hidden="1">
          <a:extLst>
            <a:ext uri="{63B3BB69-23CF-44E3-9099-C40C66FF867C}">
              <a14:compatExt xmlns:a14="http://schemas.microsoft.com/office/drawing/2010/main" spid="_x0000_s2052"/>
            </a:ext>
            <a:ext uri="{FF2B5EF4-FFF2-40B4-BE49-F238E27FC236}">
              <a16:creationId xmlns:a16="http://schemas.microsoft.com/office/drawing/2014/main" id="{8DF652DD-6EA7-4C1A-8FA2-3AE5B91ED6E0}"/>
            </a:ext>
          </a:extLst>
        </xdr:cNvPr>
        <xdr:cNvSpPr/>
      </xdr:nvSpPr>
      <xdr:spPr bwMode="auto">
        <a:xfrm>
          <a:off x="5529263"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230</xdr:row>
      <xdr:rowOff>0</xdr:rowOff>
    </xdr:from>
    <xdr:ext cx="2529840" cy="195685"/>
    <xdr:sp macro="" textlink="">
      <xdr:nvSpPr>
        <xdr:cNvPr id="1105" name="Drop Down 4" hidden="1">
          <a:extLst>
            <a:ext uri="{63B3BB69-23CF-44E3-9099-C40C66FF867C}">
              <a14:compatExt xmlns:a14="http://schemas.microsoft.com/office/drawing/2010/main" spid="_x0000_s2052"/>
            </a:ext>
            <a:ext uri="{FF2B5EF4-FFF2-40B4-BE49-F238E27FC236}">
              <a16:creationId xmlns:a16="http://schemas.microsoft.com/office/drawing/2014/main" id="{47F7B2B7-1DC6-456A-9C4A-02F78AEEBDD0}"/>
            </a:ext>
          </a:extLst>
        </xdr:cNvPr>
        <xdr:cNvSpPr/>
      </xdr:nvSpPr>
      <xdr:spPr bwMode="auto">
        <a:xfrm>
          <a:off x="5216128" y="37873781"/>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08" name="Drop Down 4" hidden="1">
          <a:extLst>
            <a:ext uri="{63B3BB69-23CF-44E3-9099-C40C66FF867C}">
              <a14:compatExt xmlns:a14="http://schemas.microsoft.com/office/drawing/2010/main" spid="_x0000_s2052"/>
            </a:ext>
            <a:ext uri="{FF2B5EF4-FFF2-40B4-BE49-F238E27FC236}">
              <a16:creationId xmlns:a16="http://schemas.microsoft.com/office/drawing/2014/main" id="{0589E2D9-9A16-4EFA-95A3-F4406EAB80E4}"/>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389</xdr:row>
      <xdr:rowOff>0</xdr:rowOff>
    </xdr:from>
    <xdr:ext cx="1921468" cy="195685"/>
    <xdr:sp macro="" textlink="">
      <xdr:nvSpPr>
        <xdr:cNvPr id="1109" name="Drop Down 20" hidden="1">
          <a:extLst>
            <a:ext uri="{63B3BB69-23CF-44E3-9099-C40C66FF867C}">
              <a14:compatExt xmlns:a14="http://schemas.microsoft.com/office/drawing/2010/main" spid="_x0000_s2068"/>
            </a:ext>
            <a:ext uri="{FF2B5EF4-FFF2-40B4-BE49-F238E27FC236}">
              <a16:creationId xmlns:a16="http://schemas.microsoft.com/office/drawing/2014/main" id="{C9F8CF10-7E1C-408C-8548-BC6B1B29BC7C}"/>
            </a:ext>
          </a:extLst>
        </xdr:cNvPr>
        <xdr:cNvSpPr/>
      </xdr:nvSpPr>
      <xdr:spPr bwMode="auto">
        <a:xfrm>
          <a:off x="6054328" y="3655218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389</xdr:row>
      <xdr:rowOff>0</xdr:rowOff>
    </xdr:from>
    <xdr:ext cx="2476500" cy="199970"/>
    <xdr:sp macro="" textlink="">
      <xdr:nvSpPr>
        <xdr:cNvPr id="1110" name="Drop Down 24" hidden="1">
          <a:extLst>
            <a:ext uri="{63B3BB69-23CF-44E3-9099-C40C66FF867C}">
              <a14:compatExt xmlns:a14="http://schemas.microsoft.com/office/drawing/2010/main" spid="_x0000_s2072"/>
            </a:ext>
            <a:ext uri="{FF2B5EF4-FFF2-40B4-BE49-F238E27FC236}">
              <a16:creationId xmlns:a16="http://schemas.microsoft.com/office/drawing/2014/main" id="{829427BE-C5C4-44B7-8F60-445702889F48}"/>
            </a:ext>
          </a:extLst>
        </xdr:cNvPr>
        <xdr:cNvSpPr/>
      </xdr:nvSpPr>
      <xdr:spPr bwMode="auto">
        <a:xfrm>
          <a:off x="3893344" y="3655218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11" name="Drop Down 4" hidden="1">
          <a:extLst>
            <a:ext uri="{63B3BB69-23CF-44E3-9099-C40C66FF867C}">
              <a14:compatExt xmlns:a14="http://schemas.microsoft.com/office/drawing/2010/main" spid="_x0000_s2052"/>
            </a:ext>
            <a:ext uri="{FF2B5EF4-FFF2-40B4-BE49-F238E27FC236}">
              <a16:creationId xmlns:a16="http://schemas.microsoft.com/office/drawing/2014/main" id="{950ED59F-352F-4EF8-AB95-BC503C1EAFF9}"/>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389</xdr:row>
      <xdr:rowOff>0</xdr:rowOff>
    </xdr:from>
    <xdr:ext cx="2529840" cy="195685"/>
    <xdr:sp macro="" textlink="">
      <xdr:nvSpPr>
        <xdr:cNvPr id="1112" name="Drop Down 4" hidden="1">
          <a:extLst>
            <a:ext uri="{63B3BB69-23CF-44E3-9099-C40C66FF867C}">
              <a14:compatExt xmlns:a14="http://schemas.microsoft.com/office/drawing/2010/main" spid="_x0000_s2052"/>
            </a:ext>
            <a:ext uri="{FF2B5EF4-FFF2-40B4-BE49-F238E27FC236}">
              <a16:creationId xmlns:a16="http://schemas.microsoft.com/office/drawing/2014/main" id="{4218AD66-69B0-4E51-9379-8FF47536FE87}"/>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13" name="Drop Down 4" hidden="1">
          <a:extLst>
            <a:ext uri="{63B3BB69-23CF-44E3-9099-C40C66FF867C}">
              <a14:compatExt xmlns:a14="http://schemas.microsoft.com/office/drawing/2010/main" spid="_x0000_s2052"/>
            </a:ext>
            <a:ext uri="{FF2B5EF4-FFF2-40B4-BE49-F238E27FC236}">
              <a16:creationId xmlns:a16="http://schemas.microsoft.com/office/drawing/2014/main" id="{CB45864A-34F0-4A49-96A3-81D466EF8397}"/>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389</xdr:row>
      <xdr:rowOff>0</xdr:rowOff>
    </xdr:from>
    <xdr:ext cx="2529840" cy="195685"/>
    <xdr:sp macro="" textlink="">
      <xdr:nvSpPr>
        <xdr:cNvPr id="1114" name="Drop Down 4" hidden="1">
          <a:extLst>
            <a:ext uri="{63B3BB69-23CF-44E3-9099-C40C66FF867C}">
              <a14:compatExt xmlns:a14="http://schemas.microsoft.com/office/drawing/2010/main" spid="_x0000_s2052"/>
            </a:ext>
            <a:ext uri="{FF2B5EF4-FFF2-40B4-BE49-F238E27FC236}">
              <a16:creationId xmlns:a16="http://schemas.microsoft.com/office/drawing/2014/main" id="{F2D65120-B7BC-406E-8C58-22DCF45B6874}"/>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15" name="Drop Down 4" hidden="1">
          <a:extLst>
            <a:ext uri="{63B3BB69-23CF-44E3-9099-C40C66FF867C}">
              <a14:compatExt xmlns:a14="http://schemas.microsoft.com/office/drawing/2010/main" spid="_x0000_s2052"/>
            </a:ext>
            <a:ext uri="{FF2B5EF4-FFF2-40B4-BE49-F238E27FC236}">
              <a16:creationId xmlns:a16="http://schemas.microsoft.com/office/drawing/2014/main" id="{0580FFED-EA39-4DC3-B8D0-1C83443FA486}"/>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389</xdr:row>
      <xdr:rowOff>0</xdr:rowOff>
    </xdr:from>
    <xdr:ext cx="1921468" cy="195685"/>
    <xdr:sp macro="" textlink="">
      <xdr:nvSpPr>
        <xdr:cNvPr id="1116" name="Drop Down 20" hidden="1">
          <a:extLst>
            <a:ext uri="{63B3BB69-23CF-44E3-9099-C40C66FF867C}">
              <a14:compatExt xmlns:a14="http://schemas.microsoft.com/office/drawing/2010/main" spid="_x0000_s2068"/>
            </a:ext>
            <a:ext uri="{FF2B5EF4-FFF2-40B4-BE49-F238E27FC236}">
              <a16:creationId xmlns:a16="http://schemas.microsoft.com/office/drawing/2014/main" id="{E47702D6-4CF1-482A-B246-6A1CE96EDB6B}"/>
            </a:ext>
          </a:extLst>
        </xdr:cNvPr>
        <xdr:cNvSpPr/>
      </xdr:nvSpPr>
      <xdr:spPr bwMode="auto">
        <a:xfrm>
          <a:off x="6054328" y="3655218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389</xdr:row>
      <xdr:rowOff>0</xdr:rowOff>
    </xdr:from>
    <xdr:ext cx="2476500" cy="199970"/>
    <xdr:sp macro="" textlink="">
      <xdr:nvSpPr>
        <xdr:cNvPr id="1117" name="Drop Down 24" hidden="1">
          <a:extLst>
            <a:ext uri="{63B3BB69-23CF-44E3-9099-C40C66FF867C}">
              <a14:compatExt xmlns:a14="http://schemas.microsoft.com/office/drawing/2010/main" spid="_x0000_s2072"/>
            </a:ext>
            <a:ext uri="{FF2B5EF4-FFF2-40B4-BE49-F238E27FC236}">
              <a16:creationId xmlns:a16="http://schemas.microsoft.com/office/drawing/2014/main" id="{205E2D2D-BFB6-49C1-8D02-787F3F7C7B98}"/>
            </a:ext>
          </a:extLst>
        </xdr:cNvPr>
        <xdr:cNvSpPr/>
      </xdr:nvSpPr>
      <xdr:spPr bwMode="auto">
        <a:xfrm>
          <a:off x="3893344" y="3655218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18" name="Drop Down 4" hidden="1">
          <a:extLst>
            <a:ext uri="{63B3BB69-23CF-44E3-9099-C40C66FF867C}">
              <a14:compatExt xmlns:a14="http://schemas.microsoft.com/office/drawing/2010/main" spid="_x0000_s2052"/>
            </a:ext>
            <a:ext uri="{FF2B5EF4-FFF2-40B4-BE49-F238E27FC236}">
              <a16:creationId xmlns:a16="http://schemas.microsoft.com/office/drawing/2014/main" id="{114DA0B2-C43A-4E82-AAFE-82189F27B879}"/>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389</xdr:row>
      <xdr:rowOff>0</xdr:rowOff>
    </xdr:from>
    <xdr:ext cx="2529840" cy="195685"/>
    <xdr:sp macro="" textlink="">
      <xdr:nvSpPr>
        <xdr:cNvPr id="1119" name="Drop Down 4" hidden="1">
          <a:extLst>
            <a:ext uri="{63B3BB69-23CF-44E3-9099-C40C66FF867C}">
              <a14:compatExt xmlns:a14="http://schemas.microsoft.com/office/drawing/2010/main" spid="_x0000_s2052"/>
            </a:ext>
            <a:ext uri="{FF2B5EF4-FFF2-40B4-BE49-F238E27FC236}">
              <a16:creationId xmlns:a16="http://schemas.microsoft.com/office/drawing/2014/main" id="{F7216C16-F262-45DA-A007-5E66D953E47A}"/>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20" name="Drop Down 4" hidden="1">
          <a:extLst>
            <a:ext uri="{63B3BB69-23CF-44E3-9099-C40C66FF867C}">
              <a14:compatExt xmlns:a14="http://schemas.microsoft.com/office/drawing/2010/main" spid="_x0000_s2052"/>
            </a:ext>
            <a:ext uri="{FF2B5EF4-FFF2-40B4-BE49-F238E27FC236}">
              <a16:creationId xmlns:a16="http://schemas.microsoft.com/office/drawing/2014/main" id="{57894D48-2A29-4633-A8D3-79DFF0A0C85F}"/>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389</xdr:row>
      <xdr:rowOff>0</xdr:rowOff>
    </xdr:from>
    <xdr:ext cx="2529840" cy="195685"/>
    <xdr:sp macro="" textlink="">
      <xdr:nvSpPr>
        <xdr:cNvPr id="1121" name="Drop Down 4" hidden="1">
          <a:extLst>
            <a:ext uri="{63B3BB69-23CF-44E3-9099-C40C66FF867C}">
              <a14:compatExt xmlns:a14="http://schemas.microsoft.com/office/drawing/2010/main" spid="_x0000_s2052"/>
            </a:ext>
            <a:ext uri="{FF2B5EF4-FFF2-40B4-BE49-F238E27FC236}">
              <a16:creationId xmlns:a16="http://schemas.microsoft.com/office/drawing/2014/main" id="{17801A84-5866-4512-A221-5C5E55EC0594}"/>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22" name="Drop Down 4" hidden="1">
          <a:extLst>
            <a:ext uri="{63B3BB69-23CF-44E3-9099-C40C66FF867C}">
              <a14:compatExt xmlns:a14="http://schemas.microsoft.com/office/drawing/2010/main" spid="_x0000_s2052"/>
            </a:ext>
            <a:ext uri="{FF2B5EF4-FFF2-40B4-BE49-F238E27FC236}">
              <a16:creationId xmlns:a16="http://schemas.microsoft.com/office/drawing/2014/main" id="{EA040F55-006F-47EC-913D-1C589453AC25}"/>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389</xdr:row>
      <xdr:rowOff>0</xdr:rowOff>
    </xdr:from>
    <xdr:ext cx="1921468" cy="195685"/>
    <xdr:sp macro="" textlink="">
      <xdr:nvSpPr>
        <xdr:cNvPr id="1123" name="Drop Down 20" hidden="1">
          <a:extLst>
            <a:ext uri="{63B3BB69-23CF-44E3-9099-C40C66FF867C}">
              <a14:compatExt xmlns:a14="http://schemas.microsoft.com/office/drawing/2010/main" spid="_x0000_s2068"/>
            </a:ext>
            <a:ext uri="{FF2B5EF4-FFF2-40B4-BE49-F238E27FC236}">
              <a16:creationId xmlns:a16="http://schemas.microsoft.com/office/drawing/2014/main" id="{09110AF9-F4E0-4915-AE2D-A644C942B691}"/>
            </a:ext>
          </a:extLst>
        </xdr:cNvPr>
        <xdr:cNvSpPr/>
      </xdr:nvSpPr>
      <xdr:spPr bwMode="auto">
        <a:xfrm>
          <a:off x="6054328" y="3655218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389</xdr:row>
      <xdr:rowOff>0</xdr:rowOff>
    </xdr:from>
    <xdr:ext cx="2476500" cy="199970"/>
    <xdr:sp macro="" textlink="">
      <xdr:nvSpPr>
        <xdr:cNvPr id="1124" name="Drop Down 24" hidden="1">
          <a:extLst>
            <a:ext uri="{63B3BB69-23CF-44E3-9099-C40C66FF867C}">
              <a14:compatExt xmlns:a14="http://schemas.microsoft.com/office/drawing/2010/main" spid="_x0000_s2072"/>
            </a:ext>
            <a:ext uri="{FF2B5EF4-FFF2-40B4-BE49-F238E27FC236}">
              <a16:creationId xmlns:a16="http://schemas.microsoft.com/office/drawing/2014/main" id="{D4FA6FBF-1FAE-4627-8749-8F5B715A59B8}"/>
            </a:ext>
          </a:extLst>
        </xdr:cNvPr>
        <xdr:cNvSpPr/>
      </xdr:nvSpPr>
      <xdr:spPr bwMode="auto">
        <a:xfrm>
          <a:off x="3893344" y="3655218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25" name="Drop Down 4" hidden="1">
          <a:extLst>
            <a:ext uri="{63B3BB69-23CF-44E3-9099-C40C66FF867C}">
              <a14:compatExt xmlns:a14="http://schemas.microsoft.com/office/drawing/2010/main" spid="_x0000_s2052"/>
            </a:ext>
            <a:ext uri="{FF2B5EF4-FFF2-40B4-BE49-F238E27FC236}">
              <a16:creationId xmlns:a16="http://schemas.microsoft.com/office/drawing/2014/main" id="{DB52C775-ACC4-4D78-8558-2572E193D14E}"/>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389</xdr:row>
      <xdr:rowOff>0</xdr:rowOff>
    </xdr:from>
    <xdr:ext cx="2529840" cy="195685"/>
    <xdr:sp macro="" textlink="">
      <xdr:nvSpPr>
        <xdr:cNvPr id="1126" name="Drop Down 4" hidden="1">
          <a:extLst>
            <a:ext uri="{63B3BB69-23CF-44E3-9099-C40C66FF867C}">
              <a14:compatExt xmlns:a14="http://schemas.microsoft.com/office/drawing/2010/main" spid="_x0000_s2052"/>
            </a:ext>
            <a:ext uri="{FF2B5EF4-FFF2-40B4-BE49-F238E27FC236}">
              <a16:creationId xmlns:a16="http://schemas.microsoft.com/office/drawing/2014/main" id="{B8357B0B-5B9E-4206-9C62-7DB899D65615}"/>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27" name="Drop Down 4" hidden="1">
          <a:extLst>
            <a:ext uri="{63B3BB69-23CF-44E3-9099-C40C66FF867C}">
              <a14:compatExt xmlns:a14="http://schemas.microsoft.com/office/drawing/2010/main" spid="_x0000_s2052"/>
            </a:ext>
            <a:ext uri="{FF2B5EF4-FFF2-40B4-BE49-F238E27FC236}">
              <a16:creationId xmlns:a16="http://schemas.microsoft.com/office/drawing/2014/main" id="{F9BC323D-8F44-4423-BEFA-15EC8D4F0723}"/>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389</xdr:row>
      <xdr:rowOff>0</xdr:rowOff>
    </xdr:from>
    <xdr:ext cx="2529840" cy="195685"/>
    <xdr:sp macro="" textlink="">
      <xdr:nvSpPr>
        <xdr:cNvPr id="1128" name="Drop Down 4" hidden="1">
          <a:extLst>
            <a:ext uri="{63B3BB69-23CF-44E3-9099-C40C66FF867C}">
              <a14:compatExt xmlns:a14="http://schemas.microsoft.com/office/drawing/2010/main" spid="_x0000_s2052"/>
            </a:ext>
            <a:ext uri="{FF2B5EF4-FFF2-40B4-BE49-F238E27FC236}">
              <a16:creationId xmlns:a16="http://schemas.microsoft.com/office/drawing/2014/main" id="{3D8D68DE-99B2-477E-8D40-B6C1D9E15B34}"/>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29" name="Drop Down 4" hidden="1">
          <a:extLst>
            <a:ext uri="{63B3BB69-23CF-44E3-9099-C40C66FF867C}">
              <a14:compatExt xmlns:a14="http://schemas.microsoft.com/office/drawing/2010/main" spid="_x0000_s2052"/>
            </a:ext>
            <a:ext uri="{FF2B5EF4-FFF2-40B4-BE49-F238E27FC236}">
              <a16:creationId xmlns:a16="http://schemas.microsoft.com/office/drawing/2014/main" id="{49913AA8-8BB4-4284-A4D7-B263D3BC5A76}"/>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389</xdr:row>
      <xdr:rowOff>0</xdr:rowOff>
    </xdr:from>
    <xdr:ext cx="1921468" cy="195685"/>
    <xdr:sp macro="" textlink="">
      <xdr:nvSpPr>
        <xdr:cNvPr id="1130" name="Drop Down 20" hidden="1">
          <a:extLst>
            <a:ext uri="{63B3BB69-23CF-44E3-9099-C40C66FF867C}">
              <a14:compatExt xmlns:a14="http://schemas.microsoft.com/office/drawing/2010/main" spid="_x0000_s2068"/>
            </a:ext>
            <a:ext uri="{FF2B5EF4-FFF2-40B4-BE49-F238E27FC236}">
              <a16:creationId xmlns:a16="http://schemas.microsoft.com/office/drawing/2014/main" id="{17F22EDF-E29D-410F-B715-98949A4DD7BC}"/>
            </a:ext>
          </a:extLst>
        </xdr:cNvPr>
        <xdr:cNvSpPr/>
      </xdr:nvSpPr>
      <xdr:spPr bwMode="auto">
        <a:xfrm>
          <a:off x="6054328" y="3655218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389</xdr:row>
      <xdr:rowOff>0</xdr:rowOff>
    </xdr:from>
    <xdr:ext cx="2476500" cy="199970"/>
    <xdr:sp macro="" textlink="">
      <xdr:nvSpPr>
        <xdr:cNvPr id="1131" name="Drop Down 24" hidden="1">
          <a:extLst>
            <a:ext uri="{63B3BB69-23CF-44E3-9099-C40C66FF867C}">
              <a14:compatExt xmlns:a14="http://schemas.microsoft.com/office/drawing/2010/main" spid="_x0000_s2072"/>
            </a:ext>
            <a:ext uri="{FF2B5EF4-FFF2-40B4-BE49-F238E27FC236}">
              <a16:creationId xmlns:a16="http://schemas.microsoft.com/office/drawing/2014/main" id="{D0F8AE4F-F992-4AC6-9632-B89ADE95677B}"/>
            </a:ext>
          </a:extLst>
        </xdr:cNvPr>
        <xdr:cNvSpPr/>
      </xdr:nvSpPr>
      <xdr:spPr bwMode="auto">
        <a:xfrm>
          <a:off x="3893344" y="3655218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32" name="Drop Down 4" hidden="1">
          <a:extLst>
            <a:ext uri="{63B3BB69-23CF-44E3-9099-C40C66FF867C}">
              <a14:compatExt xmlns:a14="http://schemas.microsoft.com/office/drawing/2010/main" spid="_x0000_s2052"/>
            </a:ext>
            <a:ext uri="{FF2B5EF4-FFF2-40B4-BE49-F238E27FC236}">
              <a16:creationId xmlns:a16="http://schemas.microsoft.com/office/drawing/2014/main" id="{836A94D4-38EB-4976-814D-5C52A4E63696}"/>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389</xdr:row>
      <xdr:rowOff>0</xdr:rowOff>
    </xdr:from>
    <xdr:ext cx="2529840" cy="195685"/>
    <xdr:sp macro="" textlink="">
      <xdr:nvSpPr>
        <xdr:cNvPr id="1133" name="Drop Down 4" hidden="1">
          <a:extLst>
            <a:ext uri="{63B3BB69-23CF-44E3-9099-C40C66FF867C}">
              <a14:compatExt xmlns:a14="http://schemas.microsoft.com/office/drawing/2010/main" spid="_x0000_s2052"/>
            </a:ext>
            <a:ext uri="{FF2B5EF4-FFF2-40B4-BE49-F238E27FC236}">
              <a16:creationId xmlns:a16="http://schemas.microsoft.com/office/drawing/2014/main" id="{C56337EA-52E3-4EC8-A772-649668D25767}"/>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34" name="Drop Down 4" hidden="1">
          <a:extLst>
            <a:ext uri="{63B3BB69-23CF-44E3-9099-C40C66FF867C}">
              <a14:compatExt xmlns:a14="http://schemas.microsoft.com/office/drawing/2010/main" spid="_x0000_s2052"/>
            </a:ext>
            <a:ext uri="{FF2B5EF4-FFF2-40B4-BE49-F238E27FC236}">
              <a16:creationId xmlns:a16="http://schemas.microsoft.com/office/drawing/2014/main" id="{22C4E9B6-8F33-4AB7-B580-E288463B3DFF}"/>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389</xdr:row>
      <xdr:rowOff>0</xdr:rowOff>
    </xdr:from>
    <xdr:ext cx="2529840" cy="195685"/>
    <xdr:sp macro="" textlink="">
      <xdr:nvSpPr>
        <xdr:cNvPr id="1135" name="Drop Down 4" hidden="1">
          <a:extLst>
            <a:ext uri="{63B3BB69-23CF-44E3-9099-C40C66FF867C}">
              <a14:compatExt xmlns:a14="http://schemas.microsoft.com/office/drawing/2010/main" spid="_x0000_s2052"/>
            </a:ext>
            <a:ext uri="{FF2B5EF4-FFF2-40B4-BE49-F238E27FC236}">
              <a16:creationId xmlns:a16="http://schemas.microsoft.com/office/drawing/2014/main" id="{725EC843-25A9-4678-BBA0-AC1215D98970}"/>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36" name="Drop Down 4" hidden="1">
          <a:extLst>
            <a:ext uri="{63B3BB69-23CF-44E3-9099-C40C66FF867C}">
              <a14:compatExt xmlns:a14="http://schemas.microsoft.com/office/drawing/2010/main" spid="_x0000_s2052"/>
            </a:ext>
            <a:ext uri="{FF2B5EF4-FFF2-40B4-BE49-F238E27FC236}">
              <a16:creationId xmlns:a16="http://schemas.microsoft.com/office/drawing/2014/main" id="{82BB3346-47E3-4DC1-87E3-8B033DF84DDF}"/>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389</xdr:row>
      <xdr:rowOff>0</xdr:rowOff>
    </xdr:from>
    <xdr:ext cx="1921468" cy="195685"/>
    <xdr:sp macro="" textlink="">
      <xdr:nvSpPr>
        <xdr:cNvPr id="1137" name="Drop Down 20" hidden="1">
          <a:extLst>
            <a:ext uri="{63B3BB69-23CF-44E3-9099-C40C66FF867C}">
              <a14:compatExt xmlns:a14="http://schemas.microsoft.com/office/drawing/2010/main" spid="_x0000_s2068"/>
            </a:ext>
            <a:ext uri="{FF2B5EF4-FFF2-40B4-BE49-F238E27FC236}">
              <a16:creationId xmlns:a16="http://schemas.microsoft.com/office/drawing/2014/main" id="{B248515C-0AD8-420C-99A2-58B1F446EAFA}"/>
            </a:ext>
          </a:extLst>
        </xdr:cNvPr>
        <xdr:cNvSpPr/>
      </xdr:nvSpPr>
      <xdr:spPr bwMode="auto">
        <a:xfrm>
          <a:off x="6054328" y="3655218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389</xdr:row>
      <xdr:rowOff>0</xdr:rowOff>
    </xdr:from>
    <xdr:ext cx="2476500" cy="199970"/>
    <xdr:sp macro="" textlink="">
      <xdr:nvSpPr>
        <xdr:cNvPr id="1138" name="Drop Down 24" hidden="1">
          <a:extLst>
            <a:ext uri="{63B3BB69-23CF-44E3-9099-C40C66FF867C}">
              <a14:compatExt xmlns:a14="http://schemas.microsoft.com/office/drawing/2010/main" spid="_x0000_s2072"/>
            </a:ext>
            <a:ext uri="{FF2B5EF4-FFF2-40B4-BE49-F238E27FC236}">
              <a16:creationId xmlns:a16="http://schemas.microsoft.com/office/drawing/2014/main" id="{7AE5D95F-5D01-489B-9337-1DD8710BA930}"/>
            </a:ext>
          </a:extLst>
        </xdr:cNvPr>
        <xdr:cNvSpPr/>
      </xdr:nvSpPr>
      <xdr:spPr bwMode="auto">
        <a:xfrm>
          <a:off x="3893344" y="3655218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39" name="Drop Down 4" hidden="1">
          <a:extLst>
            <a:ext uri="{63B3BB69-23CF-44E3-9099-C40C66FF867C}">
              <a14:compatExt xmlns:a14="http://schemas.microsoft.com/office/drawing/2010/main" spid="_x0000_s2052"/>
            </a:ext>
            <a:ext uri="{FF2B5EF4-FFF2-40B4-BE49-F238E27FC236}">
              <a16:creationId xmlns:a16="http://schemas.microsoft.com/office/drawing/2014/main" id="{9B210E26-3C76-476A-90F6-2EE378909226}"/>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389</xdr:row>
      <xdr:rowOff>0</xdr:rowOff>
    </xdr:from>
    <xdr:ext cx="2529840" cy="195685"/>
    <xdr:sp macro="" textlink="">
      <xdr:nvSpPr>
        <xdr:cNvPr id="1140" name="Drop Down 4" hidden="1">
          <a:extLst>
            <a:ext uri="{63B3BB69-23CF-44E3-9099-C40C66FF867C}">
              <a14:compatExt xmlns:a14="http://schemas.microsoft.com/office/drawing/2010/main" spid="_x0000_s2052"/>
            </a:ext>
            <a:ext uri="{FF2B5EF4-FFF2-40B4-BE49-F238E27FC236}">
              <a16:creationId xmlns:a16="http://schemas.microsoft.com/office/drawing/2014/main" id="{813D3AB0-160E-40B8-B096-484BEC95128C}"/>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41" name="Drop Down 4" hidden="1">
          <a:extLst>
            <a:ext uri="{63B3BB69-23CF-44E3-9099-C40C66FF867C}">
              <a14:compatExt xmlns:a14="http://schemas.microsoft.com/office/drawing/2010/main" spid="_x0000_s2052"/>
            </a:ext>
            <a:ext uri="{FF2B5EF4-FFF2-40B4-BE49-F238E27FC236}">
              <a16:creationId xmlns:a16="http://schemas.microsoft.com/office/drawing/2014/main" id="{150901E4-464E-481D-96B6-8A51BC3AEC38}"/>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389</xdr:row>
      <xdr:rowOff>0</xdr:rowOff>
    </xdr:from>
    <xdr:ext cx="2529840" cy="195685"/>
    <xdr:sp macro="" textlink="">
      <xdr:nvSpPr>
        <xdr:cNvPr id="1142" name="Drop Down 4" hidden="1">
          <a:extLst>
            <a:ext uri="{63B3BB69-23CF-44E3-9099-C40C66FF867C}">
              <a14:compatExt xmlns:a14="http://schemas.microsoft.com/office/drawing/2010/main" spid="_x0000_s2052"/>
            </a:ext>
            <a:ext uri="{FF2B5EF4-FFF2-40B4-BE49-F238E27FC236}">
              <a16:creationId xmlns:a16="http://schemas.microsoft.com/office/drawing/2014/main" id="{F9BA27B2-1E3C-4D1D-AD51-8DEEF2198DAF}"/>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43" name="Drop Down 4" hidden="1">
          <a:extLst>
            <a:ext uri="{63B3BB69-23CF-44E3-9099-C40C66FF867C}">
              <a14:compatExt xmlns:a14="http://schemas.microsoft.com/office/drawing/2010/main" spid="_x0000_s2052"/>
            </a:ext>
            <a:ext uri="{FF2B5EF4-FFF2-40B4-BE49-F238E27FC236}">
              <a16:creationId xmlns:a16="http://schemas.microsoft.com/office/drawing/2014/main" id="{51C7B8BD-52B4-4D9B-83A6-0E1159F2A635}"/>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389</xdr:row>
      <xdr:rowOff>0</xdr:rowOff>
    </xdr:from>
    <xdr:ext cx="1921468" cy="195685"/>
    <xdr:sp macro="" textlink="">
      <xdr:nvSpPr>
        <xdr:cNvPr id="1144" name="Drop Down 20" hidden="1">
          <a:extLst>
            <a:ext uri="{63B3BB69-23CF-44E3-9099-C40C66FF867C}">
              <a14:compatExt xmlns:a14="http://schemas.microsoft.com/office/drawing/2010/main" spid="_x0000_s2068"/>
            </a:ext>
            <a:ext uri="{FF2B5EF4-FFF2-40B4-BE49-F238E27FC236}">
              <a16:creationId xmlns:a16="http://schemas.microsoft.com/office/drawing/2014/main" id="{AF13D367-EABE-4757-8D28-481D5B56F0ED}"/>
            </a:ext>
          </a:extLst>
        </xdr:cNvPr>
        <xdr:cNvSpPr/>
      </xdr:nvSpPr>
      <xdr:spPr bwMode="auto">
        <a:xfrm>
          <a:off x="6054328" y="36552188"/>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389</xdr:row>
      <xdr:rowOff>0</xdr:rowOff>
    </xdr:from>
    <xdr:ext cx="2476500" cy="199970"/>
    <xdr:sp macro="" textlink="">
      <xdr:nvSpPr>
        <xdr:cNvPr id="1145" name="Drop Down 24" hidden="1">
          <a:extLst>
            <a:ext uri="{63B3BB69-23CF-44E3-9099-C40C66FF867C}">
              <a14:compatExt xmlns:a14="http://schemas.microsoft.com/office/drawing/2010/main" spid="_x0000_s2072"/>
            </a:ext>
            <a:ext uri="{FF2B5EF4-FFF2-40B4-BE49-F238E27FC236}">
              <a16:creationId xmlns:a16="http://schemas.microsoft.com/office/drawing/2014/main" id="{B522C0F4-E692-4134-B2FE-F1C3D452760F}"/>
            </a:ext>
          </a:extLst>
        </xdr:cNvPr>
        <xdr:cNvSpPr/>
      </xdr:nvSpPr>
      <xdr:spPr bwMode="auto">
        <a:xfrm>
          <a:off x="3893344" y="36552188"/>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46" name="Drop Down 4" hidden="1">
          <a:extLst>
            <a:ext uri="{63B3BB69-23CF-44E3-9099-C40C66FF867C}">
              <a14:compatExt xmlns:a14="http://schemas.microsoft.com/office/drawing/2010/main" spid="_x0000_s2052"/>
            </a:ext>
            <a:ext uri="{FF2B5EF4-FFF2-40B4-BE49-F238E27FC236}">
              <a16:creationId xmlns:a16="http://schemas.microsoft.com/office/drawing/2014/main" id="{0828A9DF-D19D-4ED7-8793-DF1A93031203}"/>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389</xdr:row>
      <xdr:rowOff>0</xdr:rowOff>
    </xdr:from>
    <xdr:ext cx="2529840" cy="195685"/>
    <xdr:sp macro="" textlink="">
      <xdr:nvSpPr>
        <xdr:cNvPr id="1147" name="Drop Down 4" hidden="1">
          <a:extLst>
            <a:ext uri="{63B3BB69-23CF-44E3-9099-C40C66FF867C}">
              <a14:compatExt xmlns:a14="http://schemas.microsoft.com/office/drawing/2010/main" spid="_x0000_s2052"/>
            </a:ext>
            <a:ext uri="{FF2B5EF4-FFF2-40B4-BE49-F238E27FC236}">
              <a16:creationId xmlns:a16="http://schemas.microsoft.com/office/drawing/2014/main" id="{0B252092-2E0A-4627-ABC4-B915B07BDA10}"/>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389</xdr:row>
      <xdr:rowOff>0</xdr:rowOff>
    </xdr:from>
    <xdr:ext cx="2529840" cy="195685"/>
    <xdr:sp macro="" textlink="">
      <xdr:nvSpPr>
        <xdr:cNvPr id="1148" name="Drop Down 4" hidden="1">
          <a:extLst>
            <a:ext uri="{63B3BB69-23CF-44E3-9099-C40C66FF867C}">
              <a14:compatExt xmlns:a14="http://schemas.microsoft.com/office/drawing/2010/main" spid="_x0000_s2052"/>
            </a:ext>
            <a:ext uri="{FF2B5EF4-FFF2-40B4-BE49-F238E27FC236}">
              <a16:creationId xmlns:a16="http://schemas.microsoft.com/office/drawing/2014/main" id="{DD624CE7-1FF5-449B-9E96-5DF400FCF7E8}"/>
            </a:ext>
          </a:extLst>
        </xdr:cNvPr>
        <xdr:cNvSpPr/>
      </xdr:nvSpPr>
      <xdr:spPr bwMode="auto">
        <a:xfrm>
          <a:off x="5529263"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389</xdr:row>
      <xdr:rowOff>0</xdr:rowOff>
    </xdr:from>
    <xdr:ext cx="2529840" cy="195685"/>
    <xdr:sp macro="" textlink="">
      <xdr:nvSpPr>
        <xdr:cNvPr id="1149" name="Drop Down 4" hidden="1">
          <a:extLst>
            <a:ext uri="{63B3BB69-23CF-44E3-9099-C40C66FF867C}">
              <a14:compatExt xmlns:a14="http://schemas.microsoft.com/office/drawing/2010/main" spid="_x0000_s2052"/>
            </a:ext>
            <a:ext uri="{FF2B5EF4-FFF2-40B4-BE49-F238E27FC236}">
              <a16:creationId xmlns:a16="http://schemas.microsoft.com/office/drawing/2014/main" id="{36CF3289-C476-4805-B2F4-7906D150BD34}"/>
            </a:ext>
          </a:extLst>
        </xdr:cNvPr>
        <xdr:cNvSpPr/>
      </xdr:nvSpPr>
      <xdr:spPr bwMode="auto">
        <a:xfrm>
          <a:off x="5216128" y="36552188"/>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50" name="Drop Down 4" hidden="1">
          <a:extLst>
            <a:ext uri="{63B3BB69-23CF-44E3-9099-C40C66FF867C}">
              <a14:compatExt xmlns:a14="http://schemas.microsoft.com/office/drawing/2010/main" spid="_x0000_s2052"/>
            </a:ext>
            <a:ext uri="{FF2B5EF4-FFF2-40B4-BE49-F238E27FC236}">
              <a16:creationId xmlns:a16="http://schemas.microsoft.com/office/drawing/2014/main" id="{3D096C6E-FB25-4C8D-B64C-4BAD57E6CC33}"/>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395</xdr:row>
      <xdr:rowOff>0</xdr:rowOff>
    </xdr:from>
    <xdr:ext cx="1921468" cy="195685"/>
    <xdr:sp macro="" textlink="">
      <xdr:nvSpPr>
        <xdr:cNvPr id="1151" name="Drop Down 20" hidden="1">
          <a:extLst>
            <a:ext uri="{63B3BB69-23CF-44E3-9099-C40C66FF867C}">
              <a14:compatExt xmlns:a14="http://schemas.microsoft.com/office/drawing/2010/main" spid="_x0000_s2068"/>
            </a:ext>
            <a:ext uri="{FF2B5EF4-FFF2-40B4-BE49-F238E27FC236}">
              <a16:creationId xmlns:a16="http://schemas.microsoft.com/office/drawing/2014/main" id="{3D17068E-04B6-441F-A411-C56ECF391010}"/>
            </a:ext>
          </a:extLst>
        </xdr:cNvPr>
        <xdr:cNvSpPr/>
      </xdr:nvSpPr>
      <xdr:spPr bwMode="auto">
        <a:xfrm>
          <a:off x="6054328" y="59310984"/>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395</xdr:row>
      <xdr:rowOff>0</xdr:rowOff>
    </xdr:from>
    <xdr:ext cx="2476500" cy="199970"/>
    <xdr:sp macro="" textlink="">
      <xdr:nvSpPr>
        <xdr:cNvPr id="1152" name="Drop Down 24" hidden="1">
          <a:extLst>
            <a:ext uri="{63B3BB69-23CF-44E3-9099-C40C66FF867C}">
              <a14:compatExt xmlns:a14="http://schemas.microsoft.com/office/drawing/2010/main" spid="_x0000_s2072"/>
            </a:ext>
            <a:ext uri="{FF2B5EF4-FFF2-40B4-BE49-F238E27FC236}">
              <a16:creationId xmlns:a16="http://schemas.microsoft.com/office/drawing/2014/main" id="{F8B263F5-5A3C-47A3-B885-2FE389EC0460}"/>
            </a:ext>
          </a:extLst>
        </xdr:cNvPr>
        <xdr:cNvSpPr/>
      </xdr:nvSpPr>
      <xdr:spPr bwMode="auto">
        <a:xfrm>
          <a:off x="3893344" y="59310984"/>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53" name="Drop Down 4" hidden="1">
          <a:extLst>
            <a:ext uri="{63B3BB69-23CF-44E3-9099-C40C66FF867C}">
              <a14:compatExt xmlns:a14="http://schemas.microsoft.com/office/drawing/2010/main" spid="_x0000_s2052"/>
            </a:ext>
            <a:ext uri="{FF2B5EF4-FFF2-40B4-BE49-F238E27FC236}">
              <a16:creationId xmlns:a16="http://schemas.microsoft.com/office/drawing/2014/main" id="{F0391D1F-848E-4413-A5AC-906DA0E584CA}"/>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395</xdr:row>
      <xdr:rowOff>0</xdr:rowOff>
    </xdr:from>
    <xdr:ext cx="2529840" cy="195685"/>
    <xdr:sp macro="" textlink="">
      <xdr:nvSpPr>
        <xdr:cNvPr id="1154" name="Drop Down 4" hidden="1">
          <a:extLst>
            <a:ext uri="{63B3BB69-23CF-44E3-9099-C40C66FF867C}">
              <a14:compatExt xmlns:a14="http://schemas.microsoft.com/office/drawing/2010/main" spid="_x0000_s2052"/>
            </a:ext>
            <a:ext uri="{FF2B5EF4-FFF2-40B4-BE49-F238E27FC236}">
              <a16:creationId xmlns:a16="http://schemas.microsoft.com/office/drawing/2014/main" id="{0C69E81B-22DB-48EA-8291-0AA394586718}"/>
            </a:ext>
          </a:extLst>
        </xdr:cNvPr>
        <xdr:cNvSpPr/>
      </xdr:nvSpPr>
      <xdr:spPr bwMode="auto">
        <a:xfrm>
          <a:off x="5216128"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55" name="Drop Down 4" hidden="1">
          <a:extLst>
            <a:ext uri="{63B3BB69-23CF-44E3-9099-C40C66FF867C}">
              <a14:compatExt xmlns:a14="http://schemas.microsoft.com/office/drawing/2010/main" spid="_x0000_s2052"/>
            </a:ext>
            <a:ext uri="{FF2B5EF4-FFF2-40B4-BE49-F238E27FC236}">
              <a16:creationId xmlns:a16="http://schemas.microsoft.com/office/drawing/2014/main" id="{C922EA31-1D53-4F67-848C-6229DDC74A68}"/>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395</xdr:row>
      <xdr:rowOff>0</xdr:rowOff>
    </xdr:from>
    <xdr:ext cx="2529840" cy="195685"/>
    <xdr:sp macro="" textlink="">
      <xdr:nvSpPr>
        <xdr:cNvPr id="1156" name="Drop Down 4" hidden="1">
          <a:extLst>
            <a:ext uri="{63B3BB69-23CF-44E3-9099-C40C66FF867C}">
              <a14:compatExt xmlns:a14="http://schemas.microsoft.com/office/drawing/2010/main" spid="_x0000_s2052"/>
            </a:ext>
            <a:ext uri="{FF2B5EF4-FFF2-40B4-BE49-F238E27FC236}">
              <a16:creationId xmlns:a16="http://schemas.microsoft.com/office/drawing/2014/main" id="{7E8D35CB-719D-40E3-B483-FA791DB06682}"/>
            </a:ext>
          </a:extLst>
        </xdr:cNvPr>
        <xdr:cNvSpPr/>
      </xdr:nvSpPr>
      <xdr:spPr bwMode="auto">
        <a:xfrm>
          <a:off x="5216128"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57" name="Drop Down 4" hidden="1">
          <a:extLst>
            <a:ext uri="{63B3BB69-23CF-44E3-9099-C40C66FF867C}">
              <a14:compatExt xmlns:a14="http://schemas.microsoft.com/office/drawing/2010/main" spid="_x0000_s2052"/>
            </a:ext>
            <a:ext uri="{FF2B5EF4-FFF2-40B4-BE49-F238E27FC236}">
              <a16:creationId xmlns:a16="http://schemas.microsoft.com/office/drawing/2014/main" id="{A48BBA9F-05FB-4B17-A1E5-ABD52499EEA4}"/>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395</xdr:row>
      <xdr:rowOff>0</xdr:rowOff>
    </xdr:from>
    <xdr:ext cx="1921468" cy="195685"/>
    <xdr:sp macro="" textlink="">
      <xdr:nvSpPr>
        <xdr:cNvPr id="1158" name="Drop Down 20" hidden="1">
          <a:extLst>
            <a:ext uri="{63B3BB69-23CF-44E3-9099-C40C66FF867C}">
              <a14:compatExt xmlns:a14="http://schemas.microsoft.com/office/drawing/2010/main" spid="_x0000_s2068"/>
            </a:ext>
            <a:ext uri="{FF2B5EF4-FFF2-40B4-BE49-F238E27FC236}">
              <a16:creationId xmlns:a16="http://schemas.microsoft.com/office/drawing/2014/main" id="{04C9F7DB-0E3C-40A9-81C1-08D986D34537}"/>
            </a:ext>
          </a:extLst>
        </xdr:cNvPr>
        <xdr:cNvSpPr/>
      </xdr:nvSpPr>
      <xdr:spPr bwMode="auto">
        <a:xfrm>
          <a:off x="6054328" y="59310984"/>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395</xdr:row>
      <xdr:rowOff>0</xdr:rowOff>
    </xdr:from>
    <xdr:ext cx="2476500" cy="199970"/>
    <xdr:sp macro="" textlink="">
      <xdr:nvSpPr>
        <xdr:cNvPr id="1159" name="Drop Down 24" hidden="1">
          <a:extLst>
            <a:ext uri="{63B3BB69-23CF-44E3-9099-C40C66FF867C}">
              <a14:compatExt xmlns:a14="http://schemas.microsoft.com/office/drawing/2010/main" spid="_x0000_s2072"/>
            </a:ext>
            <a:ext uri="{FF2B5EF4-FFF2-40B4-BE49-F238E27FC236}">
              <a16:creationId xmlns:a16="http://schemas.microsoft.com/office/drawing/2014/main" id="{B301D237-1DFA-4145-AA05-AA53B4C2B620}"/>
            </a:ext>
          </a:extLst>
        </xdr:cNvPr>
        <xdr:cNvSpPr/>
      </xdr:nvSpPr>
      <xdr:spPr bwMode="auto">
        <a:xfrm>
          <a:off x="3893344" y="59310984"/>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60" name="Drop Down 4" hidden="1">
          <a:extLst>
            <a:ext uri="{63B3BB69-23CF-44E3-9099-C40C66FF867C}">
              <a14:compatExt xmlns:a14="http://schemas.microsoft.com/office/drawing/2010/main" spid="_x0000_s2052"/>
            </a:ext>
            <a:ext uri="{FF2B5EF4-FFF2-40B4-BE49-F238E27FC236}">
              <a16:creationId xmlns:a16="http://schemas.microsoft.com/office/drawing/2014/main" id="{ACA99F38-34E0-40A7-B0DB-802E7F793781}"/>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395</xdr:row>
      <xdr:rowOff>0</xdr:rowOff>
    </xdr:from>
    <xdr:ext cx="2529840" cy="195685"/>
    <xdr:sp macro="" textlink="">
      <xdr:nvSpPr>
        <xdr:cNvPr id="1161" name="Drop Down 4" hidden="1">
          <a:extLst>
            <a:ext uri="{63B3BB69-23CF-44E3-9099-C40C66FF867C}">
              <a14:compatExt xmlns:a14="http://schemas.microsoft.com/office/drawing/2010/main" spid="_x0000_s2052"/>
            </a:ext>
            <a:ext uri="{FF2B5EF4-FFF2-40B4-BE49-F238E27FC236}">
              <a16:creationId xmlns:a16="http://schemas.microsoft.com/office/drawing/2014/main" id="{ED3A57A1-7DA6-402F-B82F-52F0B70E65FD}"/>
            </a:ext>
          </a:extLst>
        </xdr:cNvPr>
        <xdr:cNvSpPr/>
      </xdr:nvSpPr>
      <xdr:spPr bwMode="auto">
        <a:xfrm>
          <a:off x="5216128"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62" name="Drop Down 4" hidden="1">
          <a:extLst>
            <a:ext uri="{63B3BB69-23CF-44E3-9099-C40C66FF867C}">
              <a14:compatExt xmlns:a14="http://schemas.microsoft.com/office/drawing/2010/main" spid="_x0000_s2052"/>
            </a:ext>
            <a:ext uri="{FF2B5EF4-FFF2-40B4-BE49-F238E27FC236}">
              <a16:creationId xmlns:a16="http://schemas.microsoft.com/office/drawing/2014/main" id="{6DBDCE9B-F323-4B91-B637-19E4545E07E5}"/>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395</xdr:row>
      <xdr:rowOff>0</xdr:rowOff>
    </xdr:from>
    <xdr:ext cx="2529840" cy="195685"/>
    <xdr:sp macro="" textlink="">
      <xdr:nvSpPr>
        <xdr:cNvPr id="1163" name="Drop Down 4" hidden="1">
          <a:extLst>
            <a:ext uri="{63B3BB69-23CF-44E3-9099-C40C66FF867C}">
              <a14:compatExt xmlns:a14="http://schemas.microsoft.com/office/drawing/2010/main" spid="_x0000_s2052"/>
            </a:ext>
            <a:ext uri="{FF2B5EF4-FFF2-40B4-BE49-F238E27FC236}">
              <a16:creationId xmlns:a16="http://schemas.microsoft.com/office/drawing/2014/main" id="{8825FD34-3F52-4927-B0A4-A9866240CE7A}"/>
            </a:ext>
          </a:extLst>
        </xdr:cNvPr>
        <xdr:cNvSpPr/>
      </xdr:nvSpPr>
      <xdr:spPr bwMode="auto">
        <a:xfrm>
          <a:off x="5216128"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64" name="Drop Down 4" hidden="1">
          <a:extLst>
            <a:ext uri="{63B3BB69-23CF-44E3-9099-C40C66FF867C}">
              <a14:compatExt xmlns:a14="http://schemas.microsoft.com/office/drawing/2010/main" spid="_x0000_s2052"/>
            </a:ext>
            <a:ext uri="{FF2B5EF4-FFF2-40B4-BE49-F238E27FC236}">
              <a16:creationId xmlns:a16="http://schemas.microsoft.com/office/drawing/2014/main" id="{B88D3E0D-D744-485C-872F-C2B5F2BFD2D1}"/>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395</xdr:row>
      <xdr:rowOff>0</xdr:rowOff>
    </xdr:from>
    <xdr:ext cx="1921468" cy="195685"/>
    <xdr:sp macro="" textlink="">
      <xdr:nvSpPr>
        <xdr:cNvPr id="1165" name="Drop Down 20" hidden="1">
          <a:extLst>
            <a:ext uri="{63B3BB69-23CF-44E3-9099-C40C66FF867C}">
              <a14:compatExt xmlns:a14="http://schemas.microsoft.com/office/drawing/2010/main" spid="_x0000_s2068"/>
            </a:ext>
            <a:ext uri="{FF2B5EF4-FFF2-40B4-BE49-F238E27FC236}">
              <a16:creationId xmlns:a16="http://schemas.microsoft.com/office/drawing/2014/main" id="{394B654A-78D5-4C82-9827-CE9F82473808}"/>
            </a:ext>
          </a:extLst>
        </xdr:cNvPr>
        <xdr:cNvSpPr/>
      </xdr:nvSpPr>
      <xdr:spPr bwMode="auto">
        <a:xfrm>
          <a:off x="6054328" y="59310984"/>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395</xdr:row>
      <xdr:rowOff>0</xdr:rowOff>
    </xdr:from>
    <xdr:ext cx="2476500" cy="199970"/>
    <xdr:sp macro="" textlink="">
      <xdr:nvSpPr>
        <xdr:cNvPr id="1166" name="Drop Down 24" hidden="1">
          <a:extLst>
            <a:ext uri="{63B3BB69-23CF-44E3-9099-C40C66FF867C}">
              <a14:compatExt xmlns:a14="http://schemas.microsoft.com/office/drawing/2010/main" spid="_x0000_s2072"/>
            </a:ext>
            <a:ext uri="{FF2B5EF4-FFF2-40B4-BE49-F238E27FC236}">
              <a16:creationId xmlns:a16="http://schemas.microsoft.com/office/drawing/2014/main" id="{D842EAB8-D61E-4C63-96B3-C055712AA02F}"/>
            </a:ext>
          </a:extLst>
        </xdr:cNvPr>
        <xdr:cNvSpPr/>
      </xdr:nvSpPr>
      <xdr:spPr bwMode="auto">
        <a:xfrm>
          <a:off x="3893344" y="59310984"/>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67" name="Drop Down 4" hidden="1">
          <a:extLst>
            <a:ext uri="{63B3BB69-23CF-44E3-9099-C40C66FF867C}">
              <a14:compatExt xmlns:a14="http://schemas.microsoft.com/office/drawing/2010/main" spid="_x0000_s2052"/>
            </a:ext>
            <a:ext uri="{FF2B5EF4-FFF2-40B4-BE49-F238E27FC236}">
              <a16:creationId xmlns:a16="http://schemas.microsoft.com/office/drawing/2014/main" id="{E6B3D671-A946-4DD3-BEED-301EC1D75B3E}"/>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395</xdr:row>
      <xdr:rowOff>0</xdr:rowOff>
    </xdr:from>
    <xdr:ext cx="2529840" cy="195685"/>
    <xdr:sp macro="" textlink="">
      <xdr:nvSpPr>
        <xdr:cNvPr id="1168" name="Drop Down 4" hidden="1">
          <a:extLst>
            <a:ext uri="{63B3BB69-23CF-44E3-9099-C40C66FF867C}">
              <a14:compatExt xmlns:a14="http://schemas.microsoft.com/office/drawing/2010/main" spid="_x0000_s2052"/>
            </a:ext>
            <a:ext uri="{FF2B5EF4-FFF2-40B4-BE49-F238E27FC236}">
              <a16:creationId xmlns:a16="http://schemas.microsoft.com/office/drawing/2014/main" id="{34E23B6E-BC73-4546-8331-F43B241EE2F6}"/>
            </a:ext>
          </a:extLst>
        </xdr:cNvPr>
        <xdr:cNvSpPr/>
      </xdr:nvSpPr>
      <xdr:spPr bwMode="auto">
        <a:xfrm>
          <a:off x="5216128"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69" name="Drop Down 4" hidden="1">
          <a:extLst>
            <a:ext uri="{63B3BB69-23CF-44E3-9099-C40C66FF867C}">
              <a14:compatExt xmlns:a14="http://schemas.microsoft.com/office/drawing/2010/main" spid="_x0000_s2052"/>
            </a:ext>
            <a:ext uri="{FF2B5EF4-FFF2-40B4-BE49-F238E27FC236}">
              <a16:creationId xmlns:a16="http://schemas.microsoft.com/office/drawing/2014/main" id="{E23AFAE1-A18F-48AD-AB87-4EFF15082435}"/>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395</xdr:row>
      <xdr:rowOff>0</xdr:rowOff>
    </xdr:from>
    <xdr:ext cx="2529840" cy="195685"/>
    <xdr:sp macro="" textlink="">
      <xdr:nvSpPr>
        <xdr:cNvPr id="1170" name="Drop Down 4" hidden="1">
          <a:extLst>
            <a:ext uri="{63B3BB69-23CF-44E3-9099-C40C66FF867C}">
              <a14:compatExt xmlns:a14="http://schemas.microsoft.com/office/drawing/2010/main" spid="_x0000_s2052"/>
            </a:ext>
            <a:ext uri="{FF2B5EF4-FFF2-40B4-BE49-F238E27FC236}">
              <a16:creationId xmlns:a16="http://schemas.microsoft.com/office/drawing/2014/main" id="{39B6306B-CCD5-4E66-9FDA-429C77487806}"/>
            </a:ext>
          </a:extLst>
        </xdr:cNvPr>
        <xdr:cNvSpPr/>
      </xdr:nvSpPr>
      <xdr:spPr bwMode="auto">
        <a:xfrm>
          <a:off x="5216128"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71" name="Drop Down 4" hidden="1">
          <a:extLst>
            <a:ext uri="{63B3BB69-23CF-44E3-9099-C40C66FF867C}">
              <a14:compatExt xmlns:a14="http://schemas.microsoft.com/office/drawing/2010/main" spid="_x0000_s2052"/>
            </a:ext>
            <a:ext uri="{FF2B5EF4-FFF2-40B4-BE49-F238E27FC236}">
              <a16:creationId xmlns:a16="http://schemas.microsoft.com/office/drawing/2014/main" id="{7F1CFB7F-C9FD-4EB3-AB6D-850FC0075936}"/>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395</xdr:row>
      <xdr:rowOff>0</xdr:rowOff>
    </xdr:from>
    <xdr:ext cx="1921468" cy="195685"/>
    <xdr:sp macro="" textlink="">
      <xdr:nvSpPr>
        <xdr:cNvPr id="1172" name="Drop Down 20" hidden="1">
          <a:extLst>
            <a:ext uri="{63B3BB69-23CF-44E3-9099-C40C66FF867C}">
              <a14:compatExt xmlns:a14="http://schemas.microsoft.com/office/drawing/2010/main" spid="_x0000_s2068"/>
            </a:ext>
            <a:ext uri="{FF2B5EF4-FFF2-40B4-BE49-F238E27FC236}">
              <a16:creationId xmlns:a16="http://schemas.microsoft.com/office/drawing/2014/main" id="{FCA7E93F-620A-4252-8054-3D6B5A537A37}"/>
            </a:ext>
          </a:extLst>
        </xdr:cNvPr>
        <xdr:cNvSpPr/>
      </xdr:nvSpPr>
      <xdr:spPr bwMode="auto">
        <a:xfrm>
          <a:off x="6054328" y="59310984"/>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395</xdr:row>
      <xdr:rowOff>0</xdr:rowOff>
    </xdr:from>
    <xdr:ext cx="2476500" cy="199970"/>
    <xdr:sp macro="" textlink="">
      <xdr:nvSpPr>
        <xdr:cNvPr id="1173" name="Drop Down 24" hidden="1">
          <a:extLst>
            <a:ext uri="{63B3BB69-23CF-44E3-9099-C40C66FF867C}">
              <a14:compatExt xmlns:a14="http://schemas.microsoft.com/office/drawing/2010/main" spid="_x0000_s2072"/>
            </a:ext>
            <a:ext uri="{FF2B5EF4-FFF2-40B4-BE49-F238E27FC236}">
              <a16:creationId xmlns:a16="http://schemas.microsoft.com/office/drawing/2014/main" id="{6863B53E-C472-40B8-983F-060FFB069028}"/>
            </a:ext>
          </a:extLst>
        </xdr:cNvPr>
        <xdr:cNvSpPr/>
      </xdr:nvSpPr>
      <xdr:spPr bwMode="auto">
        <a:xfrm>
          <a:off x="3893344" y="59310984"/>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74" name="Drop Down 4" hidden="1">
          <a:extLst>
            <a:ext uri="{63B3BB69-23CF-44E3-9099-C40C66FF867C}">
              <a14:compatExt xmlns:a14="http://schemas.microsoft.com/office/drawing/2010/main" spid="_x0000_s2052"/>
            </a:ext>
            <a:ext uri="{FF2B5EF4-FFF2-40B4-BE49-F238E27FC236}">
              <a16:creationId xmlns:a16="http://schemas.microsoft.com/office/drawing/2014/main" id="{699E912A-5FE0-434A-BFA2-FB15AFA6A877}"/>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395</xdr:row>
      <xdr:rowOff>0</xdr:rowOff>
    </xdr:from>
    <xdr:ext cx="2529840" cy="195685"/>
    <xdr:sp macro="" textlink="">
      <xdr:nvSpPr>
        <xdr:cNvPr id="1175" name="Drop Down 4" hidden="1">
          <a:extLst>
            <a:ext uri="{63B3BB69-23CF-44E3-9099-C40C66FF867C}">
              <a14:compatExt xmlns:a14="http://schemas.microsoft.com/office/drawing/2010/main" spid="_x0000_s2052"/>
            </a:ext>
            <a:ext uri="{FF2B5EF4-FFF2-40B4-BE49-F238E27FC236}">
              <a16:creationId xmlns:a16="http://schemas.microsoft.com/office/drawing/2014/main" id="{E133F33E-2CEB-4F26-A4AD-9B25F4C3E763}"/>
            </a:ext>
          </a:extLst>
        </xdr:cNvPr>
        <xdr:cNvSpPr/>
      </xdr:nvSpPr>
      <xdr:spPr bwMode="auto">
        <a:xfrm>
          <a:off x="5216128"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76" name="Drop Down 4" hidden="1">
          <a:extLst>
            <a:ext uri="{63B3BB69-23CF-44E3-9099-C40C66FF867C}">
              <a14:compatExt xmlns:a14="http://schemas.microsoft.com/office/drawing/2010/main" spid="_x0000_s2052"/>
            </a:ext>
            <a:ext uri="{FF2B5EF4-FFF2-40B4-BE49-F238E27FC236}">
              <a16:creationId xmlns:a16="http://schemas.microsoft.com/office/drawing/2014/main" id="{C12A90DD-85BE-43EE-9B7E-E9D8B5BB166D}"/>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395</xdr:row>
      <xdr:rowOff>0</xdr:rowOff>
    </xdr:from>
    <xdr:ext cx="2529840" cy="195685"/>
    <xdr:sp macro="" textlink="">
      <xdr:nvSpPr>
        <xdr:cNvPr id="1177" name="Drop Down 4" hidden="1">
          <a:extLst>
            <a:ext uri="{63B3BB69-23CF-44E3-9099-C40C66FF867C}">
              <a14:compatExt xmlns:a14="http://schemas.microsoft.com/office/drawing/2010/main" spid="_x0000_s2052"/>
            </a:ext>
            <a:ext uri="{FF2B5EF4-FFF2-40B4-BE49-F238E27FC236}">
              <a16:creationId xmlns:a16="http://schemas.microsoft.com/office/drawing/2014/main" id="{B1E7C866-F876-4202-997F-35353461C102}"/>
            </a:ext>
          </a:extLst>
        </xdr:cNvPr>
        <xdr:cNvSpPr/>
      </xdr:nvSpPr>
      <xdr:spPr bwMode="auto">
        <a:xfrm>
          <a:off x="5216128"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78" name="Drop Down 4" hidden="1">
          <a:extLst>
            <a:ext uri="{63B3BB69-23CF-44E3-9099-C40C66FF867C}">
              <a14:compatExt xmlns:a14="http://schemas.microsoft.com/office/drawing/2010/main" spid="_x0000_s2052"/>
            </a:ext>
            <a:ext uri="{FF2B5EF4-FFF2-40B4-BE49-F238E27FC236}">
              <a16:creationId xmlns:a16="http://schemas.microsoft.com/office/drawing/2014/main" id="{897892E3-2C4C-492C-9CB1-844B0570EC0E}"/>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395</xdr:row>
      <xdr:rowOff>0</xdr:rowOff>
    </xdr:from>
    <xdr:ext cx="1921468" cy="195685"/>
    <xdr:sp macro="" textlink="">
      <xdr:nvSpPr>
        <xdr:cNvPr id="1179" name="Drop Down 20" hidden="1">
          <a:extLst>
            <a:ext uri="{63B3BB69-23CF-44E3-9099-C40C66FF867C}">
              <a14:compatExt xmlns:a14="http://schemas.microsoft.com/office/drawing/2010/main" spid="_x0000_s2068"/>
            </a:ext>
            <a:ext uri="{FF2B5EF4-FFF2-40B4-BE49-F238E27FC236}">
              <a16:creationId xmlns:a16="http://schemas.microsoft.com/office/drawing/2014/main" id="{79ACC9BF-F031-41C9-9E6E-02671FC696FF}"/>
            </a:ext>
          </a:extLst>
        </xdr:cNvPr>
        <xdr:cNvSpPr/>
      </xdr:nvSpPr>
      <xdr:spPr bwMode="auto">
        <a:xfrm>
          <a:off x="6054328" y="59310984"/>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395</xdr:row>
      <xdr:rowOff>0</xdr:rowOff>
    </xdr:from>
    <xdr:ext cx="2476500" cy="199970"/>
    <xdr:sp macro="" textlink="">
      <xdr:nvSpPr>
        <xdr:cNvPr id="1180" name="Drop Down 24" hidden="1">
          <a:extLst>
            <a:ext uri="{63B3BB69-23CF-44E3-9099-C40C66FF867C}">
              <a14:compatExt xmlns:a14="http://schemas.microsoft.com/office/drawing/2010/main" spid="_x0000_s2072"/>
            </a:ext>
            <a:ext uri="{FF2B5EF4-FFF2-40B4-BE49-F238E27FC236}">
              <a16:creationId xmlns:a16="http://schemas.microsoft.com/office/drawing/2014/main" id="{983FF0FE-5A3C-4AEB-A3DC-9638157AF35C}"/>
            </a:ext>
          </a:extLst>
        </xdr:cNvPr>
        <xdr:cNvSpPr/>
      </xdr:nvSpPr>
      <xdr:spPr bwMode="auto">
        <a:xfrm>
          <a:off x="3893344" y="59310984"/>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81" name="Drop Down 4" hidden="1">
          <a:extLst>
            <a:ext uri="{63B3BB69-23CF-44E3-9099-C40C66FF867C}">
              <a14:compatExt xmlns:a14="http://schemas.microsoft.com/office/drawing/2010/main" spid="_x0000_s2052"/>
            </a:ext>
            <a:ext uri="{FF2B5EF4-FFF2-40B4-BE49-F238E27FC236}">
              <a16:creationId xmlns:a16="http://schemas.microsoft.com/office/drawing/2014/main" id="{7BBD861F-8B40-4046-A9C2-C58FC918EA87}"/>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395</xdr:row>
      <xdr:rowOff>0</xdr:rowOff>
    </xdr:from>
    <xdr:ext cx="2529840" cy="195685"/>
    <xdr:sp macro="" textlink="">
      <xdr:nvSpPr>
        <xdr:cNvPr id="1182" name="Drop Down 4" hidden="1">
          <a:extLst>
            <a:ext uri="{63B3BB69-23CF-44E3-9099-C40C66FF867C}">
              <a14:compatExt xmlns:a14="http://schemas.microsoft.com/office/drawing/2010/main" spid="_x0000_s2052"/>
            </a:ext>
            <a:ext uri="{FF2B5EF4-FFF2-40B4-BE49-F238E27FC236}">
              <a16:creationId xmlns:a16="http://schemas.microsoft.com/office/drawing/2014/main" id="{1599C4BA-209F-46E9-B343-73A7894F3377}"/>
            </a:ext>
          </a:extLst>
        </xdr:cNvPr>
        <xdr:cNvSpPr/>
      </xdr:nvSpPr>
      <xdr:spPr bwMode="auto">
        <a:xfrm>
          <a:off x="5216128"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83" name="Drop Down 4" hidden="1">
          <a:extLst>
            <a:ext uri="{63B3BB69-23CF-44E3-9099-C40C66FF867C}">
              <a14:compatExt xmlns:a14="http://schemas.microsoft.com/office/drawing/2010/main" spid="_x0000_s2052"/>
            </a:ext>
            <a:ext uri="{FF2B5EF4-FFF2-40B4-BE49-F238E27FC236}">
              <a16:creationId xmlns:a16="http://schemas.microsoft.com/office/drawing/2014/main" id="{6227C2E8-C076-4703-9856-BAFDE56CFBF8}"/>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395</xdr:row>
      <xdr:rowOff>0</xdr:rowOff>
    </xdr:from>
    <xdr:ext cx="2529840" cy="195685"/>
    <xdr:sp macro="" textlink="">
      <xdr:nvSpPr>
        <xdr:cNvPr id="1184" name="Drop Down 4" hidden="1">
          <a:extLst>
            <a:ext uri="{63B3BB69-23CF-44E3-9099-C40C66FF867C}">
              <a14:compatExt xmlns:a14="http://schemas.microsoft.com/office/drawing/2010/main" spid="_x0000_s2052"/>
            </a:ext>
            <a:ext uri="{FF2B5EF4-FFF2-40B4-BE49-F238E27FC236}">
              <a16:creationId xmlns:a16="http://schemas.microsoft.com/office/drawing/2014/main" id="{76ECA794-FF97-41DA-ABB3-80FD67C9D2FF}"/>
            </a:ext>
          </a:extLst>
        </xdr:cNvPr>
        <xdr:cNvSpPr/>
      </xdr:nvSpPr>
      <xdr:spPr bwMode="auto">
        <a:xfrm>
          <a:off x="5216128"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85" name="Drop Down 4" hidden="1">
          <a:extLst>
            <a:ext uri="{63B3BB69-23CF-44E3-9099-C40C66FF867C}">
              <a14:compatExt xmlns:a14="http://schemas.microsoft.com/office/drawing/2010/main" spid="_x0000_s2052"/>
            </a:ext>
            <a:ext uri="{FF2B5EF4-FFF2-40B4-BE49-F238E27FC236}">
              <a16:creationId xmlns:a16="http://schemas.microsoft.com/office/drawing/2014/main" id="{D0100B70-E4FF-4F7E-887B-82A769E7D5C5}"/>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395</xdr:row>
      <xdr:rowOff>0</xdr:rowOff>
    </xdr:from>
    <xdr:ext cx="1921468" cy="195685"/>
    <xdr:sp macro="" textlink="">
      <xdr:nvSpPr>
        <xdr:cNvPr id="1186" name="Drop Down 20" hidden="1">
          <a:extLst>
            <a:ext uri="{63B3BB69-23CF-44E3-9099-C40C66FF867C}">
              <a14:compatExt xmlns:a14="http://schemas.microsoft.com/office/drawing/2010/main" spid="_x0000_s2068"/>
            </a:ext>
            <a:ext uri="{FF2B5EF4-FFF2-40B4-BE49-F238E27FC236}">
              <a16:creationId xmlns:a16="http://schemas.microsoft.com/office/drawing/2014/main" id="{32839D72-F682-4B5E-9448-E8CE3AEF8466}"/>
            </a:ext>
          </a:extLst>
        </xdr:cNvPr>
        <xdr:cNvSpPr/>
      </xdr:nvSpPr>
      <xdr:spPr bwMode="auto">
        <a:xfrm>
          <a:off x="6054328" y="59310984"/>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395</xdr:row>
      <xdr:rowOff>0</xdr:rowOff>
    </xdr:from>
    <xdr:ext cx="2476500" cy="199970"/>
    <xdr:sp macro="" textlink="">
      <xdr:nvSpPr>
        <xdr:cNvPr id="1187" name="Drop Down 24" hidden="1">
          <a:extLst>
            <a:ext uri="{63B3BB69-23CF-44E3-9099-C40C66FF867C}">
              <a14:compatExt xmlns:a14="http://schemas.microsoft.com/office/drawing/2010/main" spid="_x0000_s2072"/>
            </a:ext>
            <a:ext uri="{FF2B5EF4-FFF2-40B4-BE49-F238E27FC236}">
              <a16:creationId xmlns:a16="http://schemas.microsoft.com/office/drawing/2014/main" id="{D159968F-B517-41EF-9437-95D837EFE25E}"/>
            </a:ext>
          </a:extLst>
        </xdr:cNvPr>
        <xdr:cNvSpPr/>
      </xdr:nvSpPr>
      <xdr:spPr bwMode="auto">
        <a:xfrm>
          <a:off x="3893344" y="59310984"/>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88" name="Drop Down 4" hidden="1">
          <a:extLst>
            <a:ext uri="{63B3BB69-23CF-44E3-9099-C40C66FF867C}">
              <a14:compatExt xmlns:a14="http://schemas.microsoft.com/office/drawing/2010/main" spid="_x0000_s2052"/>
            </a:ext>
            <a:ext uri="{FF2B5EF4-FFF2-40B4-BE49-F238E27FC236}">
              <a16:creationId xmlns:a16="http://schemas.microsoft.com/office/drawing/2014/main" id="{BBA1A4B5-4752-49E8-9127-B7740D54AA88}"/>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395</xdr:row>
      <xdr:rowOff>0</xdr:rowOff>
    </xdr:from>
    <xdr:ext cx="2529840" cy="195685"/>
    <xdr:sp macro="" textlink="">
      <xdr:nvSpPr>
        <xdr:cNvPr id="1189" name="Drop Down 4" hidden="1">
          <a:extLst>
            <a:ext uri="{63B3BB69-23CF-44E3-9099-C40C66FF867C}">
              <a14:compatExt xmlns:a14="http://schemas.microsoft.com/office/drawing/2010/main" spid="_x0000_s2052"/>
            </a:ext>
            <a:ext uri="{FF2B5EF4-FFF2-40B4-BE49-F238E27FC236}">
              <a16:creationId xmlns:a16="http://schemas.microsoft.com/office/drawing/2014/main" id="{07D2A0A2-AA17-49B4-8F37-3B755BD806FE}"/>
            </a:ext>
          </a:extLst>
        </xdr:cNvPr>
        <xdr:cNvSpPr/>
      </xdr:nvSpPr>
      <xdr:spPr bwMode="auto">
        <a:xfrm>
          <a:off x="5216128"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395</xdr:row>
      <xdr:rowOff>0</xdr:rowOff>
    </xdr:from>
    <xdr:ext cx="2529840" cy="195685"/>
    <xdr:sp macro="" textlink="">
      <xdr:nvSpPr>
        <xdr:cNvPr id="1190" name="Drop Down 4" hidden="1">
          <a:extLst>
            <a:ext uri="{63B3BB69-23CF-44E3-9099-C40C66FF867C}">
              <a14:compatExt xmlns:a14="http://schemas.microsoft.com/office/drawing/2010/main" spid="_x0000_s2052"/>
            </a:ext>
            <a:ext uri="{FF2B5EF4-FFF2-40B4-BE49-F238E27FC236}">
              <a16:creationId xmlns:a16="http://schemas.microsoft.com/office/drawing/2014/main" id="{D2EA6C4F-BA72-4864-A06B-0FC59C04B327}"/>
            </a:ext>
          </a:extLst>
        </xdr:cNvPr>
        <xdr:cNvSpPr/>
      </xdr:nvSpPr>
      <xdr:spPr bwMode="auto">
        <a:xfrm>
          <a:off x="5529263"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395</xdr:row>
      <xdr:rowOff>0</xdr:rowOff>
    </xdr:from>
    <xdr:ext cx="2529840" cy="195685"/>
    <xdr:sp macro="" textlink="">
      <xdr:nvSpPr>
        <xdr:cNvPr id="1191" name="Drop Down 4" hidden="1">
          <a:extLst>
            <a:ext uri="{63B3BB69-23CF-44E3-9099-C40C66FF867C}">
              <a14:compatExt xmlns:a14="http://schemas.microsoft.com/office/drawing/2010/main" spid="_x0000_s2052"/>
            </a:ext>
            <a:ext uri="{FF2B5EF4-FFF2-40B4-BE49-F238E27FC236}">
              <a16:creationId xmlns:a16="http://schemas.microsoft.com/office/drawing/2014/main" id="{139BC426-0FD0-44F3-BC95-30E11FA9DBF8}"/>
            </a:ext>
          </a:extLst>
        </xdr:cNvPr>
        <xdr:cNvSpPr/>
      </xdr:nvSpPr>
      <xdr:spPr bwMode="auto">
        <a:xfrm>
          <a:off x="5216128" y="59310984"/>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192" name="Drop Down 4" hidden="1">
          <a:extLst>
            <a:ext uri="{63B3BB69-23CF-44E3-9099-C40C66FF867C}">
              <a14:compatExt xmlns:a14="http://schemas.microsoft.com/office/drawing/2010/main" spid="_x0000_s2052"/>
            </a:ext>
            <a:ext uri="{FF2B5EF4-FFF2-40B4-BE49-F238E27FC236}">
              <a16:creationId xmlns:a16="http://schemas.microsoft.com/office/drawing/2014/main" id="{56902509-B425-4190-BDB7-52A75BBD7D02}"/>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400</xdr:row>
      <xdr:rowOff>0</xdr:rowOff>
    </xdr:from>
    <xdr:ext cx="1921468" cy="195685"/>
    <xdr:sp macro="" textlink="">
      <xdr:nvSpPr>
        <xdr:cNvPr id="1193" name="Drop Down 20" hidden="1">
          <a:extLst>
            <a:ext uri="{63B3BB69-23CF-44E3-9099-C40C66FF867C}">
              <a14:compatExt xmlns:a14="http://schemas.microsoft.com/office/drawing/2010/main" spid="_x0000_s2068"/>
            </a:ext>
            <a:ext uri="{FF2B5EF4-FFF2-40B4-BE49-F238E27FC236}">
              <a16:creationId xmlns:a16="http://schemas.microsoft.com/office/drawing/2014/main" id="{229A74AB-9198-4D76-B807-4E0C3E64FC6C}"/>
            </a:ext>
          </a:extLst>
        </xdr:cNvPr>
        <xdr:cNvSpPr/>
      </xdr:nvSpPr>
      <xdr:spPr bwMode="auto">
        <a:xfrm>
          <a:off x="6054328" y="6040040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400</xdr:row>
      <xdr:rowOff>0</xdr:rowOff>
    </xdr:from>
    <xdr:ext cx="2476500" cy="199970"/>
    <xdr:sp macro="" textlink="">
      <xdr:nvSpPr>
        <xdr:cNvPr id="1194" name="Drop Down 24" hidden="1">
          <a:extLst>
            <a:ext uri="{63B3BB69-23CF-44E3-9099-C40C66FF867C}">
              <a14:compatExt xmlns:a14="http://schemas.microsoft.com/office/drawing/2010/main" spid="_x0000_s2072"/>
            </a:ext>
            <a:ext uri="{FF2B5EF4-FFF2-40B4-BE49-F238E27FC236}">
              <a16:creationId xmlns:a16="http://schemas.microsoft.com/office/drawing/2014/main" id="{0C859439-4665-4A91-9756-60408760175F}"/>
            </a:ext>
          </a:extLst>
        </xdr:cNvPr>
        <xdr:cNvSpPr/>
      </xdr:nvSpPr>
      <xdr:spPr bwMode="auto">
        <a:xfrm>
          <a:off x="3893344" y="6040040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195" name="Drop Down 4" hidden="1">
          <a:extLst>
            <a:ext uri="{63B3BB69-23CF-44E3-9099-C40C66FF867C}">
              <a14:compatExt xmlns:a14="http://schemas.microsoft.com/office/drawing/2010/main" spid="_x0000_s2052"/>
            </a:ext>
            <a:ext uri="{FF2B5EF4-FFF2-40B4-BE49-F238E27FC236}">
              <a16:creationId xmlns:a16="http://schemas.microsoft.com/office/drawing/2014/main" id="{610E8D7E-CC13-4CE6-B5B2-7D19A481DD1C}"/>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400</xdr:row>
      <xdr:rowOff>0</xdr:rowOff>
    </xdr:from>
    <xdr:ext cx="2529840" cy="195685"/>
    <xdr:sp macro="" textlink="">
      <xdr:nvSpPr>
        <xdr:cNvPr id="1196" name="Drop Down 4" hidden="1">
          <a:extLst>
            <a:ext uri="{63B3BB69-23CF-44E3-9099-C40C66FF867C}">
              <a14:compatExt xmlns:a14="http://schemas.microsoft.com/office/drawing/2010/main" spid="_x0000_s2052"/>
            </a:ext>
            <a:ext uri="{FF2B5EF4-FFF2-40B4-BE49-F238E27FC236}">
              <a16:creationId xmlns:a16="http://schemas.microsoft.com/office/drawing/2014/main" id="{69D630EF-B494-4255-B38E-AD9403965716}"/>
            </a:ext>
          </a:extLst>
        </xdr:cNvPr>
        <xdr:cNvSpPr/>
      </xdr:nvSpPr>
      <xdr:spPr bwMode="auto">
        <a:xfrm>
          <a:off x="5216128"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197" name="Drop Down 4" hidden="1">
          <a:extLst>
            <a:ext uri="{63B3BB69-23CF-44E3-9099-C40C66FF867C}">
              <a14:compatExt xmlns:a14="http://schemas.microsoft.com/office/drawing/2010/main" spid="_x0000_s2052"/>
            </a:ext>
            <a:ext uri="{FF2B5EF4-FFF2-40B4-BE49-F238E27FC236}">
              <a16:creationId xmlns:a16="http://schemas.microsoft.com/office/drawing/2014/main" id="{5E12C6CF-C138-4D39-AE8E-274E765BE697}"/>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400</xdr:row>
      <xdr:rowOff>0</xdr:rowOff>
    </xdr:from>
    <xdr:ext cx="2529840" cy="195685"/>
    <xdr:sp macro="" textlink="">
      <xdr:nvSpPr>
        <xdr:cNvPr id="1198" name="Drop Down 4" hidden="1">
          <a:extLst>
            <a:ext uri="{63B3BB69-23CF-44E3-9099-C40C66FF867C}">
              <a14:compatExt xmlns:a14="http://schemas.microsoft.com/office/drawing/2010/main" spid="_x0000_s2052"/>
            </a:ext>
            <a:ext uri="{FF2B5EF4-FFF2-40B4-BE49-F238E27FC236}">
              <a16:creationId xmlns:a16="http://schemas.microsoft.com/office/drawing/2014/main" id="{44B432ED-8AFF-48C7-A7F0-2528086A6FEF}"/>
            </a:ext>
          </a:extLst>
        </xdr:cNvPr>
        <xdr:cNvSpPr/>
      </xdr:nvSpPr>
      <xdr:spPr bwMode="auto">
        <a:xfrm>
          <a:off x="5216128"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199" name="Drop Down 4" hidden="1">
          <a:extLst>
            <a:ext uri="{63B3BB69-23CF-44E3-9099-C40C66FF867C}">
              <a14:compatExt xmlns:a14="http://schemas.microsoft.com/office/drawing/2010/main" spid="_x0000_s2052"/>
            </a:ext>
            <a:ext uri="{FF2B5EF4-FFF2-40B4-BE49-F238E27FC236}">
              <a16:creationId xmlns:a16="http://schemas.microsoft.com/office/drawing/2014/main" id="{0226D2DB-88EC-4904-8483-9A309F6CABFA}"/>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400</xdr:row>
      <xdr:rowOff>0</xdr:rowOff>
    </xdr:from>
    <xdr:ext cx="1921468" cy="195685"/>
    <xdr:sp macro="" textlink="">
      <xdr:nvSpPr>
        <xdr:cNvPr id="1200" name="Drop Down 20" hidden="1">
          <a:extLst>
            <a:ext uri="{63B3BB69-23CF-44E3-9099-C40C66FF867C}">
              <a14:compatExt xmlns:a14="http://schemas.microsoft.com/office/drawing/2010/main" spid="_x0000_s2068"/>
            </a:ext>
            <a:ext uri="{FF2B5EF4-FFF2-40B4-BE49-F238E27FC236}">
              <a16:creationId xmlns:a16="http://schemas.microsoft.com/office/drawing/2014/main" id="{689D24E8-8E8B-4CD9-A803-9434604AD6A1}"/>
            </a:ext>
          </a:extLst>
        </xdr:cNvPr>
        <xdr:cNvSpPr/>
      </xdr:nvSpPr>
      <xdr:spPr bwMode="auto">
        <a:xfrm>
          <a:off x="6054328" y="6040040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400</xdr:row>
      <xdr:rowOff>0</xdr:rowOff>
    </xdr:from>
    <xdr:ext cx="2476500" cy="199970"/>
    <xdr:sp macro="" textlink="">
      <xdr:nvSpPr>
        <xdr:cNvPr id="1201" name="Drop Down 24" hidden="1">
          <a:extLst>
            <a:ext uri="{63B3BB69-23CF-44E3-9099-C40C66FF867C}">
              <a14:compatExt xmlns:a14="http://schemas.microsoft.com/office/drawing/2010/main" spid="_x0000_s2072"/>
            </a:ext>
            <a:ext uri="{FF2B5EF4-FFF2-40B4-BE49-F238E27FC236}">
              <a16:creationId xmlns:a16="http://schemas.microsoft.com/office/drawing/2014/main" id="{93E3EDB4-DCBF-4C01-B28D-2D78FB55F743}"/>
            </a:ext>
          </a:extLst>
        </xdr:cNvPr>
        <xdr:cNvSpPr/>
      </xdr:nvSpPr>
      <xdr:spPr bwMode="auto">
        <a:xfrm>
          <a:off x="3893344" y="6040040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202" name="Drop Down 4" hidden="1">
          <a:extLst>
            <a:ext uri="{63B3BB69-23CF-44E3-9099-C40C66FF867C}">
              <a14:compatExt xmlns:a14="http://schemas.microsoft.com/office/drawing/2010/main" spid="_x0000_s2052"/>
            </a:ext>
            <a:ext uri="{FF2B5EF4-FFF2-40B4-BE49-F238E27FC236}">
              <a16:creationId xmlns:a16="http://schemas.microsoft.com/office/drawing/2014/main" id="{932EFC6D-D400-4385-B9AD-862B3787F871}"/>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400</xdr:row>
      <xdr:rowOff>0</xdr:rowOff>
    </xdr:from>
    <xdr:ext cx="2529840" cy="195685"/>
    <xdr:sp macro="" textlink="">
      <xdr:nvSpPr>
        <xdr:cNvPr id="1203" name="Drop Down 4" hidden="1">
          <a:extLst>
            <a:ext uri="{63B3BB69-23CF-44E3-9099-C40C66FF867C}">
              <a14:compatExt xmlns:a14="http://schemas.microsoft.com/office/drawing/2010/main" spid="_x0000_s2052"/>
            </a:ext>
            <a:ext uri="{FF2B5EF4-FFF2-40B4-BE49-F238E27FC236}">
              <a16:creationId xmlns:a16="http://schemas.microsoft.com/office/drawing/2014/main" id="{9181B7EA-8DE2-40AC-B2AA-4670B364CA4E}"/>
            </a:ext>
          </a:extLst>
        </xdr:cNvPr>
        <xdr:cNvSpPr/>
      </xdr:nvSpPr>
      <xdr:spPr bwMode="auto">
        <a:xfrm>
          <a:off x="5216128"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204" name="Drop Down 4" hidden="1">
          <a:extLst>
            <a:ext uri="{63B3BB69-23CF-44E3-9099-C40C66FF867C}">
              <a14:compatExt xmlns:a14="http://schemas.microsoft.com/office/drawing/2010/main" spid="_x0000_s2052"/>
            </a:ext>
            <a:ext uri="{FF2B5EF4-FFF2-40B4-BE49-F238E27FC236}">
              <a16:creationId xmlns:a16="http://schemas.microsoft.com/office/drawing/2014/main" id="{30F3FEB0-EF8C-4B39-A61D-165759EB60C9}"/>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400</xdr:row>
      <xdr:rowOff>0</xdr:rowOff>
    </xdr:from>
    <xdr:ext cx="2529840" cy="195685"/>
    <xdr:sp macro="" textlink="">
      <xdr:nvSpPr>
        <xdr:cNvPr id="1205" name="Drop Down 4" hidden="1">
          <a:extLst>
            <a:ext uri="{63B3BB69-23CF-44E3-9099-C40C66FF867C}">
              <a14:compatExt xmlns:a14="http://schemas.microsoft.com/office/drawing/2010/main" spid="_x0000_s2052"/>
            </a:ext>
            <a:ext uri="{FF2B5EF4-FFF2-40B4-BE49-F238E27FC236}">
              <a16:creationId xmlns:a16="http://schemas.microsoft.com/office/drawing/2014/main" id="{78C270C8-721D-4047-94FD-77A357FCAE83}"/>
            </a:ext>
          </a:extLst>
        </xdr:cNvPr>
        <xdr:cNvSpPr/>
      </xdr:nvSpPr>
      <xdr:spPr bwMode="auto">
        <a:xfrm>
          <a:off x="5216128"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206" name="Drop Down 4" hidden="1">
          <a:extLst>
            <a:ext uri="{63B3BB69-23CF-44E3-9099-C40C66FF867C}">
              <a14:compatExt xmlns:a14="http://schemas.microsoft.com/office/drawing/2010/main" spid="_x0000_s2052"/>
            </a:ext>
            <a:ext uri="{FF2B5EF4-FFF2-40B4-BE49-F238E27FC236}">
              <a16:creationId xmlns:a16="http://schemas.microsoft.com/office/drawing/2014/main" id="{89C55855-BF42-4DE7-B143-07D66CE2504F}"/>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400</xdr:row>
      <xdr:rowOff>0</xdr:rowOff>
    </xdr:from>
    <xdr:ext cx="1921468" cy="195685"/>
    <xdr:sp macro="" textlink="">
      <xdr:nvSpPr>
        <xdr:cNvPr id="1207" name="Drop Down 20" hidden="1">
          <a:extLst>
            <a:ext uri="{63B3BB69-23CF-44E3-9099-C40C66FF867C}">
              <a14:compatExt xmlns:a14="http://schemas.microsoft.com/office/drawing/2010/main" spid="_x0000_s2068"/>
            </a:ext>
            <a:ext uri="{FF2B5EF4-FFF2-40B4-BE49-F238E27FC236}">
              <a16:creationId xmlns:a16="http://schemas.microsoft.com/office/drawing/2014/main" id="{19DF6D8F-06D4-42CA-9748-E17A1E8241E8}"/>
            </a:ext>
          </a:extLst>
        </xdr:cNvPr>
        <xdr:cNvSpPr/>
      </xdr:nvSpPr>
      <xdr:spPr bwMode="auto">
        <a:xfrm>
          <a:off x="6054328" y="6040040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400</xdr:row>
      <xdr:rowOff>0</xdr:rowOff>
    </xdr:from>
    <xdr:ext cx="2476500" cy="199970"/>
    <xdr:sp macro="" textlink="">
      <xdr:nvSpPr>
        <xdr:cNvPr id="1208" name="Drop Down 24" hidden="1">
          <a:extLst>
            <a:ext uri="{63B3BB69-23CF-44E3-9099-C40C66FF867C}">
              <a14:compatExt xmlns:a14="http://schemas.microsoft.com/office/drawing/2010/main" spid="_x0000_s2072"/>
            </a:ext>
            <a:ext uri="{FF2B5EF4-FFF2-40B4-BE49-F238E27FC236}">
              <a16:creationId xmlns:a16="http://schemas.microsoft.com/office/drawing/2014/main" id="{AAA980FB-BB43-43D3-967F-056842676E27}"/>
            </a:ext>
          </a:extLst>
        </xdr:cNvPr>
        <xdr:cNvSpPr/>
      </xdr:nvSpPr>
      <xdr:spPr bwMode="auto">
        <a:xfrm>
          <a:off x="3893344" y="6040040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209" name="Drop Down 4" hidden="1">
          <a:extLst>
            <a:ext uri="{63B3BB69-23CF-44E3-9099-C40C66FF867C}">
              <a14:compatExt xmlns:a14="http://schemas.microsoft.com/office/drawing/2010/main" spid="_x0000_s2052"/>
            </a:ext>
            <a:ext uri="{FF2B5EF4-FFF2-40B4-BE49-F238E27FC236}">
              <a16:creationId xmlns:a16="http://schemas.microsoft.com/office/drawing/2014/main" id="{93C860EF-EE6A-4FF7-8D0E-57466F9BC312}"/>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400</xdr:row>
      <xdr:rowOff>0</xdr:rowOff>
    </xdr:from>
    <xdr:ext cx="2529840" cy="195685"/>
    <xdr:sp macro="" textlink="">
      <xdr:nvSpPr>
        <xdr:cNvPr id="1210" name="Drop Down 4" hidden="1">
          <a:extLst>
            <a:ext uri="{63B3BB69-23CF-44E3-9099-C40C66FF867C}">
              <a14:compatExt xmlns:a14="http://schemas.microsoft.com/office/drawing/2010/main" spid="_x0000_s2052"/>
            </a:ext>
            <a:ext uri="{FF2B5EF4-FFF2-40B4-BE49-F238E27FC236}">
              <a16:creationId xmlns:a16="http://schemas.microsoft.com/office/drawing/2014/main" id="{39B18F03-DDB5-4ADF-8A8B-0E6D19C012AD}"/>
            </a:ext>
          </a:extLst>
        </xdr:cNvPr>
        <xdr:cNvSpPr/>
      </xdr:nvSpPr>
      <xdr:spPr bwMode="auto">
        <a:xfrm>
          <a:off x="5216128"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211" name="Drop Down 4" hidden="1">
          <a:extLst>
            <a:ext uri="{63B3BB69-23CF-44E3-9099-C40C66FF867C}">
              <a14:compatExt xmlns:a14="http://schemas.microsoft.com/office/drawing/2010/main" spid="_x0000_s2052"/>
            </a:ext>
            <a:ext uri="{FF2B5EF4-FFF2-40B4-BE49-F238E27FC236}">
              <a16:creationId xmlns:a16="http://schemas.microsoft.com/office/drawing/2014/main" id="{13AB536F-F8AC-4167-8801-C8A35755BF3E}"/>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400</xdr:row>
      <xdr:rowOff>0</xdr:rowOff>
    </xdr:from>
    <xdr:ext cx="2529840" cy="195685"/>
    <xdr:sp macro="" textlink="">
      <xdr:nvSpPr>
        <xdr:cNvPr id="1212" name="Drop Down 4" hidden="1">
          <a:extLst>
            <a:ext uri="{63B3BB69-23CF-44E3-9099-C40C66FF867C}">
              <a14:compatExt xmlns:a14="http://schemas.microsoft.com/office/drawing/2010/main" spid="_x0000_s2052"/>
            </a:ext>
            <a:ext uri="{FF2B5EF4-FFF2-40B4-BE49-F238E27FC236}">
              <a16:creationId xmlns:a16="http://schemas.microsoft.com/office/drawing/2014/main" id="{5276004F-DA70-4814-ADDF-6BC34D14EF4C}"/>
            </a:ext>
          </a:extLst>
        </xdr:cNvPr>
        <xdr:cNvSpPr/>
      </xdr:nvSpPr>
      <xdr:spPr bwMode="auto">
        <a:xfrm>
          <a:off x="5216128"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213" name="Drop Down 4" hidden="1">
          <a:extLst>
            <a:ext uri="{63B3BB69-23CF-44E3-9099-C40C66FF867C}">
              <a14:compatExt xmlns:a14="http://schemas.microsoft.com/office/drawing/2010/main" spid="_x0000_s2052"/>
            </a:ext>
            <a:ext uri="{FF2B5EF4-FFF2-40B4-BE49-F238E27FC236}">
              <a16:creationId xmlns:a16="http://schemas.microsoft.com/office/drawing/2014/main" id="{599D2CF0-A99A-412A-9D92-B0F6213942F0}"/>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400</xdr:row>
      <xdr:rowOff>0</xdr:rowOff>
    </xdr:from>
    <xdr:ext cx="1921468" cy="195685"/>
    <xdr:sp macro="" textlink="">
      <xdr:nvSpPr>
        <xdr:cNvPr id="1214" name="Drop Down 20" hidden="1">
          <a:extLst>
            <a:ext uri="{63B3BB69-23CF-44E3-9099-C40C66FF867C}">
              <a14:compatExt xmlns:a14="http://schemas.microsoft.com/office/drawing/2010/main" spid="_x0000_s2068"/>
            </a:ext>
            <a:ext uri="{FF2B5EF4-FFF2-40B4-BE49-F238E27FC236}">
              <a16:creationId xmlns:a16="http://schemas.microsoft.com/office/drawing/2014/main" id="{4FA827BD-20D8-4AFE-BFA1-3FE375D47112}"/>
            </a:ext>
          </a:extLst>
        </xdr:cNvPr>
        <xdr:cNvSpPr/>
      </xdr:nvSpPr>
      <xdr:spPr bwMode="auto">
        <a:xfrm>
          <a:off x="6054328" y="6040040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400</xdr:row>
      <xdr:rowOff>0</xdr:rowOff>
    </xdr:from>
    <xdr:ext cx="2476500" cy="199970"/>
    <xdr:sp macro="" textlink="">
      <xdr:nvSpPr>
        <xdr:cNvPr id="1215" name="Drop Down 24" hidden="1">
          <a:extLst>
            <a:ext uri="{63B3BB69-23CF-44E3-9099-C40C66FF867C}">
              <a14:compatExt xmlns:a14="http://schemas.microsoft.com/office/drawing/2010/main" spid="_x0000_s2072"/>
            </a:ext>
            <a:ext uri="{FF2B5EF4-FFF2-40B4-BE49-F238E27FC236}">
              <a16:creationId xmlns:a16="http://schemas.microsoft.com/office/drawing/2014/main" id="{F78429F7-FE9C-46BD-B98B-CA3CB62AC043}"/>
            </a:ext>
          </a:extLst>
        </xdr:cNvPr>
        <xdr:cNvSpPr/>
      </xdr:nvSpPr>
      <xdr:spPr bwMode="auto">
        <a:xfrm>
          <a:off x="3893344" y="6040040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216" name="Drop Down 4" hidden="1">
          <a:extLst>
            <a:ext uri="{63B3BB69-23CF-44E3-9099-C40C66FF867C}">
              <a14:compatExt xmlns:a14="http://schemas.microsoft.com/office/drawing/2010/main" spid="_x0000_s2052"/>
            </a:ext>
            <a:ext uri="{FF2B5EF4-FFF2-40B4-BE49-F238E27FC236}">
              <a16:creationId xmlns:a16="http://schemas.microsoft.com/office/drawing/2014/main" id="{F4007BDA-EB79-4E57-B556-8804485AD4A1}"/>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400</xdr:row>
      <xdr:rowOff>0</xdr:rowOff>
    </xdr:from>
    <xdr:ext cx="2529840" cy="195685"/>
    <xdr:sp macro="" textlink="">
      <xdr:nvSpPr>
        <xdr:cNvPr id="1217" name="Drop Down 4" hidden="1">
          <a:extLst>
            <a:ext uri="{63B3BB69-23CF-44E3-9099-C40C66FF867C}">
              <a14:compatExt xmlns:a14="http://schemas.microsoft.com/office/drawing/2010/main" spid="_x0000_s2052"/>
            </a:ext>
            <a:ext uri="{FF2B5EF4-FFF2-40B4-BE49-F238E27FC236}">
              <a16:creationId xmlns:a16="http://schemas.microsoft.com/office/drawing/2014/main" id="{22F821A0-0097-4343-9B49-B43E5E9DDF69}"/>
            </a:ext>
          </a:extLst>
        </xdr:cNvPr>
        <xdr:cNvSpPr/>
      </xdr:nvSpPr>
      <xdr:spPr bwMode="auto">
        <a:xfrm>
          <a:off x="5216128"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218" name="Drop Down 4" hidden="1">
          <a:extLst>
            <a:ext uri="{63B3BB69-23CF-44E3-9099-C40C66FF867C}">
              <a14:compatExt xmlns:a14="http://schemas.microsoft.com/office/drawing/2010/main" spid="_x0000_s2052"/>
            </a:ext>
            <a:ext uri="{FF2B5EF4-FFF2-40B4-BE49-F238E27FC236}">
              <a16:creationId xmlns:a16="http://schemas.microsoft.com/office/drawing/2014/main" id="{32387171-8100-4CB2-A568-0A37EFE87D55}"/>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400</xdr:row>
      <xdr:rowOff>0</xdr:rowOff>
    </xdr:from>
    <xdr:ext cx="2529840" cy="195685"/>
    <xdr:sp macro="" textlink="">
      <xdr:nvSpPr>
        <xdr:cNvPr id="1219" name="Drop Down 4" hidden="1">
          <a:extLst>
            <a:ext uri="{63B3BB69-23CF-44E3-9099-C40C66FF867C}">
              <a14:compatExt xmlns:a14="http://schemas.microsoft.com/office/drawing/2010/main" spid="_x0000_s2052"/>
            </a:ext>
            <a:ext uri="{FF2B5EF4-FFF2-40B4-BE49-F238E27FC236}">
              <a16:creationId xmlns:a16="http://schemas.microsoft.com/office/drawing/2014/main" id="{B5C398C8-EA6C-49A0-8367-85E743A395A3}"/>
            </a:ext>
          </a:extLst>
        </xdr:cNvPr>
        <xdr:cNvSpPr/>
      </xdr:nvSpPr>
      <xdr:spPr bwMode="auto">
        <a:xfrm>
          <a:off x="5216128"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220" name="Drop Down 4" hidden="1">
          <a:extLst>
            <a:ext uri="{63B3BB69-23CF-44E3-9099-C40C66FF867C}">
              <a14:compatExt xmlns:a14="http://schemas.microsoft.com/office/drawing/2010/main" spid="_x0000_s2052"/>
            </a:ext>
            <a:ext uri="{FF2B5EF4-FFF2-40B4-BE49-F238E27FC236}">
              <a16:creationId xmlns:a16="http://schemas.microsoft.com/office/drawing/2014/main" id="{3BE99C45-6FF5-4C44-BED4-4D200052CA70}"/>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400</xdr:row>
      <xdr:rowOff>0</xdr:rowOff>
    </xdr:from>
    <xdr:ext cx="1921468" cy="195685"/>
    <xdr:sp macro="" textlink="">
      <xdr:nvSpPr>
        <xdr:cNvPr id="1221" name="Drop Down 20" hidden="1">
          <a:extLst>
            <a:ext uri="{63B3BB69-23CF-44E3-9099-C40C66FF867C}">
              <a14:compatExt xmlns:a14="http://schemas.microsoft.com/office/drawing/2010/main" spid="_x0000_s2068"/>
            </a:ext>
            <a:ext uri="{FF2B5EF4-FFF2-40B4-BE49-F238E27FC236}">
              <a16:creationId xmlns:a16="http://schemas.microsoft.com/office/drawing/2014/main" id="{B4692E4D-6830-4F34-B5AB-15E44718C711}"/>
            </a:ext>
          </a:extLst>
        </xdr:cNvPr>
        <xdr:cNvSpPr/>
      </xdr:nvSpPr>
      <xdr:spPr bwMode="auto">
        <a:xfrm>
          <a:off x="6054328" y="6040040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400</xdr:row>
      <xdr:rowOff>0</xdr:rowOff>
    </xdr:from>
    <xdr:ext cx="2476500" cy="199970"/>
    <xdr:sp macro="" textlink="">
      <xdr:nvSpPr>
        <xdr:cNvPr id="1222" name="Drop Down 24" hidden="1">
          <a:extLst>
            <a:ext uri="{63B3BB69-23CF-44E3-9099-C40C66FF867C}">
              <a14:compatExt xmlns:a14="http://schemas.microsoft.com/office/drawing/2010/main" spid="_x0000_s2072"/>
            </a:ext>
            <a:ext uri="{FF2B5EF4-FFF2-40B4-BE49-F238E27FC236}">
              <a16:creationId xmlns:a16="http://schemas.microsoft.com/office/drawing/2014/main" id="{A4C53067-B727-4155-A2A5-5BDC8F6A1799}"/>
            </a:ext>
          </a:extLst>
        </xdr:cNvPr>
        <xdr:cNvSpPr/>
      </xdr:nvSpPr>
      <xdr:spPr bwMode="auto">
        <a:xfrm>
          <a:off x="3893344" y="6040040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223" name="Drop Down 4" hidden="1">
          <a:extLst>
            <a:ext uri="{63B3BB69-23CF-44E3-9099-C40C66FF867C}">
              <a14:compatExt xmlns:a14="http://schemas.microsoft.com/office/drawing/2010/main" spid="_x0000_s2052"/>
            </a:ext>
            <a:ext uri="{FF2B5EF4-FFF2-40B4-BE49-F238E27FC236}">
              <a16:creationId xmlns:a16="http://schemas.microsoft.com/office/drawing/2014/main" id="{6E1CE03C-08D2-43F9-9EA4-F8B734CDE376}"/>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400</xdr:row>
      <xdr:rowOff>0</xdr:rowOff>
    </xdr:from>
    <xdr:ext cx="2529840" cy="195685"/>
    <xdr:sp macro="" textlink="">
      <xdr:nvSpPr>
        <xdr:cNvPr id="1224" name="Drop Down 4" hidden="1">
          <a:extLst>
            <a:ext uri="{63B3BB69-23CF-44E3-9099-C40C66FF867C}">
              <a14:compatExt xmlns:a14="http://schemas.microsoft.com/office/drawing/2010/main" spid="_x0000_s2052"/>
            </a:ext>
            <a:ext uri="{FF2B5EF4-FFF2-40B4-BE49-F238E27FC236}">
              <a16:creationId xmlns:a16="http://schemas.microsoft.com/office/drawing/2014/main" id="{DF017939-C55B-4E7C-8B84-90502DBC5345}"/>
            </a:ext>
          </a:extLst>
        </xdr:cNvPr>
        <xdr:cNvSpPr/>
      </xdr:nvSpPr>
      <xdr:spPr bwMode="auto">
        <a:xfrm>
          <a:off x="5216128"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225" name="Drop Down 4" hidden="1">
          <a:extLst>
            <a:ext uri="{63B3BB69-23CF-44E3-9099-C40C66FF867C}">
              <a14:compatExt xmlns:a14="http://schemas.microsoft.com/office/drawing/2010/main" spid="_x0000_s2052"/>
            </a:ext>
            <a:ext uri="{FF2B5EF4-FFF2-40B4-BE49-F238E27FC236}">
              <a16:creationId xmlns:a16="http://schemas.microsoft.com/office/drawing/2014/main" id="{59CD1BCA-29A4-4CA8-878E-663838067CF8}"/>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400</xdr:row>
      <xdr:rowOff>0</xdr:rowOff>
    </xdr:from>
    <xdr:ext cx="2529840" cy="195685"/>
    <xdr:sp macro="" textlink="">
      <xdr:nvSpPr>
        <xdr:cNvPr id="1226" name="Drop Down 4" hidden="1">
          <a:extLst>
            <a:ext uri="{63B3BB69-23CF-44E3-9099-C40C66FF867C}">
              <a14:compatExt xmlns:a14="http://schemas.microsoft.com/office/drawing/2010/main" spid="_x0000_s2052"/>
            </a:ext>
            <a:ext uri="{FF2B5EF4-FFF2-40B4-BE49-F238E27FC236}">
              <a16:creationId xmlns:a16="http://schemas.microsoft.com/office/drawing/2014/main" id="{C0130EC2-8987-4200-966F-5B2A1FCC956E}"/>
            </a:ext>
          </a:extLst>
        </xdr:cNvPr>
        <xdr:cNvSpPr/>
      </xdr:nvSpPr>
      <xdr:spPr bwMode="auto">
        <a:xfrm>
          <a:off x="5216128"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227" name="Drop Down 4" hidden="1">
          <a:extLst>
            <a:ext uri="{63B3BB69-23CF-44E3-9099-C40C66FF867C}">
              <a14:compatExt xmlns:a14="http://schemas.microsoft.com/office/drawing/2010/main" spid="_x0000_s2052"/>
            </a:ext>
            <a:ext uri="{FF2B5EF4-FFF2-40B4-BE49-F238E27FC236}">
              <a16:creationId xmlns:a16="http://schemas.microsoft.com/office/drawing/2014/main" id="{BD0E56E1-D1A6-4888-A43F-ADD40D87509F}"/>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400</xdr:row>
      <xdr:rowOff>0</xdr:rowOff>
    </xdr:from>
    <xdr:ext cx="1921468" cy="195685"/>
    <xdr:sp macro="" textlink="">
      <xdr:nvSpPr>
        <xdr:cNvPr id="1228" name="Drop Down 20" hidden="1">
          <a:extLst>
            <a:ext uri="{63B3BB69-23CF-44E3-9099-C40C66FF867C}">
              <a14:compatExt xmlns:a14="http://schemas.microsoft.com/office/drawing/2010/main" spid="_x0000_s2068"/>
            </a:ext>
            <a:ext uri="{FF2B5EF4-FFF2-40B4-BE49-F238E27FC236}">
              <a16:creationId xmlns:a16="http://schemas.microsoft.com/office/drawing/2014/main" id="{EE920E7A-B75B-4E19-A0ED-F247B26FEDC0}"/>
            </a:ext>
          </a:extLst>
        </xdr:cNvPr>
        <xdr:cNvSpPr/>
      </xdr:nvSpPr>
      <xdr:spPr bwMode="auto">
        <a:xfrm>
          <a:off x="6054328" y="60400406"/>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400</xdr:row>
      <xdr:rowOff>0</xdr:rowOff>
    </xdr:from>
    <xdr:ext cx="2476500" cy="199970"/>
    <xdr:sp macro="" textlink="">
      <xdr:nvSpPr>
        <xdr:cNvPr id="1229" name="Drop Down 24" hidden="1">
          <a:extLst>
            <a:ext uri="{63B3BB69-23CF-44E3-9099-C40C66FF867C}">
              <a14:compatExt xmlns:a14="http://schemas.microsoft.com/office/drawing/2010/main" spid="_x0000_s2072"/>
            </a:ext>
            <a:ext uri="{FF2B5EF4-FFF2-40B4-BE49-F238E27FC236}">
              <a16:creationId xmlns:a16="http://schemas.microsoft.com/office/drawing/2014/main" id="{83274BC8-841A-4FBF-9679-2FFF04F1DC8B}"/>
            </a:ext>
          </a:extLst>
        </xdr:cNvPr>
        <xdr:cNvSpPr/>
      </xdr:nvSpPr>
      <xdr:spPr bwMode="auto">
        <a:xfrm>
          <a:off x="3893344" y="60400406"/>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230" name="Drop Down 4" hidden="1">
          <a:extLst>
            <a:ext uri="{63B3BB69-23CF-44E3-9099-C40C66FF867C}">
              <a14:compatExt xmlns:a14="http://schemas.microsoft.com/office/drawing/2010/main" spid="_x0000_s2052"/>
            </a:ext>
            <a:ext uri="{FF2B5EF4-FFF2-40B4-BE49-F238E27FC236}">
              <a16:creationId xmlns:a16="http://schemas.microsoft.com/office/drawing/2014/main" id="{E6AE3202-E1B8-4852-ADCD-9AAC1F508A3F}"/>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400</xdr:row>
      <xdr:rowOff>0</xdr:rowOff>
    </xdr:from>
    <xdr:ext cx="2529840" cy="195685"/>
    <xdr:sp macro="" textlink="">
      <xdr:nvSpPr>
        <xdr:cNvPr id="1231" name="Drop Down 4" hidden="1">
          <a:extLst>
            <a:ext uri="{63B3BB69-23CF-44E3-9099-C40C66FF867C}">
              <a14:compatExt xmlns:a14="http://schemas.microsoft.com/office/drawing/2010/main" spid="_x0000_s2052"/>
            </a:ext>
            <a:ext uri="{FF2B5EF4-FFF2-40B4-BE49-F238E27FC236}">
              <a16:creationId xmlns:a16="http://schemas.microsoft.com/office/drawing/2014/main" id="{11C29E78-FC6A-418E-A24E-661BD529C7AB}"/>
            </a:ext>
          </a:extLst>
        </xdr:cNvPr>
        <xdr:cNvSpPr/>
      </xdr:nvSpPr>
      <xdr:spPr bwMode="auto">
        <a:xfrm>
          <a:off x="5216128"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400</xdr:row>
      <xdr:rowOff>0</xdr:rowOff>
    </xdr:from>
    <xdr:ext cx="2529840" cy="195685"/>
    <xdr:sp macro="" textlink="">
      <xdr:nvSpPr>
        <xdr:cNvPr id="1232" name="Drop Down 4" hidden="1">
          <a:extLst>
            <a:ext uri="{63B3BB69-23CF-44E3-9099-C40C66FF867C}">
              <a14:compatExt xmlns:a14="http://schemas.microsoft.com/office/drawing/2010/main" spid="_x0000_s2052"/>
            </a:ext>
            <a:ext uri="{FF2B5EF4-FFF2-40B4-BE49-F238E27FC236}">
              <a16:creationId xmlns:a16="http://schemas.microsoft.com/office/drawing/2014/main" id="{BFE3FE07-175E-4E15-84B8-66AEF6770CB7}"/>
            </a:ext>
          </a:extLst>
        </xdr:cNvPr>
        <xdr:cNvSpPr/>
      </xdr:nvSpPr>
      <xdr:spPr bwMode="auto">
        <a:xfrm>
          <a:off x="5529263"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400</xdr:row>
      <xdr:rowOff>0</xdr:rowOff>
    </xdr:from>
    <xdr:ext cx="2529840" cy="195685"/>
    <xdr:sp macro="" textlink="">
      <xdr:nvSpPr>
        <xdr:cNvPr id="1233" name="Drop Down 4" hidden="1">
          <a:extLst>
            <a:ext uri="{63B3BB69-23CF-44E3-9099-C40C66FF867C}">
              <a14:compatExt xmlns:a14="http://schemas.microsoft.com/office/drawing/2010/main" spid="_x0000_s2052"/>
            </a:ext>
            <a:ext uri="{FF2B5EF4-FFF2-40B4-BE49-F238E27FC236}">
              <a16:creationId xmlns:a16="http://schemas.microsoft.com/office/drawing/2014/main" id="{B7D24DC2-D47D-43C0-BDFF-6D4BFD1FEFB3}"/>
            </a:ext>
          </a:extLst>
        </xdr:cNvPr>
        <xdr:cNvSpPr/>
      </xdr:nvSpPr>
      <xdr:spPr bwMode="auto">
        <a:xfrm>
          <a:off x="5216128" y="60400406"/>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34" name="Drop Down 4" hidden="1">
          <a:extLst>
            <a:ext uri="{63B3BB69-23CF-44E3-9099-C40C66FF867C}">
              <a14:compatExt xmlns:a14="http://schemas.microsoft.com/office/drawing/2010/main" spid="_x0000_s2052"/>
            </a:ext>
            <a:ext uri="{FF2B5EF4-FFF2-40B4-BE49-F238E27FC236}">
              <a16:creationId xmlns:a16="http://schemas.microsoft.com/office/drawing/2014/main" id="{DA474432-182F-4D10-A2A5-C158AE52D9AF}"/>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404</xdr:row>
      <xdr:rowOff>0</xdr:rowOff>
    </xdr:from>
    <xdr:ext cx="1921468" cy="195685"/>
    <xdr:sp macro="" textlink="">
      <xdr:nvSpPr>
        <xdr:cNvPr id="1235" name="Drop Down 20" hidden="1">
          <a:extLst>
            <a:ext uri="{63B3BB69-23CF-44E3-9099-C40C66FF867C}">
              <a14:compatExt xmlns:a14="http://schemas.microsoft.com/office/drawing/2010/main" spid="_x0000_s2068"/>
            </a:ext>
            <a:ext uri="{FF2B5EF4-FFF2-40B4-BE49-F238E27FC236}">
              <a16:creationId xmlns:a16="http://schemas.microsoft.com/office/drawing/2014/main" id="{C5991017-E00E-4B1E-AB1C-49B532FBECCB}"/>
            </a:ext>
          </a:extLst>
        </xdr:cNvPr>
        <xdr:cNvSpPr/>
      </xdr:nvSpPr>
      <xdr:spPr bwMode="auto">
        <a:xfrm>
          <a:off x="6054328" y="61287422"/>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404</xdr:row>
      <xdr:rowOff>0</xdr:rowOff>
    </xdr:from>
    <xdr:ext cx="2476500" cy="199970"/>
    <xdr:sp macro="" textlink="">
      <xdr:nvSpPr>
        <xdr:cNvPr id="1236" name="Drop Down 24" hidden="1">
          <a:extLst>
            <a:ext uri="{63B3BB69-23CF-44E3-9099-C40C66FF867C}">
              <a14:compatExt xmlns:a14="http://schemas.microsoft.com/office/drawing/2010/main" spid="_x0000_s2072"/>
            </a:ext>
            <a:ext uri="{FF2B5EF4-FFF2-40B4-BE49-F238E27FC236}">
              <a16:creationId xmlns:a16="http://schemas.microsoft.com/office/drawing/2014/main" id="{D2F4B7E2-73BD-416F-927F-6CFC0F4E1BF0}"/>
            </a:ext>
          </a:extLst>
        </xdr:cNvPr>
        <xdr:cNvSpPr/>
      </xdr:nvSpPr>
      <xdr:spPr bwMode="auto">
        <a:xfrm>
          <a:off x="3893344" y="61287422"/>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37" name="Drop Down 4" hidden="1">
          <a:extLst>
            <a:ext uri="{63B3BB69-23CF-44E3-9099-C40C66FF867C}">
              <a14:compatExt xmlns:a14="http://schemas.microsoft.com/office/drawing/2010/main" spid="_x0000_s2052"/>
            </a:ext>
            <a:ext uri="{FF2B5EF4-FFF2-40B4-BE49-F238E27FC236}">
              <a16:creationId xmlns:a16="http://schemas.microsoft.com/office/drawing/2014/main" id="{D3BE39C0-27B5-4435-ABBE-3B5C0B283A2F}"/>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404</xdr:row>
      <xdr:rowOff>0</xdr:rowOff>
    </xdr:from>
    <xdr:ext cx="2529840" cy="195685"/>
    <xdr:sp macro="" textlink="">
      <xdr:nvSpPr>
        <xdr:cNvPr id="1238" name="Drop Down 4" hidden="1">
          <a:extLst>
            <a:ext uri="{63B3BB69-23CF-44E3-9099-C40C66FF867C}">
              <a14:compatExt xmlns:a14="http://schemas.microsoft.com/office/drawing/2010/main" spid="_x0000_s2052"/>
            </a:ext>
            <a:ext uri="{FF2B5EF4-FFF2-40B4-BE49-F238E27FC236}">
              <a16:creationId xmlns:a16="http://schemas.microsoft.com/office/drawing/2014/main" id="{5FF38D5E-26D4-44FD-9D2F-ED508F88CD8E}"/>
            </a:ext>
          </a:extLst>
        </xdr:cNvPr>
        <xdr:cNvSpPr/>
      </xdr:nvSpPr>
      <xdr:spPr bwMode="auto">
        <a:xfrm>
          <a:off x="5216128"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39" name="Drop Down 4" hidden="1">
          <a:extLst>
            <a:ext uri="{63B3BB69-23CF-44E3-9099-C40C66FF867C}">
              <a14:compatExt xmlns:a14="http://schemas.microsoft.com/office/drawing/2010/main" spid="_x0000_s2052"/>
            </a:ext>
            <a:ext uri="{FF2B5EF4-FFF2-40B4-BE49-F238E27FC236}">
              <a16:creationId xmlns:a16="http://schemas.microsoft.com/office/drawing/2014/main" id="{5C7268E3-3F65-4BBE-B736-095D0D3BA7A9}"/>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404</xdr:row>
      <xdr:rowOff>0</xdr:rowOff>
    </xdr:from>
    <xdr:ext cx="2529840" cy="195685"/>
    <xdr:sp macro="" textlink="">
      <xdr:nvSpPr>
        <xdr:cNvPr id="1240" name="Drop Down 4" hidden="1">
          <a:extLst>
            <a:ext uri="{63B3BB69-23CF-44E3-9099-C40C66FF867C}">
              <a14:compatExt xmlns:a14="http://schemas.microsoft.com/office/drawing/2010/main" spid="_x0000_s2052"/>
            </a:ext>
            <a:ext uri="{FF2B5EF4-FFF2-40B4-BE49-F238E27FC236}">
              <a16:creationId xmlns:a16="http://schemas.microsoft.com/office/drawing/2014/main" id="{5D531A0B-C41E-417B-89DE-6F1FD0CA4CA9}"/>
            </a:ext>
          </a:extLst>
        </xdr:cNvPr>
        <xdr:cNvSpPr/>
      </xdr:nvSpPr>
      <xdr:spPr bwMode="auto">
        <a:xfrm>
          <a:off x="5216128"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41" name="Drop Down 4" hidden="1">
          <a:extLst>
            <a:ext uri="{63B3BB69-23CF-44E3-9099-C40C66FF867C}">
              <a14:compatExt xmlns:a14="http://schemas.microsoft.com/office/drawing/2010/main" spid="_x0000_s2052"/>
            </a:ext>
            <a:ext uri="{FF2B5EF4-FFF2-40B4-BE49-F238E27FC236}">
              <a16:creationId xmlns:a16="http://schemas.microsoft.com/office/drawing/2014/main" id="{45869945-B487-4A32-8012-CA05C040A790}"/>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404</xdr:row>
      <xdr:rowOff>0</xdr:rowOff>
    </xdr:from>
    <xdr:ext cx="1921468" cy="195685"/>
    <xdr:sp macro="" textlink="">
      <xdr:nvSpPr>
        <xdr:cNvPr id="1242" name="Drop Down 20" hidden="1">
          <a:extLst>
            <a:ext uri="{63B3BB69-23CF-44E3-9099-C40C66FF867C}">
              <a14:compatExt xmlns:a14="http://schemas.microsoft.com/office/drawing/2010/main" spid="_x0000_s2068"/>
            </a:ext>
            <a:ext uri="{FF2B5EF4-FFF2-40B4-BE49-F238E27FC236}">
              <a16:creationId xmlns:a16="http://schemas.microsoft.com/office/drawing/2014/main" id="{7D9F085B-75B8-4A2E-BF43-B27601B04B20}"/>
            </a:ext>
          </a:extLst>
        </xdr:cNvPr>
        <xdr:cNvSpPr/>
      </xdr:nvSpPr>
      <xdr:spPr bwMode="auto">
        <a:xfrm>
          <a:off x="6054328" y="61287422"/>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404</xdr:row>
      <xdr:rowOff>0</xdr:rowOff>
    </xdr:from>
    <xdr:ext cx="2476500" cy="199970"/>
    <xdr:sp macro="" textlink="">
      <xdr:nvSpPr>
        <xdr:cNvPr id="1243" name="Drop Down 24" hidden="1">
          <a:extLst>
            <a:ext uri="{63B3BB69-23CF-44E3-9099-C40C66FF867C}">
              <a14:compatExt xmlns:a14="http://schemas.microsoft.com/office/drawing/2010/main" spid="_x0000_s2072"/>
            </a:ext>
            <a:ext uri="{FF2B5EF4-FFF2-40B4-BE49-F238E27FC236}">
              <a16:creationId xmlns:a16="http://schemas.microsoft.com/office/drawing/2014/main" id="{874A2886-DEBE-4861-9FCA-FD93FE7249ED}"/>
            </a:ext>
          </a:extLst>
        </xdr:cNvPr>
        <xdr:cNvSpPr/>
      </xdr:nvSpPr>
      <xdr:spPr bwMode="auto">
        <a:xfrm>
          <a:off x="3893344" y="61287422"/>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44" name="Drop Down 4" hidden="1">
          <a:extLst>
            <a:ext uri="{63B3BB69-23CF-44E3-9099-C40C66FF867C}">
              <a14:compatExt xmlns:a14="http://schemas.microsoft.com/office/drawing/2010/main" spid="_x0000_s2052"/>
            </a:ext>
            <a:ext uri="{FF2B5EF4-FFF2-40B4-BE49-F238E27FC236}">
              <a16:creationId xmlns:a16="http://schemas.microsoft.com/office/drawing/2014/main" id="{81FFF5FC-5BD7-4E7A-94CE-AEA27E41C1B5}"/>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404</xdr:row>
      <xdr:rowOff>0</xdr:rowOff>
    </xdr:from>
    <xdr:ext cx="2529840" cy="195685"/>
    <xdr:sp macro="" textlink="">
      <xdr:nvSpPr>
        <xdr:cNvPr id="1245" name="Drop Down 4" hidden="1">
          <a:extLst>
            <a:ext uri="{63B3BB69-23CF-44E3-9099-C40C66FF867C}">
              <a14:compatExt xmlns:a14="http://schemas.microsoft.com/office/drawing/2010/main" spid="_x0000_s2052"/>
            </a:ext>
            <a:ext uri="{FF2B5EF4-FFF2-40B4-BE49-F238E27FC236}">
              <a16:creationId xmlns:a16="http://schemas.microsoft.com/office/drawing/2014/main" id="{8D324886-3B33-48B9-89B1-3D337F30AABD}"/>
            </a:ext>
          </a:extLst>
        </xdr:cNvPr>
        <xdr:cNvSpPr/>
      </xdr:nvSpPr>
      <xdr:spPr bwMode="auto">
        <a:xfrm>
          <a:off x="5216128"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46" name="Drop Down 4" hidden="1">
          <a:extLst>
            <a:ext uri="{63B3BB69-23CF-44E3-9099-C40C66FF867C}">
              <a14:compatExt xmlns:a14="http://schemas.microsoft.com/office/drawing/2010/main" spid="_x0000_s2052"/>
            </a:ext>
            <a:ext uri="{FF2B5EF4-FFF2-40B4-BE49-F238E27FC236}">
              <a16:creationId xmlns:a16="http://schemas.microsoft.com/office/drawing/2014/main" id="{39F92D7C-8412-4200-89C4-370EF2DB5762}"/>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404</xdr:row>
      <xdr:rowOff>0</xdr:rowOff>
    </xdr:from>
    <xdr:ext cx="2529840" cy="195685"/>
    <xdr:sp macro="" textlink="">
      <xdr:nvSpPr>
        <xdr:cNvPr id="1247" name="Drop Down 4" hidden="1">
          <a:extLst>
            <a:ext uri="{63B3BB69-23CF-44E3-9099-C40C66FF867C}">
              <a14:compatExt xmlns:a14="http://schemas.microsoft.com/office/drawing/2010/main" spid="_x0000_s2052"/>
            </a:ext>
            <a:ext uri="{FF2B5EF4-FFF2-40B4-BE49-F238E27FC236}">
              <a16:creationId xmlns:a16="http://schemas.microsoft.com/office/drawing/2014/main" id="{AAA5E8C2-4D86-4C60-9AEC-F81DF8D413FF}"/>
            </a:ext>
          </a:extLst>
        </xdr:cNvPr>
        <xdr:cNvSpPr/>
      </xdr:nvSpPr>
      <xdr:spPr bwMode="auto">
        <a:xfrm>
          <a:off x="5216128"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48" name="Drop Down 4" hidden="1">
          <a:extLst>
            <a:ext uri="{63B3BB69-23CF-44E3-9099-C40C66FF867C}">
              <a14:compatExt xmlns:a14="http://schemas.microsoft.com/office/drawing/2010/main" spid="_x0000_s2052"/>
            </a:ext>
            <a:ext uri="{FF2B5EF4-FFF2-40B4-BE49-F238E27FC236}">
              <a16:creationId xmlns:a16="http://schemas.microsoft.com/office/drawing/2014/main" id="{674E93FF-DB5E-4206-B61B-8F728C2509CE}"/>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404</xdr:row>
      <xdr:rowOff>0</xdr:rowOff>
    </xdr:from>
    <xdr:ext cx="1921468" cy="195685"/>
    <xdr:sp macro="" textlink="">
      <xdr:nvSpPr>
        <xdr:cNvPr id="1249" name="Drop Down 20" hidden="1">
          <a:extLst>
            <a:ext uri="{63B3BB69-23CF-44E3-9099-C40C66FF867C}">
              <a14:compatExt xmlns:a14="http://schemas.microsoft.com/office/drawing/2010/main" spid="_x0000_s2068"/>
            </a:ext>
            <a:ext uri="{FF2B5EF4-FFF2-40B4-BE49-F238E27FC236}">
              <a16:creationId xmlns:a16="http://schemas.microsoft.com/office/drawing/2014/main" id="{84C39C67-F7CB-471F-9FA5-B7BFDED8CCFD}"/>
            </a:ext>
          </a:extLst>
        </xdr:cNvPr>
        <xdr:cNvSpPr/>
      </xdr:nvSpPr>
      <xdr:spPr bwMode="auto">
        <a:xfrm>
          <a:off x="6054328" y="61287422"/>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404</xdr:row>
      <xdr:rowOff>0</xdr:rowOff>
    </xdr:from>
    <xdr:ext cx="2476500" cy="199970"/>
    <xdr:sp macro="" textlink="">
      <xdr:nvSpPr>
        <xdr:cNvPr id="1250" name="Drop Down 24" hidden="1">
          <a:extLst>
            <a:ext uri="{63B3BB69-23CF-44E3-9099-C40C66FF867C}">
              <a14:compatExt xmlns:a14="http://schemas.microsoft.com/office/drawing/2010/main" spid="_x0000_s2072"/>
            </a:ext>
            <a:ext uri="{FF2B5EF4-FFF2-40B4-BE49-F238E27FC236}">
              <a16:creationId xmlns:a16="http://schemas.microsoft.com/office/drawing/2014/main" id="{A324F5DB-BE9C-4668-901D-E2BB3AF8609B}"/>
            </a:ext>
          </a:extLst>
        </xdr:cNvPr>
        <xdr:cNvSpPr/>
      </xdr:nvSpPr>
      <xdr:spPr bwMode="auto">
        <a:xfrm>
          <a:off x="3893344" y="61287422"/>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51" name="Drop Down 4" hidden="1">
          <a:extLst>
            <a:ext uri="{63B3BB69-23CF-44E3-9099-C40C66FF867C}">
              <a14:compatExt xmlns:a14="http://schemas.microsoft.com/office/drawing/2010/main" spid="_x0000_s2052"/>
            </a:ext>
            <a:ext uri="{FF2B5EF4-FFF2-40B4-BE49-F238E27FC236}">
              <a16:creationId xmlns:a16="http://schemas.microsoft.com/office/drawing/2014/main" id="{A6280E1F-EF11-4312-A203-35E115E306D9}"/>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404</xdr:row>
      <xdr:rowOff>0</xdr:rowOff>
    </xdr:from>
    <xdr:ext cx="2529840" cy="195685"/>
    <xdr:sp macro="" textlink="">
      <xdr:nvSpPr>
        <xdr:cNvPr id="1252" name="Drop Down 4" hidden="1">
          <a:extLst>
            <a:ext uri="{63B3BB69-23CF-44E3-9099-C40C66FF867C}">
              <a14:compatExt xmlns:a14="http://schemas.microsoft.com/office/drawing/2010/main" spid="_x0000_s2052"/>
            </a:ext>
            <a:ext uri="{FF2B5EF4-FFF2-40B4-BE49-F238E27FC236}">
              <a16:creationId xmlns:a16="http://schemas.microsoft.com/office/drawing/2014/main" id="{DE5845A3-E25A-4697-9E7B-5C471BCF714A}"/>
            </a:ext>
          </a:extLst>
        </xdr:cNvPr>
        <xdr:cNvSpPr/>
      </xdr:nvSpPr>
      <xdr:spPr bwMode="auto">
        <a:xfrm>
          <a:off x="5216128"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53" name="Drop Down 4" hidden="1">
          <a:extLst>
            <a:ext uri="{63B3BB69-23CF-44E3-9099-C40C66FF867C}">
              <a14:compatExt xmlns:a14="http://schemas.microsoft.com/office/drawing/2010/main" spid="_x0000_s2052"/>
            </a:ext>
            <a:ext uri="{FF2B5EF4-FFF2-40B4-BE49-F238E27FC236}">
              <a16:creationId xmlns:a16="http://schemas.microsoft.com/office/drawing/2014/main" id="{A35A1E4E-727C-4233-AA8F-7DFF14C85AB1}"/>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404</xdr:row>
      <xdr:rowOff>0</xdr:rowOff>
    </xdr:from>
    <xdr:ext cx="2529840" cy="195685"/>
    <xdr:sp macro="" textlink="">
      <xdr:nvSpPr>
        <xdr:cNvPr id="1254" name="Drop Down 4" hidden="1">
          <a:extLst>
            <a:ext uri="{63B3BB69-23CF-44E3-9099-C40C66FF867C}">
              <a14:compatExt xmlns:a14="http://schemas.microsoft.com/office/drawing/2010/main" spid="_x0000_s2052"/>
            </a:ext>
            <a:ext uri="{FF2B5EF4-FFF2-40B4-BE49-F238E27FC236}">
              <a16:creationId xmlns:a16="http://schemas.microsoft.com/office/drawing/2014/main" id="{C8F82D1E-907D-437E-A3B9-F70841DC3F2D}"/>
            </a:ext>
          </a:extLst>
        </xdr:cNvPr>
        <xdr:cNvSpPr/>
      </xdr:nvSpPr>
      <xdr:spPr bwMode="auto">
        <a:xfrm>
          <a:off x="5216128"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55" name="Drop Down 4" hidden="1">
          <a:extLst>
            <a:ext uri="{63B3BB69-23CF-44E3-9099-C40C66FF867C}">
              <a14:compatExt xmlns:a14="http://schemas.microsoft.com/office/drawing/2010/main" spid="_x0000_s2052"/>
            </a:ext>
            <a:ext uri="{FF2B5EF4-FFF2-40B4-BE49-F238E27FC236}">
              <a16:creationId xmlns:a16="http://schemas.microsoft.com/office/drawing/2014/main" id="{CCF53F28-2C7C-4160-B43A-B5F7DCECAA8D}"/>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404</xdr:row>
      <xdr:rowOff>0</xdr:rowOff>
    </xdr:from>
    <xdr:ext cx="1921468" cy="195685"/>
    <xdr:sp macro="" textlink="">
      <xdr:nvSpPr>
        <xdr:cNvPr id="1256" name="Drop Down 20" hidden="1">
          <a:extLst>
            <a:ext uri="{63B3BB69-23CF-44E3-9099-C40C66FF867C}">
              <a14:compatExt xmlns:a14="http://schemas.microsoft.com/office/drawing/2010/main" spid="_x0000_s2068"/>
            </a:ext>
            <a:ext uri="{FF2B5EF4-FFF2-40B4-BE49-F238E27FC236}">
              <a16:creationId xmlns:a16="http://schemas.microsoft.com/office/drawing/2014/main" id="{FC11D8B3-D029-4E3C-B8EF-3FE7386DDBF9}"/>
            </a:ext>
          </a:extLst>
        </xdr:cNvPr>
        <xdr:cNvSpPr/>
      </xdr:nvSpPr>
      <xdr:spPr bwMode="auto">
        <a:xfrm>
          <a:off x="6054328" y="61287422"/>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404</xdr:row>
      <xdr:rowOff>0</xdr:rowOff>
    </xdr:from>
    <xdr:ext cx="2476500" cy="199970"/>
    <xdr:sp macro="" textlink="">
      <xdr:nvSpPr>
        <xdr:cNvPr id="1257" name="Drop Down 24" hidden="1">
          <a:extLst>
            <a:ext uri="{63B3BB69-23CF-44E3-9099-C40C66FF867C}">
              <a14:compatExt xmlns:a14="http://schemas.microsoft.com/office/drawing/2010/main" spid="_x0000_s2072"/>
            </a:ext>
            <a:ext uri="{FF2B5EF4-FFF2-40B4-BE49-F238E27FC236}">
              <a16:creationId xmlns:a16="http://schemas.microsoft.com/office/drawing/2014/main" id="{2AF26A68-A6DA-4C67-BE97-E27AA4DF9AAF}"/>
            </a:ext>
          </a:extLst>
        </xdr:cNvPr>
        <xdr:cNvSpPr/>
      </xdr:nvSpPr>
      <xdr:spPr bwMode="auto">
        <a:xfrm>
          <a:off x="3893344" y="61287422"/>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58" name="Drop Down 4" hidden="1">
          <a:extLst>
            <a:ext uri="{63B3BB69-23CF-44E3-9099-C40C66FF867C}">
              <a14:compatExt xmlns:a14="http://schemas.microsoft.com/office/drawing/2010/main" spid="_x0000_s2052"/>
            </a:ext>
            <a:ext uri="{FF2B5EF4-FFF2-40B4-BE49-F238E27FC236}">
              <a16:creationId xmlns:a16="http://schemas.microsoft.com/office/drawing/2014/main" id="{E0142669-5B3E-46C4-86B3-9BBC4DEBB9EC}"/>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404</xdr:row>
      <xdr:rowOff>0</xdr:rowOff>
    </xdr:from>
    <xdr:ext cx="2529840" cy="195685"/>
    <xdr:sp macro="" textlink="">
      <xdr:nvSpPr>
        <xdr:cNvPr id="1259" name="Drop Down 4" hidden="1">
          <a:extLst>
            <a:ext uri="{63B3BB69-23CF-44E3-9099-C40C66FF867C}">
              <a14:compatExt xmlns:a14="http://schemas.microsoft.com/office/drawing/2010/main" spid="_x0000_s2052"/>
            </a:ext>
            <a:ext uri="{FF2B5EF4-FFF2-40B4-BE49-F238E27FC236}">
              <a16:creationId xmlns:a16="http://schemas.microsoft.com/office/drawing/2014/main" id="{EA34C43F-2AD6-436B-9EC0-D51A132816FA}"/>
            </a:ext>
          </a:extLst>
        </xdr:cNvPr>
        <xdr:cNvSpPr/>
      </xdr:nvSpPr>
      <xdr:spPr bwMode="auto">
        <a:xfrm>
          <a:off x="5216128"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60" name="Drop Down 4" hidden="1">
          <a:extLst>
            <a:ext uri="{63B3BB69-23CF-44E3-9099-C40C66FF867C}">
              <a14:compatExt xmlns:a14="http://schemas.microsoft.com/office/drawing/2010/main" spid="_x0000_s2052"/>
            </a:ext>
            <a:ext uri="{FF2B5EF4-FFF2-40B4-BE49-F238E27FC236}">
              <a16:creationId xmlns:a16="http://schemas.microsoft.com/office/drawing/2014/main" id="{8674E4DE-A939-44F3-B799-64D45E80D8DC}"/>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404</xdr:row>
      <xdr:rowOff>0</xdr:rowOff>
    </xdr:from>
    <xdr:ext cx="2529840" cy="195685"/>
    <xdr:sp macro="" textlink="">
      <xdr:nvSpPr>
        <xdr:cNvPr id="1261" name="Drop Down 4" hidden="1">
          <a:extLst>
            <a:ext uri="{63B3BB69-23CF-44E3-9099-C40C66FF867C}">
              <a14:compatExt xmlns:a14="http://schemas.microsoft.com/office/drawing/2010/main" spid="_x0000_s2052"/>
            </a:ext>
            <a:ext uri="{FF2B5EF4-FFF2-40B4-BE49-F238E27FC236}">
              <a16:creationId xmlns:a16="http://schemas.microsoft.com/office/drawing/2014/main" id="{B8846931-8014-4557-8F38-F80CC8C1C034}"/>
            </a:ext>
          </a:extLst>
        </xdr:cNvPr>
        <xdr:cNvSpPr/>
      </xdr:nvSpPr>
      <xdr:spPr bwMode="auto">
        <a:xfrm>
          <a:off x="5216128"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62" name="Drop Down 4" hidden="1">
          <a:extLst>
            <a:ext uri="{63B3BB69-23CF-44E3-9099-C40C66FF867C}">
              <a14:compatExt xmlns:a14="http://schemas.microsoft.com/office/drawing/2010/main" spid="_x0000_s2052"/>
            </a:ext>
            <a:ext uri="{FF2B5EF4-FFF2-40B4-BE49-F238E27FC236}">
              <a16:creationId xmlns:a16="http://schemas.microsoft.com/office/drawing/2014/main" id="{4B79C19E-3D71-4D1F-A16A-B3D44F0C694F}"/>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404</xdr:row>
      <xdr:rowOff>0</xdr:rowOff>
    </xdr:from>
    <xdr:ext cx="1921468" cy="195685"/>
    <xdr:sp macro="" textlink="">
      <xdr:nvSpPr>
        <xdr:cNvPr id="1263" name="Drop Down 20" hidden="1">
          <a:extLst>
            <a:ext uri="{63B3BB69-23CF-44E3-9099-C40C66FF867C}">
              <a14:compatExt xmlns:a14="http://schemas.microsoft.com/office/drawing/2010/main" spid="_x0000_s2068"/>
            </a:ext>
            <a:ext uri="{FF2B5EF4-FFF2-40B4-BE49-F238E27FC236}">
              <a16:creationId xmlns:a16="http://schemas.microsoft.com/office/drawing/2014/main" id="{EFCB3CFC-EDE5-4080-BF9B-FDC4829A0F4D}"/>
            </a:ext>
          </a:extLst>
        </xdr:cNvPr>
        <xdr:cNvSpPr/>
      </xdr:nvSpPr>
      <xdr:spPr bwMode="auto">
        <a:xfrm>
          <a:off x="6054328" y="61287422"/>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404</xdr:row>
      <xdr:rowOff>0</xdr:rowOff>
    </xdr:from>
    <xdr:ext cx="2476500" cy="199970"/>
    <xdr:sp macro="" textlink="">
      <xdr:nvSpPr>
        <xdr:cNvPr id="1264" name="Drop Down 24" hidden="1">
          <a:extLst>
            <a:ext uri="{63B3BB69-23CF-44E3-9099-C40C66FF867C}">
              <a14:compatExt xmlns:a14="http://schemas.microsoft.com/office/drawing/2010/main" spid="_x0000_s2072"/>
            </a:ext>
            <a:ext uri="{FF2B5EF4-FFF2-40B4-BE49-F238E27FC236}">
              <a16:creationId xmlns:a16="http://schemas.microsoft.com/office/drawing/2014/main" id="{6DF02607-7B30-4C3D-B24B-3094FC5B402B}"/>
            </a:ext>
          </a:extLst>
        </xdr:cNvPr>
        <xdr:cNvSpPr/>
      </xdr:nvSpPr>
      <xdr:spPr bwMode="auto">
        <a:xfrm>
          <a:off x="3893344" y="61287422"/>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65" name="Drop Down 4" hidden="1">
          <a:extLst>
            <a:ext uri="{63B3BB69-23CF-44E3-9099-C40C66FF867C}">
              <a14:compatExt xmlns:a14="http://schemas.microsoft.com/office/drawing/2010/main" spid="_x0000_s2052"/>
            </a:ext>
            <a:ext uri="{FF2B5EF4-FFF2-40B4-BE49-F238E27FC236}">
              <a16:creationId xmlns:a16="http://schemas.microsoft.com/office/drawing/2014/main" id="{FE7C493C-67F7-426B-B4A7-D237C6CD3D04}"/>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404</xdr:row>
      <xdr:rowOff>0</xdr:rowOff>
    </xdr:from>
    <xdr:ext cx="2529840" cy="195685"/>
    <xdr:sp macro="" textlink="">
      <xdr:nvSpPr>
        <xdr:cNvPr id="1266" name="Drop Down 4" hidden="1">
          <a:extLst>
            <a:ext uri="{63B3BB69-23CF-44E3-9099-C40C66FF867C}">
              <a14:compatExt xmlns:a14="http://schemas.microsoft.com/office/drawing/2010/main" spid="_x0000_s2052"/>
            </a:ext>
            <a:ext uri="{FF2B5EF4-FFF2-40B4-BE49-F238E27FC236}">
              <a16:creationId xmlns:a16="http://schemas.microsoft.com/office/drawing/2014/main" id="{FACE8096-5FC4-4EC6-92C2-DC5275B90CA6}"/>
            </a:ext>
          </a:extLst>
        </xdr:cNvPr>
        <xdr:cNvSpPr/>
      </xdr:nvSpPr>
      <xdr:spPr bwMode="auto">
        <a:xfrm>
          <a:off x="5216128"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67" name="Drop Down 4" hidden="1">
          <a:extLst>
            <a:ext uri="{63B3BB69-23CF-44E3-9099-C40C66FF867C}">
              <a14:compatExt xmlns:a14="http://schemas.microsoft.com/office/drawing/2010/main" spid="_x0000_s2052"/>
            </a:ext>
            <a:ext uri="{FF2B5EF4-FFF2-40B4-BE49-F238E27FC236}">
              <a16:creationId xmlns:a16="http://schemas.microsoft.com/office/drawing/2014/main" id="{C24D81C6-5C3D-4D3F-96D0-95250E6C0A9C}"/>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404</xdr:row>
      <xdr:rowOff>0</xdr:rowOff>
    </xdr:from>
    <xdr:ext cx="2529840" cy="195685"/>
    <xdr:sp macro="" textlink="">
      <xdr:nvSpPr>
        <xdr:cNvPr id="1268" name="Drop Down 4" hidden="1">
          <a:extLst>
            <a:ext uri="{63B3BB69-23CF-44E3-9099-C40C66FF867C}">
              <a14:compatExt xmlns:a14="http://schemas.microsoft.com/office/drawing/2010/main" spid="_x0000_s2052"/>
            </a:ext>
            <a:ext uri="{FF2B5EF4-FFF2-40B4-BE49-F238E27FC236}">
              <a16:creationId xmlns:a16="http://schemas.microsoft.com/office/drawing/2014/main" id="{489091FB-E434-447D-91D7-0FD7C3C5D7E1}"/>
            </a:ext>
          </a:extLst>
        </xdr:cNvPr>
        <xdr:cNvSpPr/>
      </xdr:nvSpPr>
      <xdr:spPr bwMode="auto">
        <a:xfrm>
          <a:off x="5216128"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69" name="Drop Down 4" hidden="1">
          <a:extLst>
            <a:ext uri="{63B3BB69-23CF-44E3-9099-C40C66FF867C}">
              <a14:compatExt xmlns:a14="http://schemas.microsoft.com/office/drawing/2010/main" spid="_x0000_s2052"/>
            </a:ext>
            <a:ext uri="{FF2B5EF4-FFF2-40B4-BE49-F238E27FC236}">
              <a16:creationId xmlns:a16="http://schemas.microsoft.com/office/drawing/2014/main" id="{35F12C04-CCCD-4B5E-96D4-CCA6EB80251D}"/>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404</xdr:row>
      <xdr:rowOff>0</xdr:rowOff>
    </xdr:from>
    <xdr:ext cx="1921468" cy="195685"/>
    <xdr:sp macro="" textlink="">
      <xdr:nvSpPr>
        <xdr:cNvPr id="1270" name="Drop Down 20" hidden="1">
          <a:extLst>
            <a:ext uri="{63B3BB69-23CF-44E3-9099-C40C66FF867C}">
              <a14:compatExt xmlns:a14="http://schemas.microsoft.com/office/drawing/2010/main" spid="_x0000_s2068"/>
            </a:ext>
            <a:ext uri="{FF2B5EF4-FFF2-40B4-BE49-F238E27FC236}">
              <a16:creationId xmlns:a16="http://schemas.microsoft.com/office/drawing/2014/main" id="{DEA50C67-FFC0-471B-8158-82B1C7F48E46}"/>
            </a:ext>
          </a:extLst>
        </xdr:cNvPr>
        <xdr:cNvSpPr/>
      </xdr:nvSpPr>
      <xdr:spPr bwMode="auto">
        <a:xfrm>
          <a:off x="6054328" y="61287422"/>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404</xdr:row>
      <xdr:rowOff>0</xdr:rowOff>
    </xdr:from>
    <xdr:ext cx="2476500" cy="199970"/>
    <xdr:sp macro="" textlink="">
      <xdr:nvSpPr>
        <xdr:cNvPr id="1271" name="Drop Down 24" hidden="1">
          <a:extLst>
            <a:ext uri="{63B3BB69-23CF-44E3-9099-C40C66FF867C}">
              <a14:compatExt xmlns:a14="http://schemas.microsoft.com/office/drawing/2010/main" spid="_x0000_s2072"/>
            </a:ext>
            <a:ext uri="{FF2B5EF4-FFF2-40B4-BE49-F238E27FC236}">
              <a16:creationId xmlns:a16="http://schemas.microsoft.com/office/drawing/2014/main" id="{F47C5EB8-8174-4CA2-95EB-86A1B471A760}"/>
            </a:ext>
          </a:extLst>
        </xdr:cNvPr>
        <xdr:cNvSpPr/>
      </xdr:nvSpPr>
      <xdr:spPr bwMode="auto">
        <a:xfrm>
          <a:off x="3893344" y="61287422"/>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72" name="Drop Down 4" hidden="1">
          <a:extLst>
            <a:ext uri="{63B3BB69-23CF-44E3-9099-C40C66FF867C}">
              <a14:compatExt xmlns:a14="http://schemas.microsoft.com/office/drawing/2010/main" spid="_x0000_s2052"/>
            </a:ext>
            <a:ext uri="{FF2B5EF4-FFF2-40B4-BE49-F238E27FC236}">
              <a16:creationId xmlns:a16="http://schemas.microsoft.com/office/drawing/2014/main" id="{F249495E-0E4D-4E4E-B9AE-DBDC104ECA38}"/>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404</xdr:row>
      <xdr:rowOff>0</xdr:rowOff>
    </xdr:from>
    <xdr:ext cx="2529840" cy="195685"/>
    <xdr:sp macro="" textlink="">
      <xdr:nvSpPr>
        <xdr:cNvPr id="1273" name="Drop Down 4" hidden="1">
          <a:extLst>
            <a:ext uri="{63B3BB69-23CF-44E3-9099-C40C66FF867C}">
              <a14:compatExt xmlns:a14="http://schemas.microsoft.com/office/drawing/2010/main" spid="_x0000_s2052"/>
            </a:ext>
            <a:ext uri="{FF2B5EF4-FFF2-40B4-BE49-F238E27FC236}">
              <a16:creationId xmlns:a16="http://schemas.microsoft.com/office/drawing/2014/main" id="{E51D918E-E7B5-4656-993C-2DC33CD1CC5A}"/>
            </a:ext>
          </a:extLst>
        </xdr:cNvPr>
        <xdr:cNvSpPr/>
      </xdr:nvSpPr>
      <xdr:spPr bwMode="auto">
        <a:xfrm>
          <a:off x="5216128"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404</xdr:row>
      <xdr:rowOff>0</xdr:rowOff>
    </xdr:from>
    <xdr:ext cx="2529840" cy="195685"/>
    <xdr:sp macro="" textlink="">
      <xdr:nvSpPr>
        <xdr:cNvPr id="1274" name="Drop Down 4" hidden="1">
          <a:extLst>
            <a:ext uri="{63B3BB69-23CF-44E3-9099-C40C66FF867C}">
              <a14:compatExt xmlns:a14="http://schemas.microsoft.com/office/drawing/2010/main" spid="_x0000_s2052"/>
            </a:ext>
            <a:ext uri="{FF2B5EF4-FFF2-40B4-BE49-F238E27FC236}">
              <a16:creationId xmlns:a16="http://schemas.microsoft.com/office/drawing/2014/main" id="{F89008D8-F1E4-45ED-88D0-1617BD7E10C8}"/>
            </a:ext>
          </a:extLst>
        </xdr:cNvPr>
        <xdr:cNvSpPr/>
      </xdr:nvSpPr>
      <xdr:spPr bwMode="auto">
        <a:xfrm>
          <a:off x="5529263"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404</xdr:row>
      <xdr:rowOff>0</xdr:rowOff>
    </xdr:from>
    <xdr:ext cx="2529840" cy="195685"/>
    <xdr:sp macro="" textlink="">
      <xdr:nvSpPr>
        <xdr:cNvPr id="1275" name="Drop Down 4" hidden="1">
          <a:extLst>
            <a:ext uri="{63B3BB69-23CF-44E3-9099-C40C66FF867C}">
              <a14:compatExt xmlns:a14="http://schemas.microsoft.com/office/drawing/2010/main" spid="_x0000_s2052"/>
            </a:ext>
            <a:ext uri="{FF2B5EF4-FFF2-40B4-BE49-F238E27FC236}">
              <a16:creationId xmlns:a16="http://schemas.microsoft.com/office/drawing/2014/main" id="{8DCD7AFC-C510-4EEC-8627-6DE2FCD70BD8}"/>
            </a:ext>
          </a:extLst>
        </xdr:cNvPr>
        <xdr:cNvSpPr/>
      </xdr:nvSpPr>
      <xdr:spPr bwMode="auto">
        <a:xfrm>
          <a:off x="5216128" y="61287422"/>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461</xdr:row>
      <xdr:rowOff>0</xdr:rowOff>
    </xdr:from>
    <xdr:ext cx="2476500" cy="199970"/>
    <xdr:sp macro="" textlink="">
      <xdr:nvSpPr>
        <xdr:cNvPr id="1106" name="Drop Down 24" hidden="1">
          <a:extLst>
            <a:ext uri="{63B3BB69-23CF-44E3-9099-C40C66FF867C}">
              <a14:compatExt xmlns:a14="http://schemas.microsoft.com/office/drawing/2010/main" spid="_x0000_s2072"/>
            </a:ext>
            <a:ext uri="{FF2B5EF4-FFF2-40B4-BE49-F238E27FC236}">
              <a16:creationId xmlns:a16="http://schemas.microsoft.com/office/drawing/2014/main" id="{6D9253B2-B9B8-4101-92A6-7CE169193796}"/>
            </a:ext>
          </a:extLst>
        </xdr:cNvPr>
        <xdr:cNvSpPr/>
      </xdr:nvSpPr>
      <xdr:spPr bwMode="auto">
        <a:xfrm>
          <a:off x="3901440" y="61760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462</xdr:row>
      <xdr:rowOff>0</xdr:rowOff>
    </xdr:from>
    <xdr:ext cx="2476500" cy="199970"/>
    <xdr:sp macro="" textlink="">
      <xdr:nvSpPr>
        <xdr:cNvPr id="1107" name="Drop Down 24" hidden="1">
          <a:extLst>
            <a:ext uri="{63B3BB69-23CF-44E3-9099-C40C66FF867C}">
              <a14:compatExt xmlns:a14="http://schemas.microsoft.com/office/drawing/2010/main" spid="_x0000_s2072"/>
            </a:ext>
            <a:ext uri="{FF2B5EF4-FFF2-40B4-BE49-F238E27FC236}">
              <a16:creationId xmlns:a16="http://schemas.microsoft.com/office/drawing/2014/main" id="{8173D40C-7312-4611-90C9-67BB52FD1B8A}"/>
            </a:ext>
          </a:extLst>
        </xdr:cNvPr>
        <xdr:cNvSpPr/>
      </xdr:nvSpPr>
      <xdr:spPr bwMode="auto">
        <a:xfrm>
          <a:off x="3901440" y="619582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462</xdr:row>
      <xdr:rowOff>0</xdr:rowOff>
    </xdr:from>
    <xdr:ext cx="2476500" cy="199970"/>
    <xdr:sp macro="" textlink="">
      <xdr:nvSpPr>
        <xdr:cNvPr id="1276" name="Drop Down 24" hidden="1">
          <a:extLst>
            <a:ext uri="{63B3BB69-23CF-44E3-9099-C40C66FF867C}">
              <a14:compatExt xmlns:a14="http://schemas.microsoft.com/office/drawing/2010/main" spid="_x0000_s2072"/>
            </a:ext>
            <a:ext uri="{FF2B5EF4-FFF2-40B4-BE49-F238E27FC236}">
              <a16:creationId xmlns:a16="http://schemas.microsoft.com/office/drawing/2014/main" id="{9FF7C429-7911-46A6-9417-980F24B6A928}"/>
            </a:ext>
          </a:extLst>
        </xdr:cNvPr>
        <xdr:cNvSpPr/>
      </xdr:nvSpPr>
      <xdr:spPr bwMode="auto">
        <a:xfrm>
          <a:off x="3901440" y="619582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462</xdr:row>
      <xdr:rowOff>0</xdr:rowOff>
    </xdr:from>
    <xdr:ext cx="2476500" cy="199970"/>
    <xdr:sp macro="" textlink="">
      <xdr:nvSpPr>
        <xdr:cNvPr id="1277" name="Drop Down 24" hidden="1">
          <a:extLst>
            <a:ext uri="{63B3BB69-23CF-44E3-9099-C40C66FF867C}">
              <a14:compatExt xmlns:a14="http://schemas.microsoft.com/office/drawing/2010/main" spid="_x0000_s2072"/>
            </a:ext>
            <a:ext uri="{FF2B5EF4-FFF2-40B4-BE49-F238E27FC236}">
              <a16:creationId xmlns:a16="http://schemas.microsoft.com/office/drawing/2014/main" id="{11AF9494-5D7E-45E0-BAB6-FC0E96C83982}"/>
            </a:ext>
          </a:extLst>
        </xdr:cNvPr>
        <xdr:cNvSpPr/>
      </xdr:nvSpPr>
      <xdr:spPr bwMode="auto">
        <a:xfrm>
          <a:off x="3901440" y="619582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463</xdr:row>
      <xdr:rowOff>0</xdr:rowOff>
    </xdr:from>
    <xdr:ext cx="1921468" cy="195685"/>
    <xdr:sp macro="" textlink="">
      <xdr:nvSpPr>
        <xdr:cNvPr id="1278" name="Drop Down 20" hidden="1">
          <a:extLst>
            <a:ext uri="{63B3BB69-23CF-44E3-9099-C40C66FF867C}">
              <a14:compatExt xmlns:a14="http://schemas.microsoft.com/office/drawing/2010/main" spid="_x0000_s2068"/>
            </a:ext>
            <a:ext uri="{FF2B5EF4-FFF2-40B4-BE49-F238E27FC236}">
              <a16:creationId xmlns:a16="http://schemas.microsoft.com/office/drawing/2014/main" id="{2184FEFE-2B8C-48E6-A8B5-6C3F736F697C}"/>
            </a:ext>
          </a:extLst>
        </xdr:cNvPr>
        <xdr:cNvSpPr/>
      </xdr:nvSpPr>
      <xdr:spPr bwMode="auto">
        <a:xfrm>
          <a:off x="6065520" y="620725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463</xdr:row>
      <xdr:rowOff>0</xdr:rowOff>
    </xdr:from>
    <xdr:ext cx="1921468" cy="195685"/>
    <xdr:sp macro="" textlink="">
      <xdr:nvSpPr>
        <xdr:cNvPr id="1279" name="Drop Down 20" hidden="1">
          <a:extLst>
            <a:ext uri="{63B3BB69-23CF-44E3-9099-C40C66FF867C}">
              <a14:compatExt xmlns:a14="http://schemas.microsoft.com/office/drawing/2010/main" spid="_x0000_s2068"/>
            </a:ext>
            <a:ext uri="{FF2B5EF4-FFF2-40B4-BE49-F238E27FC236}">
              <a16:creationId xmlns:a16="http://schemas.microsoft.com/office/drawing/2014/main" id="{20F394D1-571E-435B-B941-5F261F099D65}"/>
            </a:ext>
          </a:extLst>
        </xdr:cNvPr>
        <xdr:cNvSpPr/>
      </xdr:nvSpPr>
      <xdr:spPr bwMode="auto">
        <a:xfrm>
          <a:off x="6065520" y="620725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463</xdr:row>
      <xdr:rowOff>0</xdr:rowOff>
    </xdr:from>
    <xdr:ext cx="1921468" cy="195685"/>
    <xdr:sp macro="" textlink="">
      <xdr:nvSpPr>
        <xdr:cNvPr id="1280" name="Drop Down 20" hidden="1">
          <a:extLst>
            <a:ext uri="{63B3BB69-23CF-44E3-9099-C40C66FF867C}">
              <a14:compatExt xmlns:a14="http://schemas.microsoft.com/office/drawing/2010/main" spid="_x0000_s2068"/>
            </a:ext>
            <a:ext uri="{FF2B5EF4-FFF2-40B4-BE49-F238E27FC236}">
              <a16:creationId xmlns:a16="http://schemas.microsoft.com/office/drawing/2014/main" id="{69400F39-3C3F-4C64-8698-9EDA56D7A382}"/>
            </a:ext>
          </a:extLst>
        </xdr:cNvPr>
        <xdr:cNvSpPr/>
      </xdr:nvSpPr>
      <xdr:spPr bwMode="auto">
        <a:xfrm>
          <a:off x="6065520" y="620725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463</xdr:row>
      <xdr:rowOff>0</xdr:rowOff>
    </xdr:from>
    <xdr:ext cx="1921468" cy="195685"/>
    <xdr:sp macro="" textlink="">
      <xdr:nvSpPr>
        <xdr:cNvPr id="1281" name="Drop Down 20" hidden="1">
          <a:extLst>
            <a:ext uri="{63B3BB69-23CF-44E3-9099-C40C66FF867C}">
              <a14:compatExt xmlns:a14="http://schemas.microsoft.com/office/drawing/2010/main" spid="_x0000_s2068"/>
            </a:ext>
            <a:ext uri="{FF2B5EF4-FFF2-40B4-BE49-F238E27FC236}">
              <a16:creationId xmlns:a16="http://schemas.microsoft.com/office/drawing/2014/main" id="{62BD5C1C-A0AB-4E4B-A561-9B16DC516E14}"/>
            </a:ext>
          </a:extLst>
        </xdr:cNvPr>
        <xdr:cNvSpPr/>
      </xdr:nvSpPr>
      <xdr:spPr bwMode="auto">
        <a:xfrm>
          <a:off x="6065520" y="620725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282" name="Drop Down 4" hidden="1">
          <a:extLst>
            <a:ext uri="{63B3BB69-23CF-44E3-9099-C40C66FF867C}">
              <a14:compatExt xmlns:a14="http://schemas.microsoft.com/office/drawing/2010/main" spid="_x0000_s2052"/>
            </a:ext>
            <a:ext uri="{FF2B5EF4-FFF2-40B4-BE49-F238E27FC236}">
              <a16:creationId xmlns:a16="http://schemas.microsoft.com/office/drawing/2014/main" id="{984F6B14-733A-40DB-B94E-1CC5C630D8BA}"/>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283" name="Drop Down 20" hidden="1">
          <a:extLst>
            <a:ext uri="{63B3BB69-23CF-44E3-9099-C40C66FF867C}">
              <a14:compatExt xmlns:a14="http://schemas.microsoft.com/office/drawing/2010/main" spid="_x0000_s2068"/>
            </a:ext>
            <a:ext uri="{FF2B5EF4-FFF2-40B4-BE49-F238E27FC236}">
              <a16:creationId xmlns:a16="http://schemas.microsoft.com/office/drawing/2014/main" id="{011F31BA-F0DF-45E9-989B-EC5E64093A52}"/>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284" name="Drop Down 24" hidden="1">
          <a:extLst>
            <a:ext uri="{63B3BB69-23CF-44E3-9099-C40C66FF867C}">
              <a14:compatExt xmlns:a14="http://schemas.microsoft.com/office/drawing/2010/main" spid="_x0000_s2072"/>
            </a:ext>
            <a:ext uri="{FF2B5EF4-FFF2-40B4-BE49-F238E27FC236}">
              <a16:creationId xmlns:a16="http://schemas.microsoft.com/office/drawing/2014/main" id="{FC68D990-4E67-4DA2-9596-EA59619830CD}"/>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285" name="Drop Down 4" hidden="1">
          <a:extLst>
            <a:ext uri="{63B3BB69-23CF-44E3-9099-C40C66FF867C}">
              <a14:compatExt xmlns:a14="http://schemas.microsoft.com/office/drawing/2010/main" spid="_x0000_s2052"/>
            </a:ext>
            <a:ext uri="{FF2B5EF4-FFF2-40B4-BE49-F238E27FC236}">
              <a16:creationId xmlns:a16="http://schemas.microsoft.com/office/drawing/2014/main" id="{A496328A-243B-4875-8254-834F995C28ED}"/>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286" name="Drop Down 4" hidden="1">
          <a:extLst>
            <a:ext uri="{63B3BB69-23CF-44E3-9099-C40C66FF867C}">
              <a14:compatExt xmlns:a14="http://schemas.microsoft.com/office/drawing/2010/main" spid="_x0000_s2052"/>
            </a:ext>
            <a:ext uri="{FF2B5EF4-FFF2-40B4-BE49-F238E27FC236}">
              <a16:creationId xmlns:a16="http://schemas.microsoft.com/office/drawing/2014/main" id="{3AD1E64C-9A57-4AA1-AD90-9AE3F4B18BBC}"/>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287" name="Drop Down 4" hidden="1">
          <a:extLst>
            <a:ext uri="{63B3BB69-23CF-44E3-9099-C40C66FF867C}">
              <a14:compatExt xmlns:a14="http://schemas.microsoft.com/office/drawing/2010/main" spid="_x0000_s2052"/>
            </a:ext>
            <a:ext uri="{FF2B5EF4-FFF2-40B4-BE49-F238E27FC236}">
              <a16:creationId xmlns:a16="http://schemas.microsoft.com/office/drawing/2014/main" id="{EE39D94C-8441-46D0-B8FB-C448D4B567BE}"/>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288" name="Drop Down 4" hidden="1">
          <a:extLst>
            <a:ext uri="{63B3BB69-23CF-44E3-9099-C40C66FF867C}">
              <a14:compatExt xmlns:a14="http://schemas.microsoft.com/office/drawing/2010/main" spid="_x0000_s2052"/>
            </a:ext>
            <a:ext uri="{FF2B5EF4-FFF2-40B4-BE49-F238E27FC236}">
              <a16:creationId xmlns:a16="http://schemas.microsoft.com/office/drawing/2014/main" id="{E5EFECB2-BB89-4C9C-837E-983B91C9C79F}"/>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289" name="Drop Down 4" hidden="1">
          <a:extLst>
            <a:ext uri="{63B3BB69-23CF-44E3-9099-C40C66FF867C}">
              <a14:compatExt xmlns:a14="http://schemas.microsoft.com/office/drawing/2010/main" spid="_x0000_s2052"/>
            </a:ext>
            <a:ext uri="{FF2B5EF4-FFF2-40B4-BE49-F238E27FC236}">
              <a16:creationId xmlns:a16="http://schemas.microsoft.com/office/drawing/2014/main" id="{C1BD50B9-6AD3-4526-AA45-77DC0831DF75}"/>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290" name="Drop Down 20" hidden="1">
          <a:extLst>
            <a:ext uri="{63B3BB69-23CF-44E3-9099-C40C66FF867C}">
              <a14:compatExt xmlns:a14="http://schemas.microsoft.com/office/drawing/2010/main" spid="_x0000_s2068"/>
            </a:ext>
            <a:ext uri="{FF2B5EF4-FFF2-40B4-BE49-F238E27FC236}">
              <a16:creationId xmlns:a16="http://schemas.microsoft.com/office/drawing/2014/main" id="{81CA8A46-7550-44D3-ACB6-D3CF86DB3E83}"/>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291" name="Drop Down 24" hidden="1">
          <a:extLst>
            <a:ext uri="{63B3BB69-23CF-44E3-9099-C40C66FF867C}">
              <a14:compatExt xmlns:a14="http://schemas.microsoft.com/office/drawing/2010/main" spid="_x0000_s2072"/>
            </a:ext>
            <a:ext uri="{FF2B5EF4-FFF2-40B4-BE49-F238E27FC236}">
              <a16:creationId xmlns:a16="http://schemas.microsoft.com/office/drawing/2014/main" id="{E0B59136-7A27-4D36-8F33-8D442395D3C4}"/>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292" name="Drop Down 4" hidden="1">
          <a:extLst>
            <a:ext uri="{63B3BB69-23CF-44E3-9099-C40C66FF867C}">
              <a14:compatExt xmlns:a14="http://schemas.microsoft.com/office/drawing/2010/main" spid="_x0000_s2052"/>
            </a:ext>
            <a:ext uri="{FF2B5EF4-FFF2-40B4-BE49-F238E27FC236}">
              <a16:creationId xmlns:a16="http://schemas.microsoft.com/office/drawing/2014/main" id="{8E34D087-8C7E-4FA3-8B6D-9FEFF0D48A6F}"/>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293" name="Drop Down 4" hidden="1">
          <a:extLst>
            <a:ext uri="{63B3BB69-23CF-44E3-9099-C40C66FF867C}">
              <a14:compatExt xmlns:a14="http://schemas.microsoft.com/office/drawing/2010/main" spid="_x0000_s2052"/>
            </a:ext>
            <a:ext uri="{FF2B5EF4-FFF2-40B4-BE49-F238E27FC236}">
              <a16:creationId xmlns:a16="http://schemas.microsoft.com/office/drawing/2014/main" id="{BF3547E0-D714-47AA-B2F3-E5AEC3501949}"/>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294" name="Drop Down 4" hidden="1">
          <a:extLst>
            <a:ext uri="{63B3BB69-23CF-44E3-9099-C40C66FF867C}">
              <a14:compatExt xmlns:a14="http://schemas.microsoft.com/office/drawing/2010/main" spid="_x0000_s2052"/>
            </a:ext>
            <a:ext uri="{FF2B5EF4-FFF2-40B4-BE49-F238E27FC236}">
              <a16:creationId xmlns:a16="http://schemas.microsoft.com/office/drawing/2014/main" id="{5BD8E0C9-EBD1-4153-9BBC-F0721654572C}"/>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295" name="Drop Down 4" hidden="1">
          <a:extLst>
            <a:ext uri="{63B3BB69-23CF-44E3-9099-C40C66FF867C}">
              <a14:compatExt xmlns:a14="http://schemas.microsoft.com/office/drawing/2010/main" spid="_x0000_s2052"/>
            </a:ext>
            <a:ext uri="{FF2B5EF4-FFF2-40B4-BE49-F238E27FC236}">
              <a16:creationId xmlns:a16="http://schemas.microsoft.com/office/drawing/2014/main" id="{C06A1468-EC9E-45A0-BD6E-D139BDF5597D}"/>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296" name="Drop Down 4" hidden="1">
          <a:extLst>
            <a:ext uri="{63B3BB69-23CF-44E3-9099-C40C66FF867C}">
              <a14:compatExt xmlns:a14="http://schemas.microsoft.com/office/drawing/2010/main" spid="_x0000_s2052"/>
            </a:ext>
            <a:ext uri="{FF2B5EF4-FFF2-40B4-BE49-F238E27FC236}">
              <a16:creationId xmlns:a16="http://schemas.microsoft.com/office/drawing/2014/main" id="{74A1DD28-DED5-49F4-9392-765F2A797898}"/>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297" name="Drop Down 20" hidden="1">
          <a:extLst>
            <a:ext uri="{63B3BB69-23CF-44E3-9099-C40C66FF867C}">
              <a14:compatExt xmlns:a14="http://schemas.microsoft.com/office/drawing/2010/main" spid="_x0000_s2068"/>
            </a:ext>
            <a:ext uri="{FF2B5EF4-FFF2-40B4-BE49-F238E27FC236}">
              <a16:creationId xmlns:a16="http://schemas.microsoft.com/office/drawing/2014/main" id="{B296173B-D64F-4C25-A37E-A1BA77F0E5E3}"/>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298" name="Drop Down 24" hidden="1">
          <a:extLst>
            <a:ext uri="{63B3BB69-23CF-44E3-9099-C40C66FF867C}">
              <a14:compatExt xmlns:a14="http://schemas.microsoft.com/office/drawing/2010/main" spid="_x0000_s2072"/>
            </a:ext>
            <a:ext uri="{FF2B5EF4-FFF2-40B4-BE49-F238E27FC236}">
              <a16:creationId xmlns:a16="http://schemas.microsoft.com/office/drawing/2014/main" id="{D843BC9F-0F09-45C1-8EA6-10182977C963}"/>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299" name="Drop Down 4" hidden="1">
          <a:extLst>
            <a:ext uri="{63B3BB69-23CF-44E3-9099-C40C66FF867C}">
              <a14:compatExt xmlns:a14="http://schemas.microsoft.com/office/drawing/2010/main" spid="_x0000_s2052"/>
            </a:ext>
            <a:ext uri="{FF2B5EF4-FFF2-40B4-BE49-F238E27FC236}">
              <a16:creationId xmlns:a16="http://schemas.microsoft.com/office/drawing/2014/main" id="{07FBEF0B-5661-484C-93AE-30B045B08E63}"/>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00" name="Drop Down 4" hidden="1">
          <a:extLst>
            <a:ext uri="{63B3BB69-23CF-44E3-9099-C40C66FF867C}">
              <a14:compatExt xmlns:a14="http://schemas.microsoft.com/office/drawing/2010/main" spid="_x0000_s2052"/>
            </a:ext>
            <a:ext uri="{FF2B5EF4-FFF2-40B4-BE49-F238E27FC236}">
              <a16:creationId xmlns:a16="http://schemas.microsoft.com/office/drawing/2014/main" id="{D0240205-0367-42B1-945E-D62DB589AF12}"/>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01" name="Drop Down 4" hidden="1">
          <a:extLst>
            <a:ext uri="{63B3BB69-23CF-44E3-9099-C40C66FF867C}">
              <a14:compatExt xmlns:a14="http://schemas.microsoft.com/office/drawing/2010/main" spid="_x0000_s2052"/>
            </a:ext>
            <a:ext uri="{FF2B5EF4-FFF2-40B4-BE49-F238E27FC236}">
              <a16:creationId xmlns:a16="http://schemas.microsoft.com/office/drawing/2014/main" id="{F45B3194-E159-49F7-AF53-0FB8177A2B15}"/>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02" name="Drop Down 4" hidden="1">
          <a:extLst>
            <a:ext uri="{63B3BB69-23CF-44E3-9099-C40C66FF867C}">
              <a14:compatExt xmlns:a14="http://schemas.microsoft.com/office/drawing/2010/main" spid="_x0000_s2052"/>
            </a:ext>
            <a:ext uri="{FF2B5EF4-FFF2-40B4-BE49-F238E27FC236}">
              <a16:creationId xmlns:a16="http://schemas.microsoft.com/office/drawing/2014/main" id="{EEC9E581-C5C7-41B0-A78F-BDC3300A7A34}"/>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03" name="Drop Down 4" hidden="1">
          <a:extLst>
            <a:ext uri="{63B3BB69-23CF-44E3-9099-C40C66FF867C}">
              <a14:compatExt xmlns:a14="http://schemas.microsoft.com/office/drawing/2010/main" spid="_x0000_s2052"/>
            </a:ext>
            <a:ext uri="{FF2B5EF4-FFF2-40B4-BE49-F238E27FC236}">
              <a16:creationId xmlns:a16="http://schemas.microsoft.com/office/drawing/2014/main" id="{8D3BC1C7-E216-4776-9ED6-0EDADB30D689}"/>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304" name="Drop Down 20" hidden="1">
          <a:extLst>
            <a:ext uri="{63B3BB69-23CF-44E3-9099-C40C66FF867C}">
              <a14:compatExt xmlns:a14="http://schemas.microsoft.com/office/drawing/2010/main" spid="_x0000_s2068"/>
            </a:ext>
            <a:ext uri="{FF2B5EF4-FFF2-40B4-BE49-F238E27FC236}">
              <a16:creationId xmlns:a16="http://schemas.microsoft.com/office/drawing/2014/main" id="{996D5F47-BA7F-4AE6-B1C6-C60A34E416D4}"/>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305" name="Drop Down 24" hidden="1">
          <a:extLst>
            <a:ext uri="{63B3BB69-23CF-44E3-9099-C40C66FF867C}">
              <a14:compatExt xmlns:a14="http://schemas.microsoft.com/office/drawing/2010/main" spid="_x0000_s2072"/>
            </a:ext>
            <a:ext uri="{FF2B5EF4-FFF2-40B4-BE49-F238E27FC236}">
              <a16:creationId xmlns:a16="http://schemas.microsoft.com/office/drawing/2014/main" id="{2DF31B1A-F9BF-4E3B-82AF-2C0446A78166}"/>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06" name="Drop Down 4" hidden="1">
          <a:extLst>
            <a:ext uri="{63B3BB69-23CF-44E3-9099-C40C66FF867C}">
              <a14:compatExt xmlns:a14="http://schemas.microsoft.com/office/drawing/2010/main" spid="_x0000_s2052"/>
            </a:ext>
            <a:ext uri="{FF2B5EF4-FFF2-40B4-BE49-F238E27FC236}">
              <a16:creationId xmlns:a16="http://schemas.microsoft.com/office/drawing/2014/main" id="{869BAF5B-03C5-4049-9B54-A1A95EBAD1A6}"/>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07" name="Drop Down 4" hidden="1">
          <a:extLst>
            <a:ext uri="{63B3BB69-23CF-44E3-9099-C40C66FF867C}">
              <a14:compatExt xmlns:a14="http://schemas.microsoft.com/office/drawing/2010/main" spid="_x0000_s2052"/>
            </a:ext>
            <a:ext uri="{FF2B5EF4-FFF2-40B4-BE49-F238E27FC236}">
              <a16:creationId xmlns:a16="http://schemas.microsoft.com/office/drawing/2014/main" id="{7A31992F-B703-4929-93D5-00E7044F1D1C}"/>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08" name="Drop Down 4" hidden="1">
          <a:extLst>
            <a:ext uri="{63B3BB69-23CF-44E3-9099-C40C66FF867C}">
              <a14:compatExt xmlns:a14="http://schemas.microsoft.com/office/drawing/2010/main" spid="_x0000_s2052"/>
            </a:ext>
            <a:ext uri="{FF2B5EF4-FFF2-40B4-BE49-F238E27FC236}">
              <a16:creationId xmlns:a16="http://schemas.microsoft.com/office/drawing/2014/main" id="{A72A885B-7322-44A2-924F-9F532456FC1C}"/>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09" name="Drop Down 4" hidden="1">
          <a:extLst>
            <a:ext uri="{63B3BB69-23CF-44E3-9099-C40C66FF867C}">
              <a14:compatExt xmlns:a14="http://schemas.microsoft.com/office/drawing/2010/main" spid="_x0000_s2052"/>
            </a:ext>
            <a:ext uri="{FF2B5EF4-FFF2-40B4-BE49-F238E27FC236}">
              <a16:creationId xmlns:a16="http://schemas.microsoft.com/office/drawing/2014/main" id="{96F3F26E-7270-4E7A-B1C8-F8DA16B6BAE8}"/>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10" name="Drop Down 4" hidden="1">
          <a:extLst>
            <a:ext uri="{63B3BB69-23CF-44E3-9099-C40C66FF867C}">
              <a14:compatExt xmlns:a14="http://schemas.microsoft.com/office/drawing/2010/main" spid="_x0000_s2052"/>
            </a:ext>
            <a:ext uri="{FF2B5EF4-FFF2-40B4-BE49-F238E27FC236}">
              <a16:creationId xmlns:a16="http://schemas.microsoft.com/office/drawing/2014/main" id="{BD695403-CE73-4798-9AE8-DEEA3122AD77}"/>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311" name="Drop Down 20" hidden="1">
          <a:extLst>
            <a:ext uri="{63B3BB69-23CF-44E3-9099-C40C66FF867C}">
              <a14:compatExt xmlns:a14="http://schemas.microsoft.com/office/drawing/2010/main" spid="_x0000_s2068"/>
            </a:ext>
            <a:ext uri="{FF2B5EF4-FFF2-40B4-BE49-F238E27FC236}">
              <a16:creationId xmlns:a16="http://schemas.microsoft.com/office/drawing/2014/main" id="{42D6429F-CF15-421A-8D89-ED4100AF91C6}"/>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312" name="Drop Down 24" hidden="1">
          <a:extLst>
            <a:ext uri="{63B3BB69-23CF-44E3-9099-C40C66FF867C}">
              <a14:compatExt xmlns:a14="http://schemas.microsoft.com/office/drawing/2010/main" spid="_x0000_s2072"/>
            </a:ext>
            <a:ext uri="{FF2B5EF4-FFF2-40B4-BE49-F238E27FC236}">
              <a16:creationId xmlns:a16="http://schemas.microsoft.com/office/drawing/2014/main" id="{0519D2D5-B184-4255-AA20-88864DA98349}"/>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13" name="Drop Down 4" hidden="1">
          <a:extLst>
            <a:ext uri="{63B3BB69-23CF-44E3-9099-C40C66FF867C}">
              <a14:compatExt xmlns:a14="http://schemas.microsoft.com/office/drawing/2010/main" spid="_x0000_s2052"/>
            </a:ext>
            <a:ext uri="{FF2B5EF4-FFF2-40B4-BE49-F238E27FC236}">
              <a16:creationId xmlns:a16="http://schemas.microsoft.com/office/drawing/2014/main" id="{5CFA3000-2CD5-4772-A535-0F4E05508AAB}"/>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14" name="Drop Down 4" hidden="1">
          <a:extLst>
            <a:ext uri="{63B3BB69-23CF-44E3-9099-C40C66FF867C}">
              <a14:compatExt xmlns:a14="http://schemas.microsoft.com/office/drawing/2010/main" spid="_x0000_s2052"/>
            </a:ext>
            <a:ext uri="{FF2B5EF4-FFF2-40B4-BE49-F238E27FC236}">
              <a16:creationId xmlns:a16="http://schemas.microsoft.com/office/drawing/2014/main" id="{1C5F8593-9B19-4535-B75D-9766B829DDD5}"/>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15" name="Drop Down 4" hidden="1">
          <a:extLst>
            <a:ext uri="{63B3BB69-23CF-44E3-9099-C40C66FF867C}">
              <a14:compatExt xmlns:a14="http://schemas.microsoft.com/office/drawing/2010/main" spid="_x0000_s2052"/>
            </a:ext>
            <a:ext uri="{FF2B5EF4-FFF2-40B4-BE49-F238E27FC236}">
              <a16:creationId xmlns:a16="http://schemas.microsoft.com/office/drawing/2014/main" id="{E8871CC7-AD10-466C-98B0-C13D62DC72F3}"/>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16" name="Drop Down 4" hidden="1">
          <a:extLst>
            <a:ext uri="{63B3BB69-23CF-44E3-9099-C40C66FF867C}">
              <a14:compatExt xmlns:a14="http://schemas.microsoft.com/office/drawing/2010/main" spid="_x0000_s2052"/>
            </a:ext>
            <a:ext uri="{FF2B5EF4-FFF2-40B4-BE49-F238E27FC236}">
              <a16:creationId xmlns:a16="http://schemas.microsoft.com/office/drawing/2014/main" id="{B51A96C1-B507-42B1-8455-E6B9B8087AF6}"/>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17" name="Drop Down 4" hidden="1">
          <a:extLst>
            <a:ext uri="{63B3BB69-23CF-44E3-9099-C40C66FF867C}">
              <a14:compatExt xmlns:a14="http://schemas.microsoft.com/office/drawing/2010/main" spid="_x0000_s2052"/>
            </a:ext>
            <a:ext uri="{FF2B5EF4-FFF2-40B4-BE49-F238E27FC236}">
              <a16:creationId xmlns:a16="http://schemas.microsoft.com/office/drawing/2014/main" id="{C1E3F2E9-8162-45F9-8FF5-6A3EFB9651DF}"/>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318" name="Drop Down 20" hidden="1">
          <a:extLst>
            <a:ext uri="{63B3BB69-23CF-44E3-9099-C40C66FF867C}">
              <a14:compatExt xmlns:a14="http://schemas.microsoft.com/office/drawing/2010/main" spid="_x0000_s2068"/>
            </a:ext>
            <a:ext uri="{FF2B5EF4-FFF2-40B4-BE49-F238E27FC236}">
              <a16:creationId xmlns:a16="http://schemas.microsoft.com/office/drawing/2014/main" id="{22513ECB-6C54-4961-A342-22AE6CEC7A81}"/>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319" name="Drop Down 24" hidden="1">
          <a:extLst>
            <a:ext uri="{63B3BB69-23CF-44E3-9099-C40C66FF867C}">
              <a14:compatExt xmlns:a14="http://schemas.microsoft.com/office/drawing/2010/main" spid="_x0000_s2072"/>
            </a:ext>
            <a:ext uri="{FF2B5EF4-FFF2-40B4-BE49-F238E27FC236}">
              <a16:creationId xmlns:a16="http://schemas.microsoft.com/office/drawing/2014/main" id="{C19FA5BD-082E-4498-82EC-6FF7569DAE95}"/>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20" name="Drop Down 4" hidden="1">
          <a:extLst>
            <a:ext uri="{63B3BB69-23CF-44E3-9099-C40C66FF867C}">
              <a14:compatExt xmlns:a14="http://schemas.microsoft.com/office/drawing/2010/main" spid="_x0000_s2052"/>
            </a:ext>
            <a:ext uri="{FF2B5EF4-FFF2-40B4-BE49-F238E27FC236}">
              <a16:creationId xmlns:a16="http://schemas.microsoft.com/office/drawing/2014/main" id="{18F5F759-341F-4D42-9277-CF78537D3101}"/>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21" name="Drop Down 4" hidden="1">
          <a:extLst>
            <a:ext uri="{63B3BB69-23CF-44E3-9099-C40C66FF867C}">
              <a14:compatExt xmlns:a14="http://schemas.microsoft.com/office/drawing/2010/main" spid="_x0000_s2052"/>
            </a:ext>
            <a:ext uri="{FF2B5EF4-FFF2-40B4-BE49-F238E27FC236}">
              <a16:creationId xmlns:a16="http://schemas.microsoft.com/office/drawing/2014/main" id="{8120F4B5-BE80-41F0-B941-44452CBBE93D}"/>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22" name="Drop Down 4" hidden="1">
          <a:extLst>
            <a:ext uri="{63B3BB69-23CF-44E3-9099-C40C66FF867C}">
              <a14:compatExt xmlns:a14="http://schemas.microsoft.com/office/drawing/2010/main" spid="_x0000_s2052"/>
            </a:ext>
            <a:ext uri="{FF2B5EF4-FFF2-40B4-BE49-F238E27FC236}">
              <a16:creationId xmlns:a16="http://schemas.microsoft.com/office/drawing/2014/main" id="{04F72A01-9881-4054-9B3D-7F12F28584F3}"/>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23" name="Drop Down 4" hidden="1">
          <a:extLst>
            <a:ext uri="{63B3BB69-23CF-44E3-9099-C40C66FF867C}">
              <a14:compatExt xmlns:a14="http://schemas.microsoft.com/office/drawing/2010/main" spid="_x0000_s2052"/>
            </a:ext>
            <a:ext uri="{FF2B5EF4-FFF2-40B4-BE49-F238E27FC236}">
              <a16:creationId xmlns:a16="http://schemas.microsoft.com/office/drawing/2014/main" id="{F7DE54E9-45EE-49FD-ABAD-1EC01EC80861}"/>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24" name="Drop Down 4" hidden="1">
          <a:extLst>
            <a:ext uri="{63B3BB69-23CF-44E3-9099-C40C66FF867C}">
              <a14:compatExt xmlns:a14="http://schemas.microsoft.com/office/drawing/2010/main" spid="_x0000_s2052"/>
            </a:ext>
            <a:ext uri="{FF2B5EF4-FFF2-40B4-BE49-F238E27FC236}">
              <a16:creationId xmlns:a16="http://schemas.microsoft.com/office/drawing/2014/main" id="{04055450-3EC3-4DE4-B87C-3FCDA38D5A8F}"/>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325" name="Drop Down 20" hidden="1">
          <a:extLst>
            <a:ext uri="{63B3BB69-23CF-44E3-9099-C40C66FF867C}">
              <a14:compatExt xmlns:a14="http://schemas.microsoft.com/office/drawing/2010/main" spid="_x0000_s2068"/>
            </a:ext>
            <a:ext uri="{FF2B5EF4-FFF2-40B4-BE49-F238E27FC236}">
              <a16:creationId xmlns:a16="http://schemas.microsoft.com/office/drawing/2014/main" id="{0C116C66-8AB1-42C0-8467-DC55E9664FD1}"/>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326" name="Drop Down 24" hidden="1">
          <a:extLst>
            <a:ext uri="{63B3BB69-23CF-44E3-9099-C40C66FF867C}">
              <a14:compatExt xmlns:a14="http://schemas.microsoft.com/office/drawing/2010/main" spid="_x0000_s2072"/>
            </a:ext>
            <a:ext uri="{FF2B5EF4-FFF2-40B4-BE49-F238E27FC236}">
              <a16:creationId xmlns:a16="http://schemas.microsoft.com/office/drawing/2014/main" id="{4822DBB2-D675-4E0A-BEB4-DCAD447087F9}"/>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27" name="Drop Down 4" hidden="1">
          <a:extLst>
            <a:ext uri="{63B3BB69-23CF-44E3-9099-C40C66FF867C}">
              <a14:compatExt xmlns:a14="http://schemas.microsoft.com/office/drawing/2010/main" spid="_x0000_s2052"/>
            </a:ext>
            <a:ext uri="{FF2B5EF4-FFF2-40B4-BE49-F238E27FC236}">
              <a16:creationId xmlns:a16="http://schemas.microsoft.com/office/drawing/2014/main" id="{133F0522-DC86-4440-8BA4-0761AF3C9F41}"/>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28" name="Drop Down 4" hidden="1">
          <a:extLst>
            <a:ext uri="{63B3BB69-23CF-44E3-9099-C40C66FF867C}">
              <a14:compatExt xmlns:a14="http://schemas.microsoft.com/office/drawing/2010/main" spid="_x0000_s2052"/>
            </a:ext>
            <a:ext uri="{FF2B5EF4-FFF2-40B4-BE49-F238E27FC236}">
              <a16:creationId xmlns:a16="http://schemas.microsoft.com/office/drawing/2014/main" id="{BA8DABEA-342E-4ADB-ADA5-68972DB77254}"/>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29" name="Drop Down 4" hidden="1">
          <a:extLst>
            <a:ext uri="{63B3BB69-23CF-44E3-9099-C40C66FF867C}">
              <a14:compatExt xmlns:a14="http://schemas.microsoft.com/office/drawing/2010/main" spid="_x0000_s2052"/>
            </a:ext>
            <a:ext uri="{FF2B5EF4-FFF2-40B4-BE49-F238E27FC236}">
              <a16:creationId xmlns:a16="http://schemas.microsoft.com/office/drawing/2014/main" id="{74964D1F-1F61-4E35-B144-52CBC1951133}"/>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30" name="Drop Down 4" hidden="1">
          <a:extLst>
            <a:ext uri="{63B3BB69-23CF-44E3-9099-C40C66FF867C}">
              <a14:compatExt xmlns:a14="http://schemas.microsoft.com/office/drawing/2010/main" spid="_x0000_s2052"/>
            </a:ext>
            <a:ext uri="{FF2B5EF4-FFF2-40B4-BE49-F238E27FC236}">
              <a16:creationId xmlns:a16="http://schemas.microsoft.com/office/drawing/2014/main" id="{9718E47A-416D-4320-BE81-82D1C30B31D5}"/>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31" name="Drop Down 4" hidden="1">
          <a:extLst>
            <a:ext uri="{63B3BB69-23CF-44E3-9099-C40C66FF867C}">
              <a14:compatExt xmlns:a14="http://schemas.microsoft.com/office/drawing/2010/main" spid="_x0000_s2052"/>
            </a:ext>
            <a:ext uri="{FF2B5EF4-FFF2-40B4-BE49-F238E27FC236}">
              <a16:creationId xmlns:a16="http://schemas.microsoft.com/office/drawing/2014/main" id="{3E036099-3F54-4B4C-91AF-79BCB42CF9F4}"/>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332" name="Drop Down 20" hidden="1">
          <a:extLst>
            <a:ext uri="{63B3BB69-23CF-44E3-9099-C40C66FF867C}">
              <a14:compatExt xmlns:a14="http://schemas.microsoft.com/office/drawing/2010/main" spid="_x0000_s2068"/>
            </a:ext>
            <a:ext uri="{FF2B5EF4-FFF2-40B4-BE49-F238E27FC236}">
              <a16:creationId xmlns:a16="http://schemas.microsoft.com/office/drawing/2014/main" id="{976A7137-A618-459D-88B8-DD76073464E6}"/>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333" name="Drop Down 24" hidden="1">
          <a:extLst>
            <a:ext uri="{63B3BB69-23CF-44E3-9099-C40C66FF867C}">
              <a14:compatExt xmlns:a14="http://schemas.microsoft.com/office/drawing/2010/main" spid="_x0000_s2072"/>
            </a:ext>
            <a:ext uri="{FF2B5EF4-FFF2-40B4-BE49-F238E27FC236}">
              <a16:creationId xmlns:a16="http://schemas.microsoft.com/office/drawing/2014/main" id="{FE7689B6-2194-4823-A036-230FE402C038}"/>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34" name="Drop Down 4" hidden="1">
          <a:extLst>
            <a:ext uri="{63B3BB69-23CF-44E3-9099-C40C66FF867C}">
              <a14:compatExt xmlns:a14="http://schemas.microsoft.com/office/drawing/2010/main" spid="_x0000_s2052"/>
            </a:ext>
            <a:ext uri="{FF2B5EF4-FFF2-40B4-BE49-F238E27FC236}">
              <a16:creationId xmlns:a16="http://schemas.microsoft.com/office/drawing/2014/main" id="{D72F860D-C010-4439-BD24-B58CBF2B4C63}"/>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35" name="Drop Down 4" hidden="1">
          <a:extLst>
            <a:ext uri="{63B3BB69-23CF-44E3-9099-C40C66FF867C}">
              <a14:compatExt xmlns:a14="http://schemas.microsoft.com/office/drawing/2010/main" spid="_x0000_s2052"/>
            </a:ext>
            <a:ext uri="{FF2B5EF4-FFF2-40B4-BE49-F238E27FC236}">
              <a16:creationId xmlns:a16="http://schemas.microsoft.com/office/drawing/2014/main" id="{5342CAEC-99D1-4A13-85C3-918BAA32F44C}"/>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36" name="Drop Down 4" hidden="1">
          <a:extLst>
            <a:ext uri="{63B3BB69-23CF-44E3-9099-C40C66FF867C}">
              <a14:compatExt xmlns:a14="http://schemas.microsoft.com/office/drawing/2010/main" spid="_x0000_s2052"/>
            </a:ext>
            <a:ext uri="{FF2B5EF4-FFF2-40B4-BE49-F238E27FC236}">
              <a16:creationId xmlns:a16="http://schemas.microsoft.com/office/drawing/2014/main" id="{C6CBC63D-4B0A-41BA-A475-00CD0288055D}"/>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37" name="Drop Down 4" hidden="1">
          <a:extLst>
            <a:ext uri="{63B3BB69-23CF-44E3-9099-C40C66FF867C}">
              <a14:compatExt xmlns:a14="http://schemas.microsoft.com/office/drawing/2010/main" spid="_x0000_s2052"/>
            </a:ext>
            <a:ext uri="{FF2B5EF4-FFF2-40B4-BE49-F238E27FC236}">
              <a16:creationId xmlns:a16="http://schemas.microsoft.com/office/drawing/2014/main" id="{FF744C06-21F2-4A3F-B24F-9D0EBB883B47}"/>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38" name="Drop Down 4" hidden="1">
          <a:extLst>
            <a:ext uri="{63B3BB69-23CF-44E3-9099-C40C66FF867C}">
              <a14:compatExt xmlns:a14="http://schemas.microsoft.com/office/drawing/2010/main" spid="_x0000_s2052"/>
            </a:ext>
            <a:ext uri="{FF2B5EF4-FFF2-40B4-BE49-F238E27FC236}">
              <a16:creationId xmlns:a16="http://schemas.microsoft.com/office/drawing/2014/main" id="{BF50D51E-79CB-446B-A4D3-94E4D1B7DFE0}"/>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339" name="Drop Down 20" hidden="1">
          <a:extLst>
            <a:ext uri="{63B3BB69-23CF-44E3-9099-C40C66FF867C}">
              <a14:compatExt xmlns:a14="http://schemas.microsoft.com/office/drawing/2010/main" spid="_x0000_s2068"/>
            </a:ext>
            <a:ext uri="{FF2B5EF4-FFF2-40B4-BE49-F238E27FC236}">
              <a16:creationId xmlns:a16="http://schemas.microsoft.com/office/drawing/2014/main" id="{CC1A9878-C280-4F60-A56F-1464A7B9A1B2}"/>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340" name="Drop Down 24" hidden="1">
          <a:extLst>
            <a:ext uri="{63B3BB69-23CF-44E3-9099-C40C66FF867C}">
              <a14:compatExt xmlns:a14="http://schemas.microsoft.com/office/drawing/2010/main" spid="_x0000_s2072"/>
            </a:ext>
            <a:ext uri="{FF2B5EF4-FFF2-40B4-BE49-F238E27FC236}">
              <a16:creationId xmlns:a16="http://schemas.microsoft.com/office/drawing/2014/main" id="{819E9E9C-E24A-44EE-AD58-BFD96C07CD9F}"/>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41" name="Drop Down 4" hidden="1">
          <a:extLst>
            <a:ext uri="{63B3BB69-23CF-44E3-9099-C40C66FF867C}">
              <a14:compatExt xmlns:a14="http://schemas.microsoft.com/office/drawing/2010/main" spid="_x0000_s2052"/>
            </a:ext>
            <a:ext uri="{FF2B5EF4-FFF2-40B4-BE49-F238E27FC236}">
              <a16:creationId xmlns:a16="http://schemas.microsoft.com/office/drawing/2014/main" id="{A247431D-C56F-406B-9AA2-857A72BEB6CF}"/>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42" name="Drop Down 4" hidden="1">
          <a:extLst>
            <a:ext uri="{63B3BB69-23CF-44E3-9099-C40C66FF867C}">
              <a14:compatExt xmlns:a14="http://schemas.microsoft.com/office/drawing/2010/main" spid="_x0000_s2052"/>
            </a:ext>
            <a:ext uri="{FF2B5EF4-FFF2-40B4-BE49-F238E27FC236}">
              <a16:creationId xmlns:a16="http://schemas.microsoft.com/office/drawing/2014/main" id="{C7C56701-3389-47A0-8F92-2BED62B69868}"/>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43" name="Drop Down 4" hidden="1">
          <a:extLst>
            <a:ext uri="{63B3BB69-23CF-44E3-9099-C40C66FF867C}">
              <a14:compatExt xmlns:a14="http://schemas.microsoft.com/office/drawing/2010/main" spid="_x0000_s2052"/>
            </a:ext>
            <a:ext uri="{FF2B5EF4-FFF2-40B4-BE49-F238E27FC236}">
              <a16:creationId xmlns:a16="http://schemas.microsoft.com/office/drawing/2014/main" id="{F55D2352-D325-4D43-9CCA-B38AFD7F9707}"/>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44" name="Drop Down 4" hidden="1">
          <a:extLst>
            <a:ext uri="{63B3BB69-23CF-44E3-9099-C40C66FF867C}">
              <a14:compatExt xmlns:a14="http://schemas.microsoft.com/office/drawing/2010/main" spid="_x0000_s2052"/>
            </a:ext>
            <a:ext uri="{FF2B5EF4-FFF2-40B4-BE49-F238E27FC236}">
              <a16:creationId xmlns:a16="http://schemas.microsoft.com/office/drawing/2014/main" id="{D3167327-D897-40D9-AB67-3ACE29DB5ABF}"/>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45" name="Drop Down 4" hidden="1">
          <a:extLst>
            <a:ext uri="{63B3BB69-23CF-44E3-9099-C40C66FF867C}">
              <a14:compatExt xmlns:a14="http://schemas.microsoft.com/office/drawing/2010/main" spid="_x0000_s2052"/>
            </a:ext>
            <a:ext uri="{FF2B5EF4-FFF2-40B4-BE49-F238E27FC236}">
              <a16:creationId xmlns:a16="http://schemas.microsoft.com/office/drawing/2014/main" id="{727F5F56-B5D4-4FC7-91D5-5D75221EAEE3}"/>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346" name="Drop Down 20" hidden="1">
          <a:extLst>
            <a:ext uri="{63B3BB69-23CF-44E3-9099-C40C66FF867C}">
              <a14:compatExt xmlns:a14="http://schemas.microsoft.com/office/drawing/2010/main" spid="_x0000_s2068"/>
            </a:ext>
            <a:ext uri="{FF2B5EF4-FFF2-40B4-BE49-F238E27FC236}">
              <a16:creationId xmlns:a16="http://schemas.microsoft.com/office/drawing/2014/main" id="{45074EAE-36CD-4DE5-BE39-6578B5FEAE19}"/>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347" name="Drop Down 24" hidden="1">
          <a:extLst>
            <a:ext uri="{63B3BB69-23CF-44E3-9099-C40C66FF867C}">
              <a14:compatExt xmlns:a14="http://schemas.microsoft.com/office/drawing/2010/main" spid="_x0000_s2072"/>
            </a:ext>
            <a:ext uri="{FF2B5EF4-FFF2-40B4-BE49-F238E27FC236}">
              <a16:creationId xmlns:a16="http://schemas.microsoft.com/office/drawing/2014/main" id="{7D74B4B7-CEC5-4467-9CF0-E9E0F66ABED1}"/>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48" name="Drop Down 4" hidden="1">
          <a:extLst>
            <a:ext uri="{63B3BB69-23CF-44E3-9099-C40C66FF867C}">
              <a14:compatExt xmlns:a14="http://schemas.microsoft.com/office/drawing/2010/main" spid="_x0000_s2052"/>
            </a:ext>
            <a:ext uri="{FF2B5EF4-FFF2-40B4-BE49-F238E27FC236}">
              <a16:creationId xmlns:a16="http://schemas.microsoft.com/office/drawing/2014/main" id="{91C88DA2-1BF5-4377-ADF7-1599284D9B67}"/>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49" name="Drop Down 4" hidden="1">
          <a:extLst>
            <a:ext uri="{63B3BB69-23CF-44E3-9099-C40C66FF867C}">
              <a14:compatExt xmlns:a14="http://schemas.microsoft.com/office/drawing/2010/main" spid="_x0000_s2052"/>
            </a:ext>
            <a:ext uri="{FF2B5EF4-FFF2-40B4-BE49-F238E27FC236}">
              <a16:creationId xmlns:a16="http://schemas.microsoft.com/office/drawing/2014/main" id="{05F6F57C-7BD9-411A-BF70-D5EE49EC2053}"/>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50" name="Drop Down 4" hidden="1">
          <a:extLst>
            <a:ext uri="{63B3BB69-23CF-44E3-9099-C40C66FF867C}">
              <a14:compatExt xmlns:a14="http://schemas.microsoft.com/office/drawing/2010/main" spid="_x0000_s2052"/>
            </a:ext>
            <a:ext uri="{FF2B5EF4-FFF2-40B4-BE49-F238E27FC236}">
              <a16:creationId xmlns:a16="http://schemas.microsoft.com/office/drawing/2014/main" id="{0C1275FF-0F94-4772-9634-80F263229070}"/>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51" name="Drop Down 4" hidden="1">
          <a:extLst>
            <a:ext uri="{63B3BB69-23CF-44E3-9099-C40C66FF867C}">
              <a14:compatExt xmlns:a14="http://schemas.microsoft.com/office/drawing/2010/main" spid="_x0000_s2052"/>
            </a:ext>
            <a:ext uri="{FF2B5EF4-FFF2-40B4-BE49-F238E27FC236}">
              <a16:creationId xmlns:a16="http://schemas.microsoft.com/office/drawing/2014/main" id="{CCE85F72-0250-4C6A-AE28-01726EE84951}"/>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52" name="Drop Down 4" hidden="1">
          <a:extLst>
            <a:ext uri="{63B3BB69-23CF-44E3-9099-C40C66FF867C}">
              <a14:compatExt xmlns:a14="http://schemas.microsoft.com/office/drawing/2010/main" spid="_x0000_s2052"/>
            </a:ext>
            <a:ext uri="{FF2B5EF4-FFF2-40B4-BE49-F238E27FC236}">
              <a16:creationId xmlns:a16="http://schemas.microsoft.com/office/drawing/2014/main" id="{A3639E15-E66A-496E-8C17-7C5D5F42AE78}"/>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353" name="Drop Down 20" hidden="1">
          <a:extLst>
            <a:ext uri="{63B3BB69-23CF-44E3-9099-C40C66FF867C}">
              <a14:compatExt xmlns:a14="http://schemas.microsoft.com/office/drawing/2010/main" spid="_x0000_s2068"/>
            </a:ext>
            <a:ext uri="{FF2B5EF4-FFF2-40B4-BE49-F238E27FC236}">
              <a16:creationId xmlns:a16="http://schemas.microsoft.com/office/drawing/2014/main" id="{8531C2D6-77BA-473B-B361-EAD946C332C8}"/>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354" name="Drop Down 24" hidden="1">
          <a:extLst>
            <a:ext uri="{63B3BB69-23CF-44E3-9099-C40C66FF867C}">
              <a14:compatExt xmlns:a14="http://schemas.microsoft.com/office/drawing/2010/main" spid="_x0000_s2072"/>
            </a:ext>
            <a:ext uri="{FF2B5EF4-FFF2-40B4-BE49-F238E27FC236}">
              <a16:creationId xmlns:a16="http://schemas.microsoft.com/office/drawing/2014/main" id="{D73E0C84-ED51-4D84-8B55-85A1E6E16467}"/>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55" name="Drop Down 4" hidden="1">
          <a:extLst>
            <a:ext uri="{63B3BB69-23CF-44E3-9099-C40C66FF867C}">
              <a14:compatExt xmlns:a14="http://schemas.microsoft.com/office/drawing/2010/main" spid="_x0000_s2052"/>
            </a:ext>
            <a:ext uri="{FF2B5EF4-FFF2-40B4-BE49-F238E27FC236}">
              <a16:creationId xmlns:a16="http://schemas.microsoft.com/office/drawing/2014/main" id="{7CA19FC6-F4F1-4282-AAA8-128F153DCD3F}"/>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56" name="Drop Down 4" hidden="1">
          <a:extLst>
            <a:ext uri="{63B3BB69-23CF-44E3-9099-C40C66FF867C}">
              <a14:compatExt xmlns:a14="http://schemas.microsoft.com/office/drawing/2010/main" spid="_x0000_s2052"/>
            </a:ext>
            <a:ext uri="{FF2B5EF4-FFF2-40B4-BE49-F238E27FC236}">
              <a16:creationId xmlns:a16="http://schemas.microsoft.com/office/drawing/2014/main" id="{17DE7F82-A6B0-48FE-95F7-4078E67CFE36}"/>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57" name="Drop Down 4" hidden="1">
          <a:extLst>
            <a:ext uri="{63B3BB69-23CF-44E3-9099-C40C66FF867C}">
              <a14:compatExt xmlns:a14="http://schemas.microsoft.com/office/drawing/2010/main" spid="_x0000_s2052"/>
            </a:ext>
            <a:ext uri="{FF2B5EF4-FFF2-40B4-BE49-F238E27FC236}">
              <a16:creationId xmlns:a16="http://schemas.microsoft.com/office/drawing/2014/main" id="{82EB5DA6-69D2-45AD-B742-C8888767FB21}"/>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58" name="Drop Down 4" hidden="1">
          <a:extLst>
            <a:ext uri="{63B3BB69-23CF-44E3-9099-C40C66FF867C}">
              <a14:compatExt xmlns:a14="http://schemas.microsoft.com/office/drawing/2010/main" spid="_x0000_s2052"/>
            </a:ext>
            <a:ext uri="{FF2B5EF4-FFF2-40B4-BE49-F238E27FC236}">
              <a16:creationId xmlns:a16="http://schemas.microsoft.com/office/drawing/2014/main" id="{F7FC5722-7336-4E03-B955-75853E1B9935}"/>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59" name="Drop Down 4" hidden="1">
          <a:extLst>
            <a:ext uri="{63B3BB69-23CF-44E3-9099-C40C66FF867C}">
              <a14:compatExt xmlns:a14="http://schemas.microsoft.com/office/drawing/2010/main" spid="_x0000_s2052"/>
            </a:ext>
            <a:ext uri="{FF2B5EF4-FFF2-40B4-BE49-F238E27FC236}">
              <a16:creationId xmlns:a16="http://schemas.microsoft.com/office/drawing/2014/main" id="{FA3DFD4B-1DA8-490C-A49F-E35C95CDD33E}"/>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360" name="Drop Down 20" hidden="1">
          <a:extLst>
            <a:ext uri="{63B3BB69-23CF-44E3-9099-C40C66FF867C}">
              <a14:compatExt xmlns:a14="http://schemas.microsoft.com/office/drawing/2010/main" spid="_x0000_s2068"/>
            </a:ext>
            <a:ext uri="{FF2B5EF4-FFF2-40B4-BE49-F238E27FC236}">
              <a16:creationId xmlns:a16="http://schemas.microsoft.com/office/drawing/2014/main" id="{B1F95123-E29D-4246-B615-51BD8F8401F2}"/>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361" name="Drop Down 24" hidden="1">
          <a:extLst>
            <a:ext uri="{63B3BB69-23CF-44E3-9099-C40C66FF867C}">
              <a14:compatExt xmlns:a14="http://schemas.microsoft.com/office/drawing/2010/main" spid="_x0000_s2072"/>
            </a:ext>
            <a:ext uri="{FF2B5EF4-FFF2-40B4-BE49-F238E27FC236}">
              <a16:creationId xmlns:a16="http://schemas.microsoft.com/office/drawing/2014/main" id="{99D297D1-50C6-4360-9455-DF7813E52D21}"/>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62" name="Drop Down 4" hidden="1">
          <a:extLst>
            <a:ext uri="{63B3BB69-23CF-44E3-9099-C40C66FF867C}">
              <a14:compatExt xmlns:a14="http://schemas.microsoft.com/office/drawing/2010/main" spid="_x0000_s2052"/>
            </a:ext>
            <a:ext uri="{FF2B5EF4-FFF2-40B4-BE49-F238E27FC236}">
              <a16:creationId xmlns:a16="http://schemas.microsoft.com/office/drawing/2014/main" id="{7658C347-1FC2-43DF-9A35-BF028A855458}"/>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63" name="Drop Down 4" hidden="1">
          <a:extLst>
            <a:ext uri="{63B3BB69-23CF-44E3-9099-C40C66FF867C}">
              <a14:compatExt xmlns:a14="http://schemas.microsoft.com/office/drawing/2010/main" spid="_x0000_s2052"/>
            </a:ext>
            <a:ext uri="{FF2B5EF4-FFF2-40B4-BE49-F238E27FC236}">
              <a16:creationId xmlns:a16="http://schemas.microsoft.com/office/drawing/2014/main" id="{1B6C3A7C-8E53-4C09-B864-45429DD0090A}"/>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64" name="Drop Down 4" hidden="1">
          <a:extLst>
            <a:ext uri="{63B3BB69-23CF-44E3-9099-C40C66FF867C}">
              <a14:compatExt xmlns:a14="http://schemas.microsoft.com/office/drawing/2010/main" spid="_x0000_s2052"/>
            </a:ext>
            <a:ext uri="{FF2B5EF4-FFF2-40B4-BE49-F238E27FC236}">
              <a16:creationId xmlns:a16="http://schemas.microsoft.com/office/drawing/2014/main" id="{A8A36623-96D1-435B-B37F-3A52274850EF}"/>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65" name="Drop Down 4" hidden="1">
          <a:extLst>
            <a:ext uri="{63B3BB69-23CF-44E3-9099-C40C66FF867C}">
              <a14:compatExt xmlns:a14="http://schemas.microsoft.com/office/drawing/2010/main" spid="_x0000_s2052"/>
            </a:ext>
            <a:ext uri="{FF2B5EF4-FFF2-40B4-BE49-F238E27FC236}">
              <a16:creationId xmlns:a16="http://schemas.microsoft.com/office/drawing/2014/main" id="{3549682B-58D1-4DF2-9FE4-886C861F8B08}"/>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66" name="Drop Down 4" hidden="1">
          <a:extLst>
            <a:ext uri="{63B3BB69-23CF-44E3-9099-C40C66FF867C}">
              <a14:compatExt xmlns:a14="http://schemas.microsoft.com/office/drawing/2010/main" spid="_x0000_s2052"/>
            </a:ext>
            <a:ext uri="{FF2B5EF4-FFF2-40B4-BE49-F238E27FC236}">
              <a16:creationId xmlns:a16="http://schemas.microsoft.com/office/drawing/2014/main" id="{04EE75ED-2723-4632-910C-379163EF8B2D}"/>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367" name="Drop Down 20" hidden="1">
          <a:extLst>
            <a:ext uri="{63B3BB69-23CF-44E3-9099-C40C66FF867C}">
              <a14:compatExt xmlns:a14="http://schemas.microsoft.com/office/drawing/2010/main" spid="_x0000_s2068"/>
            </a:ext>
            <a:ext uri="{FF2B5EF4-FFF2-40B4-BE49-F238E27FC236}">
              <a16:creationId xmlns:a16="http://schemas.microsoft.com/office/drawing/2014/main" id="{38B864C6-F3F8-48CB-A68D-20CFB9D4CA6C}"/>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368" name="Drop Down 24" hidden="1">
          <a:extLst>
            <a:ext uri="{63B3BB69-23CF-44E3-9099-C40C66FF867C}">
              <a14:compatExt xmlns:a14="http://schemas.microsoft.com/office/drawing/2010/main" spid="_x0000_s2072"/>
            </a:ext>
            <a:ext uri="{FF2B5EF4-FFF2-40B4-BE49-F238E27FC236}">
              <a16:creationId xmlns:a16="http://schemas.microsoft.com/office/drawing/2014/main" id="{E3F7C40A-3029-43B3-B52F-A5E2EFAA0A17}"/>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69" name="Drop Down 4" hidden="1">
          <a:extLst>
            <a:ext uri="{63B3BB69-23CF-44E3-9099-C40C66FF867C}">
              <a14:compatExt xmlns:a14="http://schemas.microsoft.com/office/drawing/2010/main" spid="_x0000_s2052"/>
            </a:ext>
            <a:ext uri="{FF2B5EF4-FFF2-40B4-BE49-F238E27FC236}">
              <a16:creationId xmlns:a16="http://schemas.microsoft.com/office/drawing/2014/main" id="{7381F543-CECE-4B3C-980F-CF88BAFB973D}"/>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70" name="Drop Down 4" hidden="1">
          <a:extLst>
            <a:ext uri="{63B3BB69-23CF-44E3-9099-C40C66FF867C}">
              <a14:compatExt xmlns:a14="http://schemas.microsoft.com/office/drawing/2010/main" spid="_x0000_s2052"/>
            </a:ext>
            <a:ext uri="{FF2B5EF4-FFF2-40B4-BE49-F238E27FC236}">
              <a16:creationId xmlns:a16="http://schemas.microsoft.com/office/drawing/2014/main" id="{CFF12630-CB6A-437D-AAAF-8319C11E42BA}"/>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71" name="Drop Down 4" hidden="1">
          <a:extLst>
            <a:ext uri="{63B3BB69-23CF-44E3-9099-C40C66FF867C}">
              <a14:compatExt xmlns:a14="http://schemas.microsoft.com/office/drawing/2010/main" spid="_x0000_s2052"/>
            </a:ext>
            <a:ext uri="{FF2B5EF4-FFF2-40B4-BE49-F238E27FC236}">
              <a16:creationId xmlns:a16="http://schemas.microsoft.com/office/drawing/2014/main" id="{5BB12A39-CE10-4C43-9EC7-C20DF96FFB67}"/>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72" name="Drop Down 4" hidden="1">
          <a:extLst>
            <a:ext uri="{63B3BB69-23CF-44E3-9099-C40C66FF867C}">
              <a14:compatExt xmlns:a14="http://schemas.microsoft.com/office/drawing/2010/main" spid="_x0000_s2052"/>
            </a:ext>
            <a:ext uri="{FF2B5EF4-FFF2-40B4-BE49-F238E27FC236}">
              <a16:creationId xmlns:a16="http://schemas.microsoft.com/office/drawing/2014/main" id="{A48E12A0-97BD-4642-B73D-9FBD4A4CA39B}"/>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73" name="Drop Down 4" hidden="1">
          <a:extLst>
            <a:ext uri="{63B3BB69-23CF-44E3-9099-C40C66FF867C}">
              <a14:compatExt xmlns:a14="http://schemas.microsoft.com/office/drawing/2010/main" spid="_x0000_s2052"/>
            </a:ext>
            <a:ext uri="{FF2B5EF4-FFF2-40B4-BE49-F238E27FC236}">
              <a16:creationId xmlns:a16="http://schemas.microsoft.com/office/drawing/2014/main" id="{E416D050-DA60-4C8D-BC90-E5966B143BF2}"/>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374" name="Drop Down 20" hidden="1">
          <a:extLst>
            <a:ext uri="{63B3BB69-23CF-44E3-9099-C40C66FF867C}">
              <a14:compatExt xmlns:a14="http://schemas.microsoft.com/office/drawing/2010/main" spid="_x0000_s2068"/>
            </a:ext>
            <a:ext uri="{FF2B5EF4-FFF2-40B4-BE49-F238E27FC236}">
              <a16:creationId xmlns:a16="http://schemas.microsoft.com/office/drawing/2014/main" id="{3E1EAADA-A7B5-4AEB-BDAC-3ABA0F74DCC3}"/>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375" name="Drop Down 24" hidden="1">
          <a:extLst>
            <a:ext uri="{63B3BB69-23CF-44E3-9099-C40C66FF867C}">
              <a14:compatExt xmlns:a14="http://schemas.microsoft.com/office/drawing/2010/main" spid="_x0000_s2072"/>
            </a:ext>
            <a:ext uri="{FF2B5EF4-FFF2-40B4-BE49-F238E27FC236}">
              <a16:creationId xmlns:a16="http://schemas.microsoft.com/office/drawing/2014/main" id="{CBAD504A-143A-4D6A-9242-9E5CF60FE7E0}"/>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76" name="Drop Down 4" hidden="1">
          <a:extLst>
            <a:ext uri="{63B3BB69-23CF-44E3-9099-C40C66FF867C}">
              <a14:compatExt xmlns:a14="http://schemas.microsoft.com/office/drawing/2010/main" spid="_x0000_s2052"/>
            </a:ext>
            <a:ext uri="{FF2B5EF4-FFF2-40B4-BE49-F238E27FC236}">
              <a16:creationId xmlns:a16="http://schemas.microsoft.com/office/drawing/2014/main" id="{07AF5931-958E-4CC5-85D2-F53B40A184E7}"/>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77" name="Drop Down 4" hidden="1">
          <a:extLst>
            <a:ext uri="{63B3BB69-23CF-44E3-9099-C40C66FF867C}">
              <a14:compatExt xmlns:a14="http://schemas.microsoft.com/office/drawing/2010/main" spid="_x0000_s2052"/>
            </a:ext>
            <a:ext uri="{FF2B5EF4-FFF2-40B4-BE49-F238E27FC236}">
              <a16:creationId xmlns:a16="http://schemas.microsoft.com/office/drawing/2014/main" id="{9ABA957E-27B7-4D40-9639-28D6EDAFF2C6}"/>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78" name="Drop Down 4" hidden="1">
          <a:extLst>
            <a:ext uri="{63B3BB69-23CF-44E3-9099-C40C66FF867C}">
              <a14:compatExt xmlns:a14="http://schemas.microsoft.com/office/drawing/2010/main" spid="_x0000_s2052"/>
            </a:ext>
            <a:ext uri="{FF2B5EF4-FFF2-40B4-BE49-F238E27FC236}">
              <a16:creationId xmlns:a16="http://schemas.microsoft.com/office/drawing/2014/main" id="{B8C3F0DD-A96B-4EDA-A9BD-D934022C1130}"/>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79" name="Drop Down 4" hidden="1">
          <a:extLst>
            <a:ext uri="{63B3BB69-23CF-44E3-9099-C40C66FF867C}">
              <a14:compatExt xmlns:a14="http://schemas.microsoft.com/office/drawing/2010/main" spid="_x0000_s2052"/>
            </a:ext>
            <a:ext uri="{FF2B5EF4-FFF2-40B4-BE49-F238E27FC236}">
              <a16:creationId xmlns:a16="http://schemas.microsoft.com/office/drawing/2014/main" id="{FC443154-9FAB-43B2-9DB2-40A4CDC1B98D}"/>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80" name="Drop Down 4" hidden="1">
          <a:extLst>
            <a:ext uri="{63B3BB69-23CF-44E3-9099-C40C66FF867C}">
              <a14:compatExt xmlns:a14="http://schemas.microsoft.com/office/drawing/2010/main" spid="_x0000_s2052"/>
            </a:ext>
            <a:ext uri="{FF2B5EF4-FFF2-40B4-BE49-F238E27FC236}">
              <a16:creationId xmlns:a16="http://schemas.microsoft.com/office/drawing/2014/main" id="{D1C4A600-D58E-473D-8BA7-BDE2D1CA49B4}"/>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381" name="Drop Down 20" hidden="1">
          <a:extLst>
            <a:ext uri="{63B3BB69-23CF-44E3-9099-C40C66FF867C}">
              <a14:compatExt xmlns:a14="http://schemas.microsoft.com/office/drawing/2010/main" spid="_x0000_s2068"/>
            </a:ext>
            <a:ext uri="{FF2B5EF4-FFF2-40B4-BE49-F238E27FC236}">
              <a16:creationId xmlns:a16="http://schemas.microsoft.com/office/drawing/2014/main" id="{15869CC8-F16C-485B-9737-FA93D69D9603}"/>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382" name="Drop Down 24" hidden="1">
          <a:extLst>
            <a:ext uri="{63B3BB69-23CF-44E3-9099-C40C66FF867C}">
              <a14:compatExt xmlns:a14="http://schemas.microsoft.com/office/drawing/2010/main" spid="_x0000_s2072"/>
            </a:ext>
            <a:ext uri="{FF2B5EF4-FFF2-40B4-BE49-F238E27FC236}">
              <a16:creationId xmlns:a16="http://schemas.microsoft.com/office/drawing/2014/main" id="{D45443DD-4330-4CCE-AF5F-07FDDFE1790B}"/>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83" name="Drop Down 4" hidden="1">
          <a:extLst>
            <a:ext uri="{63B3BB69-23CF-44E3-9099-C40C66FF867C}">
              <a14:compatExt xmlns:a14="http://schemas.microsoft.com/office/drawing/2010/main" spid="_x0000_s2052"/>
            </a:ext>
            <a:ext uri="{FF2B5EF4-FFF2-40B4-BE49-F238E27FC236}">
              <a16:creationId xmlns:a16="http://schemas.microsoft.com/office/drawing/2014/main" id="{5B876E40-69C4-4A88-A5B5-A8C251115EB7}"/>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84" name="Drop Down 4" hidden="1">
          <a:extLst>
            <a:ext uri="{63B3BB69-23CF-44E3-9099-C40C66FF867C}">
              <a14:compatExt xmlns:a14="http://schemas.microsoft.com/office/drawing/2010/main" spid="_x0000_s2052"/>
            </a:ext>
            <a:ext uri="{FF2B5EF4-FFF2-40B4-BE49-F238E27FC236}">
              <a16:creationId xmlns:a16="http://schemas.microsoft.com/office/drawing/2014/main" id="{31722842-0D49-495F-A892-8590E9E8A58C}"/>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85" name="Drop Down 4" hidden="1">
          <a:extLst>
            <a:ext uri="{63B3BB69-23CF-44E3-9099-C40C66FF867C}">
              <a14:compatExt xmlns:a14="http://schemas.microsoft.com/office/drawing/2010/main" spid="_x0000_s2052"/>
            </a:ext>
            <a:ext uri="{FF2B5EF4-FFF2-40B4-BE49-F238E27FC236}">
              <a16:creationId xmlns:a16="http://schemas.microsoft.com/office/drawing/2014/main" id="{7691B4B0-A40C-4086-BBEF-30C4D8137D6D}"/>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86" name="Drop Down 4" hidden="1">
          <a:extLst>
            <a:ext uri="{63B3BB69-23CF-44E3-9099-C40C66FF867C}">
              <a14:compatExt xmlns:a14="http://schemas.microsoft.com/office/drawing/2010/main" spid="_x0000_s2052"/>
            </a:ext>
            <a:ext uri="{FF2B5EF4-FFF2-40B4-BE49-F238E27FC236}">
              <a16:creationId xmlns:a16="http://schemas.microsoft.com/office/drawing/2014/main" id="{47915A98-AC7F-4738-9512-16B62C835CFF}"/>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87" name="Drop Down 4" hidden="1">
          <a:extLst>
            <a:ext uri="{63B3BB69-23CF-44E3-9099-C40C66FF867C}">
              <a14:compatExt xmlns:a14="http://schemas.microsoft.com/office/drawing/2010/main" spid="_x0000_s2052"/>
            </a:ext>
            <a:ext uri="{FF2B5EF4-FFF2-40B4-BE49-F238E27FC236}">
              <a16:creationId xmlns:a16="http://schemas.microsoft.com/office/drawing/2014/main" id="{A9F71553-1582-47D2-B1E9-2406190008C9}"/>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388" name="Drop Down 20" hidden="1">
          <a:extLst>
            <a:ext uri="{63B3BB69-23CF-44E3-9099-C40C66FF867C}">
              <a14:compatExt xmlns:a14="http://schemas.microsoft.com/office/drawing/2010/main" spid="_x0000_s2068"/>
            </a:ext>
            <a:ext uri="{FF2B5EF4-FFF2-40B4-BE49-F238E27FC236}">
              <a16:creationId xmlns:a16="http://schemas.microsoft.com/office/drawing/2014/main" id="{49FA8170-DA94-4377-970E-46B45175CECB}"/>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389" name="Drop Down 24" hidden="1">
          <a:extLst>
            <a:ext uri="{63B3BB69-23CF-44E3-9099-C40C66FF867C}">
              <a14:compatExt xmlns:a14="http://schemas.microsoft.com/office/drawing/2010/main" spid="_x0000_s2072"/>
            </a:ext>
            <a:ext uri="{FF2B5EF4-FFF2-40B4-BE49-F238E27FC236}">
              <a16:creationId xmlns:a16="http://schemas.microsoft.com/office/drawing/2014/main" id="{4659CAD8-6204-4AB4-A833-9334855274A6}"/>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90" name="Drop Down 4" hidden="1">
          <a:extLst>
            <a:ext uri="{63B3BB69-23CF-44E3-9099-C40C66FF867C}">
              <a14:compatExt xmlns:a14="http://schemas.microsoft.com/office/drawing/2010/main" spid="_x0000_s2052"/>
            </a:ext>
            <a:ext uri="{FF2B5EF4-FFF2-40B4-BE49-F238E27FC236}">
              <a16:creationId xmlns:a16="http://schemas.microsoft.com/office/drawing/2014/main" id="{6C15009D-B7F4-47DF-A567-26EED6BE6F26}"/>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91" name="Drop Down 4" hidden="1">
          <a:extLst>
            <a:ext uri="{63B3BB69-23CF-44E3-9099-C40C66FF867C}">
              <a14:compatExt xmlns:a14="http://schemas.microsoft.com/office/drawing/2010/main" spid="_x0000_s2052"/>
            </a:ext>
            <a:ext uri="{FF2B5EF4-FFF2-40B4-BE49-F238E27FC236}">
              <a16:creationId xmlns:a16="http://schemas.microsoft.com/office/drawing/2014/main" id="{3E0A48E6-7450-4AC0-A550-315F363A5EC2}"/>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92" name="Drop Down 4" hidden="1">
          <a:extLst>
            <a:ext uri="{63B3BB69-23CF-44E3-9099-C40C66FF867C}">
              <a14:compatExt xmlns:a14="http://schemas.microsoft.com/office/drawing/2010/main" spid="_x0000_s2052"/>
            </a:ext>
            <a:ext uri="{FF2B5EF4-FFF2-40B4-BE49-F238E27FC236}">
              <a16:creationId xmlns:a16="http://schemas.microsoft.com/office/drawing/2014/main" id="{E954403C-6A5D-4E02-B2B6-807C7FDB0E4E}"/>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93" name="Drop Down 4" hidden="1">
          <a:extLst>
            <a:ext uri="{63B3BB69-23CF-44E3-9099-C40C66FF867C}">
              <a14:compatExt xmlns:a14="http://schemas.microsoft.com/office/drawing/2010/main" spid="_x0000_s2052"/>
            </a:ext>
            <a:ext uri="{FF2B5EF4-FFF2-40B4-BE49-F238E27FC236}">
              <a16:creationId xmlns:a16="http://schemas.microsoft.com/office/drawing/2014/main" id="{54025155-05BB-409C-99F9-A1559386E0A8}"/>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94" name="Drop Down 4" hidden="1">
          <a:extLst>
            <a:ext uri="{63B3BB69-23CF-44E3-9099-C40C66FF867C}">
              <a14:compatExt xmlns:a14="http://schemas.microsoft.com/office/drawing/2010/main" spid="_x0000_s2052"/>
            </a:ext>
            <a:ext uri="{FF2B5EF4-FFF2-40B4-BE49-F238E27FC236}">
              <a16:creationId xmlns:a16="http://schemas.microsoft.com/office/drawing/2014/main" id="{5C2591B3-F8D3-4930-9DB7-7D815AEF4619}"/>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395" name="Drop Down 20" hidden="1">
          <a:extLst>
            <a:ext uri="{63B3BB69-23CF-44E3-9099-C40C66FF867C}">
              <a14:compatExt xmlns:a14="http://schemas.microsoft.com/office/drawing/2010/main" spid="_x0000_s2068"/>
            </a:ext>
            <a:ext uri="{FF2B5EF4-FFF2-40B4-BE49-F238E27FC236}">
              <a16:creationId xmlns:a16="http://schemas.microsoft.com/office/drawing/2014/main" id="{9AA098A7-762B-46E5-AFF3-EBF33F39EBEF}"/>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396" name="Drop Down 24" hidden="1">
          <a:extLst>
            <a:ext uri="{63B3BB69-23CF-44E3-9099-C40C66FF867C}">
              <a14:compatExt xmlns:a14="http://schemas.microsoft.com/office/drawing/2010/main" spid="_x0000_s2072"/>
            </a:ext>
            <a:ext uri="{FF2B5EF4-FFF2-40B4-BE49-F238E27FC236}">
              <a16:creationId xmlns:a16="http://schemas.microsoft.com/office/drawing/2014/main" id="{329F5F7E-0BEE-40BA-A018-DFB5EC37983E}"/>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97" name="Drop Down 4" hidden="1">
          <a:extLst>
            <a:ext uri="{63B3BB69-23CF-44E3-9099-C40C66FF867C}">
              <a14:compatExt xmlns:a14="http://schemas.microsoft.com/office/drawing/2010/main" spid="_x0000_s2052"/>
            </a:ext>
            <a:ext uri="{FF2B5EF4-FFF2-40B4-BE49-F238E27FC236}">
              <a16:creationId xmlns:a16="http://schemas.microsoft.com/office/drawing/2014/main" id="{79B9D202-DF59-4F2D-9B78-ADE6354D2478}"/>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398" name="Drop Down 4" hidden="1">
          <a:extLst>
            <a:ext uri="{63B3BB69-23CF-44E3-9099-C40C66FF867C}">
              <a14:compatExt xmlns:a14="http://schemas.microsoft.com/office/drawing/2010/main" spid="_x0000_s2052"/>
            </a:ext>
            <a:ext uri="{FF2B5EF4-FFF2-40B4-BE49-F238E27FC236}">
              <a16:creationId xmlns:a16="http://schemas.microsoft.com/office/drawing/2014/main" id="{8DC454D4-5F44-4C70-A307-44BD742DA8F8}"/>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399" name="Drop Down 4" hidden="1">
          <a:extLst>
            <a:ext uri="{63B3BB69-23CF-44E3-9099-C40C66FF867C}">
              <a14:compatExt xmlns:a14="http://schemas.microsoft.com/office/drawing/2010/main" spid="_x0000_s2052"/>
            </a:ext>
            <a:ext uri="{FF2B5EF4-FFF2-40B4-BE49-F238E27FC236}">
              <a16:creationId xmlns:a16="http://schemas.microsoft.com/office/drawing/2014/main" id="{AE42AE1C-0508-40F1-8F40-EFB84578CF66}"/>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400" name="Drop Down 4" hidden="1">
          <a:extLst>
            <a:ext uri="{63B3BB69-23CF-44E3-9099-C40C66FF867C}">
              <a14:compatExt xmlns:a14="http://schemas.microsoft.com/office/drawing/2010/main" spid="_x0000_s2052"/>
            </a:ext>
            <a:ext uri="{FF2B5EF4-FFF2-40B4-BE49-F238E27FC236}">
              <a16:creationId xmlns:a16="http://schemas.microsoft.com/office/drawing/2014/main" id="{FA51A61C-AF34-43AB-A771-CAB13DF7F041}"/>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401" name="Drop Down 4" hidden="1">
          <a:extLst>
            <a:ext uri="{63B3BB69-23CF-44E3-9099-C40C66FF867C}">
              <a14:compatExt xmlns:a14="http://schemas.microsoft.com/office/drawing/2010/main" spid="_x0000_s2052"/>
            </a:ext>
            <a:ext uri="{FF2B5EF4-FFF2-40B4-BE49-F238E27FC236}">
              <a16:creationId xmlns:a16="http://schemas.microsoft.com/office/drawing/2014/main" id="{C9894963-BE48-4B26-B58B-D4CA28312BD7}"/>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402" name="Drop Down 20" hidden="1">
          <a:extLst>
            <a:ext uri="{63B3BB69-23CF-44E3-9099-C40C66FF867C}">
              <a14:compatExt xmlns:a14="http://schemas.microsoft.com/office/drawing/2010/main" spid="_x0000_s2068"/>
            </a:ext>
            <a:ext uri="{FF2B5EF4-FFF2-40B4-BE49-F238E27FC236}">
              <a16:creationId xmlns:a16="http://schemas.microsoft.com/office/drawing/2014/main" id="{F0FBCB84-D287-41F7-AAA8-572424688169}"/>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403" name="Drop Down 24" hidden="1">
          <a:extLst>
            <a:ext uri="{63B3BB69-23CF-44E3-9099-C40C66FF867C}">
              <a14:compatExt xmlns:a14="http://schemas.microsoft.com/office/drawing/2010/main" spid="_x0000_s2072"/>
            </a:ext>
            <a:ext uri="{FF2B5EF4-FFF2-40B4-BE49-F238E27FC236}">
              <a16:creationId xmlns:a16="http://schemas.microsoft.com/office/drawing/2014/main" id="{0DD3B2A0-F377-49CA-8387-ECD1A3D33BCC}"/>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404" name="Drop Down 4" hidden="1">
          <a:extLst>
            <a:ext uri="{63B3BB69-23CF-44E3-9099-C40C66FF867C}">
              <a14:compatExt xmlns:a14="http://schemas.microsoft.com/office/drawing/2010/main" spid="_x0000_s2052"/>
            </a:ext>
            <a:ext uri="{FF2B5EF4-FFF2-40B4-BE49-F238E27FC236}">
              <a16:creationId xmlns:a16="http://schemas.microsoft.com/office/drawing/2014/main" id="{AF46B0FA-7E7E-4084-A449-AA2419CC6EDA}"/>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405" name="Drop Down 4" hidden="1">
          <a:extLst>
            <a:ext uri="{63B3BB69-23CF-44E3-9099-C40C66FF867C}">
              <a14:compatExt xmlns:a14="http://schemas.microsoft.com/office/drawing/2010/main" spid="_x0000_s2052"/>
            </a:ext>
            <a:ext uri="{FF2B5EF4-FFF2-40B4-BE49-F238E27FC236}">
              <a16:creationId xmlns:a16="http://schemas.microsoft.com/office/drawing/2014/main" id="{96719DC9-3D11-48A0-AB77-96ACD43DC4D9}"/>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406" name="Drop Down 4" hidden="1">
          <a:extLst>
            <a:ext uri="{63B3BB69-23CF-44E3-9099-C40C66FF867C}">
              <a14:compatExt xmlns:a14="http://schemas.microsoft.com/office/drawing/2010/main" spid="_x0000_s2052"/>
            </a:ext>
            <a:ext uri="{FF2B5EF4-FFF2-40B4-BE49-F238E27FC236}">
              <a16:creationId xmlns:a16="http://schemas.microsoft.com/office/drawing/2014/main" id="{D481E6A1-A04C-4840-AB54-E418D463A515}"/>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407" name="Drop Down 4" hidden="1">
          <a:extLst>
            <a:ext uri="{63B3BB69-23CF-44E3-9099-C40C66FF867C}">
              <a14:compatExt xmlns:a14="http://schemas.microsoft.com/office/drawing/2010/main" spid="_x0000_s2052"/>
            </a:ext>
            <a:ext uri="{FF2B5EF4-FFF2-40B4-BE49-F238E27FC236}">
              <a16:creationId xmlns:a16="http://schemas.microsoft.com/office/drawing/2014/main" id="{81950CF9-22C4-441E-97C6-1B0B87C170D8}"/>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408" name="Drop Down 4" hidden="1">
          <a:extLst>
            <a:ext uri="{63B3BB69-23CF-44E3-9099-C40C66FF867C}">
              <a14:compatExt xmlns:a14="http://schemas.microsoft.com/office/drawing/2010/main" spid="_x0000_s2052"/>
            </a:ext>
            <a:ext uri="{FF2B5EF4-FFF2-40B4-BE49-F238E27FC236}">
              <a16:creationId xmlns:a16="http://schemas.microsoft.com/office/drawing/2014/main" id="{9C6779E7-9B56-4D23-B5BE-A41F5B131A96}"/>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261</xdr:row>
      <xdr:rowOff>0</xdr:rowOff>
    </xdr:from>
    <xdr:ext cx="1921468" cy="195685"/>
    <xdr:sp macro="" textlink="">
      <xdr:nvSpPr>
        <xdr:cNvPr id="1409" name="Drop Down 20" hidden="1">
          <a:extLst>
            <a:ext uri="{63B3BB69-23CF-44E3-9099-C40C66FF867C}">
              <a14:compatExt xmlns:a14="http://schemas.microsoft.com/office/drawing/2010/main" spid="_x0000_s2068"/>
            </a:ext>
            <a:ext uri="{FF2B5EF4-FFF2-40B4-BE49-F238E27FC236}">
              <a16:creationId xmlns:a16="http://schemas.microsoft.com/office/drawing/2014/main" id="{682A6B1E-F9CB-46D1-8CBC-4259B21AE436}"/>
            </a:ext>
          </a:extLst>
        </xdr:cNvPr>
        <xdr:cNvSpPr/>
      </xdr:nvSpPr>
      <xdr:spPr bwMode="auto">
        <a:xfrm>
          <a:off x="6065520" y="35143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261</xdr:row>
      <xdr:rowOff>0</xdr:rowOff>
    </xdr:from>
    <xdr:ext cx="2476500" cy="199970"/>
    <xdr:sp macro="" textlink="">
      <xdr:nvSpPr>
        <xdr:cNvPr id="1410" name="Drop Down 24" hidden="1">
          <a:extLst>
            <a:ext uri="{63B3BB69-23CF-44E3-9099-C40C66FF867C}">
              <a14:compatExt xmlns:a14="http://schemas.microsoft.com/office/drawing/2010/main" spid="_x0000_s2072"/>
            </a:ext>
            <a:ext uri="{FF2B5EF4-FFF2-40B4-BE49-F238E27FC236}">
              <a16:creationId xmlns:a16="http://schemas.microsoft.com/office/drawing/2014/main" id="{6F011582-8B58-44D2-908A-D43284E33399}"/>
            </a:ext>
          </a:extLst>
        </xdr:cNvPr>
        <xdr:cNvSpPr/>
      </xdr:nvSpPr>
      <xdr:spPr bwMode="auto">
        <a:xfrm>
          <a:off x="3901440" y="35143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411" name="Drop Down 4" hidden="1">
          <a:extLst>
            <a:ext uri="{63B3BB69-23CF-44E3-9099-C40C66FF867C}">
              <a14:compatExt xmlns:a14="http://schemas.microsoft.com/office/drawing/2010/main" spid="_x0000_s2052"/>
            </a:ext>
            <a:ext uri="{FF2B5EF4-FFF2-40B4-BE49-F238E27FC236}">
              <a16:creationId xmlns:a16="http://schemas.microsoft.com/office/drawing/2014/main" id="{1CB5B046-1AE3-40E6-B581-352464B54A5B}"/>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412" name="Drop Down 4" hidden="1">
          <a:extLst>
            <a:ext uri="{63B3BB69-23CF-44E3-9099-C40C66FF867C}">
              <a14:compatExt xmlns:a14="http://schemas.microsoft.com/office/drawing/2010/main" spid="_x0000_s2052"/>
            </a:ext>
            <a:ext uri="{FF2B5EF4-FFF2-40B4-BE49-F238E27FC236}">
              <a16:creationId xmlns:a16="http://schemas.microsoft.com/office/drawing/2014/main" id="{FA242E64-8883-46DB-85B9-501E97AB271E}"/>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261</xdr:row>
      <xdr:rowOff>0</xdr:rowOff>
    </xdr:from>
    <xdr:ext cx="2529840" cy="195685"/>
    <xdr:sp macro="" textlink="">
      <xdr:nvSpPr>
        <xdr:cNvPr id="1413" name="Drop Down 4" hidden="1">
          <a:extLst>
            <a:ext uri="{63B3BB69-23CF-44E3-9099-C40C66FF867C}">
              <a14:compatExt xmlns:a14="http://schemas.microsoft.com/office/drawing/2010/main" spid="_x0000_s2052"/>
            </a:ext>
            <a:ext uri="{FF2B5EF4-FFF2-40B4-BE49-F238E27FC236}">
              <a16:creationId xmlns:a16="http://schemas.microsoft.com/office/drawing/2014/main" id="{3762F6CB-BA3B-4450-B718-EF04B45FB505}"/>
            </a:ext>
          </a:extLst>
        </xdr:cNvPr>
        <xdr:cNvSpPr/>
      </xdr:nvSpPr>
      <xdr:spPr bwMode="auto">
        <a:xfrm>
          <a:off x="553974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261</xdr:row>
      <xdr:rowOff>0</xdr:rowOff>
    </xdr:from>
    <xdr:ext cx="2529840" cy="195685"/>
    <xdr:sp macro="" textlink="">
      <xdr:nvSpPr>
        <xdr:cNvPr id="1414" name="Drop Down 4" hidden="1">
          <a:extLst>
            <a:ext uri="{63B3BB69-23CF-44E3-9099-C40C66FF867C}">
              <a14:compatExt xmlns:a14="http://schemas.microsoft.com/office/drawing/2010/main" spid="_x0000_s2052"/>
            </a:ext>
            <a:ext uri="{FF2B5EF4-FFF2-40B4-BE49-F238E27FC236}">
              <a16:creationId xmlns:a16="http://schemas.microsoft.com/office/drawing/2014/main" id="{0718491B-BB74-4880-BE68-9A21E70F5C39}"/>
            </a:ext>
          </a:extLst>
        </xdr:cNvPr>
        <xdr:cNvSpPr/>
      </xdr:nvSpPr>
      <xdr:spPr bwMode="auto">
        <a:xfrm>
          <a:off x="5227320" y="35143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15" name="Drop Down 4" hidden="1">
          <a:extLst>
            <a:ext uri="{63B3BB69-23CF-44E3-9099-C40C66FF867C}">
              <a14:compatExt xmlns:a14="http://schemas.microsoft.com/office/drawing/2010/main" spid="_x0000_s2052"/>
            </a:ext>
            <a:ext uri="{FF2B5EF4-FFF2-40B4-BE49-F238E27FC236}">
              <a16:creationId xmlns:a16="http://schemas.microsoft.com/office/drawing/2014/main" id="{C0665B19-9FB4-4112-85D8-31A714458EB5}"/>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416" name="Drop Down 20" hidden="1">
          <a:extLst>
            <a:ext uri="{63B3BB69-23CF-44E3-9099-C40C66FF867C}">
              <a14:compatExt xmlns:a14="http://schemas.microsoft.com/office/drawing/2010/main" spid="_x0000_s2068"/>
            </a:ext>
            <a:ext uri="{FF2B5EF4-FFF2-40B4-BE49-F238E27FC236}">
              <a16:creationId xmlns:a16="http://schemas.microsoft.com/office/drawing/2014/main" id="{ED3EB5C6-CCA6-4B51-8B0E-602CA55F1733}"/>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417" name="Drop Down 24" hidden="1">
          <a:extLst>
            <a:ext uri="{63B3BB69-23CF-44E3-9099-C40C66FF867C}">
              <a14:compatExt xmlns:a14="http://schemas.microsoft.com/office/drawing/2010/main" spid="_x0000_s2072"/>
            </a:ext>
            <a:ext uri="{FF2B5EF4-FFF2-40B4-BE49-F238E27FC236}">
              <a16:creationId xmlns:a16="http://schemas.microsoft.com/office/drawing/2014/main" id="{266BBF26-0C2D-46D4-B63A-5956B0982C68}"/>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18" name="Drop Down 4" hidden="1">
          <a:extLst>
            <a:ext uri="{63B3BB69-23CF-44E3-9099-C40C66FF867C}">
              <a14:compatExt xmlns:a14="http://schemas.microsoft.com/office/drawing/2010/main" spid="_x0000_s2052"/>
            </a:ext>
            <a:ext uri="{FF2B5EF4-FFF2-40B4-BE49-F238E27FC236}">
              <a16:creationId xmlns:a16="http://schemas.microsoft.com/office/drawing/2014/main" id="{EAB3C9F1-1F19-460A-822C-F601950C0515}"/>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19" name="Drop Down 4" hidden="1">
          <a:extLst>
            <a:ext uri="{63B3BB69-23CF-44E3-9099-C40C66FF867C}">
              <a14:compatExt xmlns:a14="http://schemas.microsoft.com/office/drawing/2010/main" spid="_x0000_s2052"/>
            </a:ext>
            <a:ext uri="{FF2B5EF4-FFF2-40B4-BE49-F238E27FC236}">
              <a16:creationId xmlns:a16="http://schemas.microsoft.com/office/drawing/2014/main" id="{3D1F2527-E609-4E5C-A725-9088410D3615}"/>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20" name="Drop Down 4" hidden="1">
          <a:extLst>
            <a:ext uri="{63B3BB69-23CF-44E3-9099-C40C66FF867C}">
              <a14:compatExt xmlns:a14="http://schemas.microsoft.com/office/drawing/2010/main" spid="_x0000_s2052"/>
            </a:ext>
            <a:ext uri="{FF2B5EF4-FFF2-40B4-BE49-F238E27FC236}">
              <a16:creationId xmlns:a16="http://schemas.microsoft.com/office/drawing/2014/main" id="{B52200A4-745E-4CE3-BCE6-4E617CD7C2CC}"/>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21" name="Drop Down 4" hidden="1">
          <a:extLst>
            <a:ext uri="{63B3BB69-23CF-44E3-9099-C40C66FF867C}">
              <a14:compatExt xmlns:a14="http://schemas.microsoft.com/office/drawing/2010/main" spid="_x0000_s2052"/>
            </a:ext>
            <a:ext uri="{FF2B5EF4-FFF2-40B4-BE49-F238E27FC236}">
              <a16:creationId xmlns:a16="http://schemas.microsoft.com/office/drawing/2014/main" id="{7991DC51-C01D-43CF-B399-6303E2F8889D}"/>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22" name="Drop Down 4" hidden="1">
          <a:extLst>
            <a:ext uri="{63B3BB69-23CF-44E3-9099-C40C66FF867C}">
              <a14:compatExt xmlns:a14="http://schemas.microsoft.com/office/drawing/2010/main" spid="_x0000_s2052"/>
            </a:ext>
            <a:ext uri="{FF2B5EF4-FFF2-40B4-BE49-F238E27FC236}">
              <a16:creationId xmlns:a16="http://schemas.microsoft.com/office/drawing/2014/main" id="{A94B778B-4BF6-4621-B624-8D7F97EFA901}"/>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423" name="Drop Down 20" hidden="1">
          <a:extLst>
            <a:ext uri="{63B3BB69-23CF-44E3-9099-C40C66FF867C}">
              <a14:compatExt xmlns:a14="http://schemas.microsoft.com/office/drawing/2010/main" spid="_x0000_s2068"/>
            </a:ext>
            <a:ext uri="{FF2B5EF4-FFF2-40B4-BE49-F238E27FC236}">
              <a16:creationId xmlns:a16="http://schemas.microsoft.com/office/drawing/2014/main" id="{A930D98A-7F0B-421F-8D2B-0FC84D954494}"/>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424" name="Drop Down 24" hidden="1">
          <a:extLst>
            <a:ext uri="{63B3BB69-23CF-44E3-9099-C40C66FF867C}">
              <a14:compatExt xmlns:a14="http://schemas.microsoft.com/office/drawing/2010/main" spid="_x0000_s2072"/>
            </a:ext>
            <a:ext uri="{FF2B5EF4-FFF2-40B4-BE49-F238E27FC236}">
              <a16:creationId xmlns:a16="http://schemas.microsoft.com/office/drawing/2014/main" id="{9C6275EA-1BAE-488B-A5EA-2920F8156D1B}"/>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25" name="Drop Down 4" hidden="1">
          <a:extLst>
            <a:ext uri="{63B3BB69-23CF-44E3-9099-C40C66FF867C}">
              <a14:compatExt xmlns:a14="http://schemas.microsoft.com/office/drawing/2010/main" spid="_x0000_s2052"/>
            </a:ext>
            <a:ext uri="{FF2B5EF4-FFF2-40B4-BE49-F238E27FC236}">
              <a16:creationId xmlns:a16="http://schemas.microsoft.com/office/drawing/2014/main" id="{A849BFD2-DDB5-48FD-A2C9-5E7FE50917E0}"/>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26" name="Drop Down 4" hidden="1">
          <a:extLst>
            <a:ext uri="{63B3BB69-23CF-44E3-9099-C40C66FF867C}">
              <a14:compatExt xmlns:a14="http://schemas.microsoft.com/office/drawing/2010/main" spid="_x0000_s2052"/>
            </a:ext>
            <a:ext uri="{FF2B5EF4-FFF2-40B4-BE49-F238E27FC236}">
              <a16:creationId xmlns:a16="http://schemas.microsoft.com/office/drawing/2014/main" id="{1E1DBEE6-5BA3-4B4D-BB48-896CD06DAF6A}"/>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27" name="Drop Down 4" hidden="1">
          <a:extLst>
            <a:ext uri="{63B3BB69-23CF-44E3-9099-C40C66FF867C}">
              <a14:compatExt xmlns:a14="http://schemas.microsoft.com/office/drawing/2010/main" spid="_x0000_s2052"/>
            </a:ext>
            <a:ext uri="{FF2B5EF4-FFF2-40B4-BE49-F238E27FC236}">
              <a16:creationId xmlns:a16="http://schemas.microsoft.com/office/drawing/2014/main" id="{0D17AF1F-875E-4061-8BB1-476899431B12}"/>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28" name="Drop Down 4" hidden="1">
          <a:extLst>
            <a:ext uri="{63B3BB69-23CF-44E3-9099-C40C66FF867C}">
              <a14:compatExt xmlns:a14="http://schemas.microsoft.com/office/drawing/2010/main" spid="_x0000_s2052"/>
            </a:ext>
            <a:ext uri="{FF2B5EF4-FFF2-40B4-BE49-F238E27FC236}">
              <a16:creationId xmlns:a16="http://schemas.microsoft.com/office/drawing/2014/main" id="{7BAAF133-80A9-427B-8BA5-52AB8691D91B}"/>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29" name="Drop Down 4" hidden="1">
          <a:extLst>
            <a:ext uri="{63B3BB69-23CF-44E3-9099-C40C66FF867C}">
              <a14:compatExt xmlns:a14="http://schemas.microsoft.com/office/drawing/2010/main" spid="_x0000_s2052"/>
            </a:ext>
            <a:ext uri="{FF2B5EF4-FFF2-40B4-BE49-F238E27FC236}">
              <a16:creationId xmlns:a16="http://schemas.microsoft.com/office/drawing/2014/main" id="{222A1B2D-CB55-474E-AC67-C7849C6033C7}"/>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430" name="Drop Down 20" hidden="1">
          <a:extLst>
            <a:ext uri="{63B3BB69-23CF-44E3-9099-C40C66FF867C}">
              <a14:compatExt xmlns:a14="http://schemas.microsoft.com/office/drawing/2010/main" spid="_x0000_s2068"/>
            </a:ext>
            <a:ext uri="{FF2B5EF4-FFF2-40B4-BE49-F238E27FC236}">
              <a16:creationId xmlns:a16="http://schemas.microsoft.com/office/drawing/2014/main" id="{A9F3CAD1-33E2-4998-98FD-D8DD1D00D547}"/>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431" name="Drop Down 24" hidden="1">
          <a:extLst>
            <a:ext uri="{63B3BB69-23CF-44E3-9099-C40C66FF867C}">
              <a14:compatExt xmlns:a14="http://schemas.microsoft.com/office/drawing/2010/main" spid="_x0000_s2072"/>
            </a:ext>
            <a:ext uri="{FF2B5EF4-FFF2-40B4-BE49-F238E27FC236}">
              <a16:creationId xmlns:a16="http://schemas.microsoft.com/office/drawing/2014/main" id="{5F57AC32-D4A2-4263-8CEE-D125F159FFA1}"/>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32" name="Drop Down 4" hidden="1">
          <a:extLst>
            <a:ext uri="{63B3BB69-23CF-44E3-9099-C40C66FF867C}">
              <a14:compatExt xmlns:a14="http://schemas.microsoft.com/office/drawing/2010/main" spid="_x0000_s2052"/>
            </a:ext>
            <a:ext uri="{FF2B5EF4-FFF2-40B4-BE49-F238E27FC236}">
              <a16:creationId xmlns:a16="http://schemas.microsoft.com/office/drawing/2014/main" id="{21C43839-6C1E-489B-94CE-D10427F54A96}"/>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33" name="Drop Down 4" hidden="1">
          <a:extLst>
            <a:ext uri="{63B3BB69-23CF-44E3-9099-C40C66FF867C}">
              <a14:compatExt xmlns:a14="http://schemas.microsoft.com/office/drawing/2010/main" spid="_x0000_s2052"/>
            </a:ext>
            <a:ext uri="{FF2B5EF4-FFF2-40B4-BE49-F238E27FC236}">
              <a16:creationId xmlns:a16="http://schemas.microsoft.com/office/drawing/2014/main" id="{37D09683-3538-4FD3-85E3-C6CCFEA30A78}"/>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34" name="Drop Down 4" hidden="1">
          <a:extLst>
            <a:ext uri="{63B3BB69-23CF-44E3-9099-C40C66FF867C}">
              <a14:compatExt xmlns:a14="http://schemas.microsoft.com/office/drawing/2010/main" spid="_x0000_s2052"/>
            </a:ext>
            <a:ext uri="{FF2B5EF4-FFF2-40B4-BE49-F238E27FC236}">
              <a16:creationId xmlns:a16="http://schemas.microsoft.com/office/drawing/2014/main" id="{EA0D69B2-3E6B-45A5-96EF-C8E1322FEA2F}"/>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35" name="Drop Down 4" hidden="1">
          <a:extLst>
            <a:ext uri="{63B3BB69-23CF-44E3-9099-C40C66FF867C}">
              <a14:compatExt xmlns:a14="http://schemas.microsoft.com/office/drawing/2010/main" spid="_x0000_s2052"/>
            </a:ext>
            <a:ext uri="{FF2B5EF4-FFF2-40B4-BE49-F238E27FC236}">
              <a16:creationId xmlns:a16="http://schemas.microsoft.com/office/drawing/2014/main" id="{ACB268BA-54A5-49E9-838C-0D9830A56487}"/>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36" name="Drop Down 4" hidden="1">
          <a:extLst>
            <a:ext uri="{63B3BB69-23CF-44E3-9099-C40C66FF867C}">
              <a14:compatExt xmlns:a14="http://schemas.microsoft.com/office/drawing/2010/main" spid="_x0000_s2052"/>
            </a:ext>
            <a:ext uri="{FF2B5EF4-FFF2-40B4-BE49-F238E27FC236}">
              <a16:creationId xmlns:a16="http://schemas.microsoft.com/office/drawing/2014/main" id="{4595FED5-DA9D-4143-96AE-34A1E1F73D1B}"/>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437" name="Drop Down 20" hidden="1">
          <a:extLst>
            <a:ext uri="{63B3BB69-23CF-44E3-9099-C40C66FF867C}">
              <a14:compatExt xmlns:a14="http://schemas.microsoft.com/office/drawing/2010/main" spid="_x0000_s2068"/>
            </a:ext>
            <a:ext uri="{FF2B5EF4-FFF2-40B4-BE49-F238E27FC236}">
              <a16:creationId xmlns:a16="http://schemas.microsoft.com/office/drawing/2014/main" id="{D6C22F6E-CA4D-4E4B-82B6-1A23D4DA0AD6}"/>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438" name="Drop Down 24" hidden="1">
          <a:extLst>
            <a:ext uri="{63B3BB69-23CF-44E3-9099-C40C66FF867C}">
              <a14:compatExt xmlns:a14="http://schemas.microsoft.com/office/drawing/2010/main" spid="_x0000_s2072"/>
            </a:ext>
            <a:ext uri="{FF2B5EF4-FFF2-40B4-BE49-F238E27FC236}">
              <a16:creationId xmlns:a16="http://schemas.microsoft.com/office/drawing/2014/main" id="{04C79DFA-B472-4848-9543-BF6592C000BF}"/>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39" name="Drop Down 4" hidden="1">
          <a:extLst>
            <a:ext uri="{63B3BB69-23CF-44E3-9099-C40C66FF867C}">
              <a14:compatExt xmlns:a14="http://schemas.microsoft.com/office/drawing/2010/main" spid="_x0000_s2052"/>
            </a:ext>
            <a:ext uri="{FF2B5EF4-FFF2-40B4-BE49-F238E27FC236}">
              <a16:creationId xmlns:a16="http://schemas.microsoft.com/office/drawing/2014/main" id="{AB8018BD-FBA0-4EE1-A2AB-590966D3E903}"/>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40" name="Drop Down 4" hidden="1">
          <a:extLst>
            <a:ext uri="{63B3BB69-23CF-44E3-9099-C40C66FF867C}">
              <a14:compatExt xmlns:a14="http://schemas.microsoft.com/office/drawing/2010/main" spid="_x0000_s2052"/>
            </a:ext>
            <a:ext uri="{FF2B5EF4-FFF2-40B4-BE49-F238E27FC236}">
              <a16:creationId xmlns:a16="http://schemas.microsoft.com/office/drawing/2014/main" id="{642131AF-0592-4CF2-8AF6-858F606C847A}"/>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41" name="Drop Down 4" hidden="1">
          <a:extLst>
            <a:ext uri="{63B3BB69-23CF-44E3-9099-C40C66FF867C}">
              <a14:compatExt xmlns:a14="http://schemas.microsoft.com/office/drawing/2010/main" spid="_x0000_s2052"/>
            </a:ext>
            <a:ext uri="{FF2B5EF4-FFF2-40B4-BE49-F238E27FC236}">
              <a16:creationId xmlns:a16="http://schemas.microsoft.com/office/drawing/2014/main" id="{88DD209E-B547-4AD2-BB53-F0DC8E767AA2}"/>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42" name="Drop Down 4" hidden="1">
          <a:extLst>
            <a:ext uri="{63B3BB69-23CF-44E3-9099-C40C66FF867C}">
              <a14:compatExt xmlns:a14="http://schemas.microsoft.com/office/drawing/2010/main" spid="_x0000_s2052"/>
            </a:ext>
            <a:ext uri="{FF2B5EF4-FFF2-40B4-BE49-F238E27FC236}">
              <a16:creationId xmlns:a16="http://schemas.microsoft.com/office/drawing/2014/main" id="{49C669B1-1BEB-4170-AA97-967C2E2968A1}"/>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43" name="Drop Down 4" hidden="1">
          <a:extLst>
            <a:ext uri="{63B3BB69-23CF-44E3-9099-C40C66FF867C}">
              <a14:compatExt xmlns:a14="http://schemas.microsoft.com/office/drawing/2010/main" spid="_x0000_s2052"/>
            </a:ext>
            <a:ext uri="{FF2B5EF4-FFF2-40B4-BE49-F238E27FC236}">
              <a16:creationId xmlns:a16="http://schemas.microsoft.com/office/drawing/2014/main" id="{AA88427C-3882-4BA2-BC52-D886373BA149}"/>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444" name="Drop Down 20" hidden="1">
          <a:extLst>
            <a:ext uri="{63B3BB69-23CF-44E3-9099-C40C66FF867C}">
              <a14:compatExt xmlns:a14="http://schemas.microsoft.com/office/drawing/2010/main" spid="_x0000_s2068"/>
            </a:ext>
            <a:ext uri="{FF2B5EF4-FFF2-40B4-BE49-F238E27FC236}">
              <a16:creationId xmlns:a16="http://schemas.microsoft.com/office/drawing/2014/main" id="{7E732DA1-F780-4F09-985D-FCF037C42840}"/>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445" name="Drop Down 24" hidden="1">
          <a:extLst>
            <a:ext uri="{63B3BB69-23CF-44E3-9099-C40C66FF867C}">
              <a14:compatExt xmlns:a14="http://schemas.microsoft.com/office/drawing/2010/main" spid="_x0000_s2072"/>
            </a:ext>
            <a:ext uri="{FF2B5EF4-FFF2-40B4-BE49-F238E27FC236}">
              <a16:creationId xmlns:a16="http://schemas.microsoft.com/office/drawing/2014/main" id="{1C944454-877B-4B0F-AFFD-8DD85D8A4EEE}"/>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46" name="Drop Down 4" hidden="1">
          <a:extLst>
            <a:ext uri="{63B3BB69-23CF-44E3-9099-C40C66FF867C}">
              <a14:compatExt xmlns:a14="http://schemas.microsoft.com/office/drawing/2010/main" spid="_x0000_s2052"/>
            </a:ext>
            <a:ext uri="{FF2B5EF4-FFF2-40B4-BE49-F238E27FC236}">
              <a16:creationId xmlns:a16="http://schemas.microsoft.com/office/drawing/2014/main" id="{74E42C52-90DC-4250-B097-F2262BD37025}"/>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47" name="Drop Down 4" hidden="1">
          <a:extLst>
            <a:ext uri="{63B3BB69-23CF-44E3-9099-C40C66FF867C}">
              <a14:compatExt xmlns:a14="http://schemas.microsoft.com/office/drawing/2010/main" spid="_x0000_s2052"/>
            </a:ext>
            <a:ext uri="{FF2B5EF4-FFF2-40B4-BE49-F238E27FC236}">
              <a16:creationId xmlns:a16="http://schemas.microsoft.com/office/drawing/2014/main" id="{08169BD8-7633-44AD-9880-E7BC96414731}"/>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48" name="Drop Down 4" hidden="1">
          <a:extLst>
            <a:ext uri="{63B3BB69-23CF-44E3-9099-C40C66FF867C}">
              <a14:compatExt xmlns:a14="http://schemas.microsoft.com/office/drawing/2010/main" spid="_x0000_s2052"/>
            </a:ext>
            <a:ext uri="{FF2B5EF4-FFF2-40B4-BE49-F238E27FC236}">
              <a16:creationId xmlns:a16="http://schemas.microsoft.com/office/drawing/2014/main" id="{A11A4FBD-3892-40BE-A3AF-30375F6C3DB3}"/>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49" name="Drop Down 4" hidden="1">
          <a:extLst>
            <a:ext uri="{63B3BB69-23CF-44E3-9099-C40C66FF867C}">
              <a14:compatExt xmlns:a14="http://schemas.microsoft.com/office/drawing/2010/main" spid="_x0000_s2052"/>
            </a:ext>
            <a:ext uri="{FF2B5EF4-FFF2-40B4-BE49-F238E27FC236}">
              <a16:creationId xmlns:a16="http://schemas.microsoft.com/office/drawing/2014/main" id="{702E4CD1-7203-4CB2-A486-3D0AE65B87BC}"/>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50" name="Drop Down 4" hidden="1">
          <a:extLst>
            <a:ext uri="{63B3BB69-23CF-44E3-9099-C40C66FF867C}">
              <a14:compatExt xmlns:a14="http://schemas.microsoft.com/office/drawing/2010/main" spid="_x0000_s2052"/>
            </a:ext>
            <a:ext uri="{FF2B5EF4-FFF2-40B4-BE49-F238E27FC236}">
              <a16:creationId xmlns:a16="http://schemas.microsoft.com/office/drawing/2014/main" id="{65D7D5E0-BE1E-44B8-8836-F25A324A4C2C}"/>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451" name="Drop Down 20" hidden="1">
          <a:extLst>
            <a:ext uri="{63B3BB69-23CF-44E3-9099-C40C66FF867C}">
              <a14:compatExt xmlns:a14="http://schemas.microsoft.com/office/drawing/2010/main" spid="_x0000_s2068"/>
            </a:ext>
            <a:ext uri="{FF2B5EF4-FFF2-40B4-BE49-F238E27FC236}">
              <a16:creationId xmlns:a16="http://schemas.microsoft.com/office/drawing/2014/main" id="{D06DBE20-24CD-47C4-BC55-79302B27D8DD}"/>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452" name="Drop Down 24" hidden="1">
          <a:extLst>
            <a:ext uri="{63B3BB69-23CF-44E3-9099-C40C66FF867C}">
              <a14:compatExt xmlns:a14="http://schemas.microsoft.com/office/drawing/2010/main" spid="_x0000_s2072"/>
            </a:ext>
            <a:ext uri="{FF2B5EF4-FFF2-40B4-BE49-F238E27FC236}">
              <a16:creationId xmlns:a16="http://schemas.microsoft.com/office/drawing/2014/main" id="{93C6D3D7-DD58-4B6F-8FE2-3D5E9370C686}"/>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53" name="Drop Down 4" hidden="1">
          <a:extLst>
            <a:ext uri="{63B3BB69-23CF-44E3-9099-C40C66FF867C}">
              <a14:compatExt xmlns:a14="http://schemas.microsoft.com/office/drawing/2010/main" spid="_x0000_s2052"/>
            </a:ext>
            <a:ext uri="{FF2B5EF4-FFF2-40B4-BE49-F238E27FC236}">
              <a16:creationId xmlns:a16="http://schemas.microsoft.com/office/drawing/2014/main" id="{531E1716-E221-4406-8B56-4ED0A4BC722A}"/>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54" name="Drop Down 4" hidden="1">
          <a:extLst>
            <a:ext uri="{63B3BB69-23CF-44E3-9099-C40C66FF867C}">
              <a14:compatExt xmlns:a14="http://schemas.microsoft.com/office/drawing/2010/main" spid="_x0000_s2052"/>
            </a:ext>
            <a:ext uri="{FF2B5EF4-FFF2-40B4-BE49-F238E27FC236}">
              <a16:creationId xmlns:a16="http://schemas.microsoft.com/office/drawing/2014/main" id="{EB4E2085-2ECD-4E07-82E4-E0C69231CA2C}"/>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55" name="Drop Down 4" hidden="1">
          <a:extLst>
            <a:ext uri="{63B3BB69-23CF-44E3-9099-C40C66FF867C}">
              <a14:compatExt xmlns:a14="http://schemas.microsoft.com/office/drawing/2010/main" spid="_x0000_s2052"/>
            </a:ext>
            <a:ext uri="{FF2B5EF4-FFF2-40B4-BE49-F238E27FC236}">
              <a16:creationId xmlns:a16="http://schemas.microsoft.com/office/drawing/2014/main" id="{4EFDFC2E-E762-41BC-B199-6AB28B4924E7}"/>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56" name="Drop Down 4" hidden="1">
          <a:extLst>
            <a:ext uri="{63B3BB69-23CF-44E3-9099-C40C66FF867C}">
              <a14:compatExt xmlns:a14="http://schemas.microsoft.com/office/drawing/2010/main" spid="_x0000_s2052"/>
            </a:ext>
            <a:ext uri="{FF2B5EF4-FFF2-40B4-BE49-F238E27FC236}">
              <a16:creationId xmlns:a16="http://schemas.microsoft.com/office/drawing/2014/main" id="{F6F0CBF4-19AF-4F12-A549-06E8046A02F8}"/>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57" name="Drop Down 4" hidden="1">
          <a:extLst>
            <a:ext uri="{63B3BB69-23CF-44E3-9099-C40C66FF867C}">
              <a14:compatExt xmlns:a14="http://schemas.microsoft.com/office/drawing/2010/main" spid="_x0000_s2052"/>
            </a:ext>
            <a:ext uri="{FF2B5EF4-FFF2-40B4-BE49-F238E27FC236}">
              <a16:creationId xmlns:a16="http://schemas.microsoft.com/office/drawing/2014/main" id="{892E498F-24E1-4300-A240-701F3114796A}"/>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458" name="Drop Down 20" hidden="1">
          <a:extLst>
            <a:ext uri="{63B3BB69-23CF-44E3-9099-C40C66FF867C}">
              <a14:compatExt xmlns:a14="http://schemas.microsoft.com/office/drawing/2010/main" spid="_x0000_s2068"/>
            </a:ext>
            <a:ext uri="{FF2B5EF4-FFF2-40B4-BE49-F238E27FC236}">
              <a16:creationId xmlns:a16="http://schemas.microsoft.com/office/drawing/2014/main" id="{E2F06B9D-F261-4B63-B8DC-E7F051419A5C}"/>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459" name="Drop Down 24" hidden="1">
          <a:extLst>
            <a:ext uri="{63B3BB69-23CF-44E3-9099-C40C66FF867C}">
              <a14:compatExt xmlns:a14="http://schemas.microsoft.com/office/drawing/2010/main" spid="_x0000_s2072"/>
            </a:ext>
            <a:ext uri="{FF2B5EF4-FFF2-40B4-BE49-F238E27FC236}">
              <a16:creationId xmlns:a16="http://schemas.microsoft.com/office/drawing/2014/main" id="{FD0013CD-E12C-4F09-92C3-A26B889E87CF}"/>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60" name="Drop Down 4" hidden="1">
          <a:extLst>
            <a:ext uri="{63B3BB69-23CF-44E3-9099-C40C66FF867C}">
              <a14:compatExt xmlns:a14="http://schemas.microsoft.com/office/drawing/2010/main" spid="_x0000_s2052"/>
            </a:ext>
            <a:ext uri="{FF2B5EF4-FFF2-40B4-BE49-F238E27FC236}">
              <a16:creationId xmlns:a16="http://schemas.microsoft.com/office/drawing/2014/main" id="{70C811AE-04CB-4A4B-862F-49ED93924477}"/>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61" name="Drop Down 4" hidden="1">
          <a:extLst>
            <a:ext uri="{63B3BB69-23CF-44E3-9099-C40C66FF867C}">
              <a14:compatExt xmlns:a14="http://schemas.microsoft.com/office/drawing/2010/main" spid="_x0000_s2052"/>
            </a:ext>
            <a:ext uri="{FF2B5EF4-FFF2-40B4-BE49-F238E27FC236}">
              <a16:creationId xmlns:a16="http://schemas.microsoft.com/office/drawing/2014/main" id="{734B638D-ECC3-431D-A552-0ECD0BA734C2}"/>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62" name="Drop Down 4" hidden="1">
          <a:extLst>
            <a:ext uri="{63B3BB69-23CF-44E3-9099-C40C66FF867C}">
              <a14:compatExt xmlns:a14="http://schemas.microsoft.com/office/drawing/2010/main" spid="_x0000_s2052"/>
            </a:ext>
            <a:ext uri="{FF2B5EF4-FFF2-40B4-BE49-F238E27FC236}">
              <a16:creationId xmlns:a16="http://schemas.microsoft.com/office/drawing/2014/main" id="{29F33DB5-F90E-40F9-9E79-AED591B7BCA0}"/>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63" name="Drop Down 4" hidden="1">
          <a:extLst>
            <a:ext uri="{63B3BB69-23CF-44E3-9099-C40C66FF867C}">
              <a14:compatExt xmlns:a14="http://schemas.microsoft.com/office/drawing/2010/main" spid="_x0000_s2052"/>
            </a:ext>
            <a:ext uri="{FF2B5EF4-FFF2-40B4-BE49-F238E27FC236}">
              <a16:creationId xmlns:a16="http://schemas.microsoft.com/office/drawing/2014/main" id="{1979C946-CE9D-4A5F-BDB5-07FE801764FD}"/>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64" name="Drop Down 4" hidden="1">
          <a:extLst>
            <a:ext uri="{63B3BB69-23CF-44E3-9099-C40C66FF867C}">
              <a14:compatExt xmlns:a14="http://schemas.microsoft.com/office/drawing/2010/main" spid="_x0000_s2052"/>
            </a:ext>
            <a:ext uri="{FF2B5EF4-FFF2-40B4-BE49-F238E27FC236}">
              <a16:creationId xmlns:a16="http://schemas.microsoft.com/office/drawing/2014/main" id="{FAC79D18-FD4A-411D-AD2E-A01910133832}"/>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465" name="Drop Down 20" hidden="1">
          <a:extLst>
            <a:ext uri="{63B3BB69-23CF-44E3-9099-C40C66FF867C}">
              <a14:compatExt xmlns:a14="http://schemas.microsoft.com/office/drawing/2010/main" spid="_x0000_s2068"/>
            </a:ext>
            <a:ext uri="{FF2B5EF4-FFF2-40B4-BE49-F238E27FC236}">
              <a16:creationId xmlns:a16="http://schemas.microsoft.com/office/drawing/2014/main" id="{F8348A63-F00F-443A-B4AC-FDD691C2B8B0}"/>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466" name="Drop Down 24" hidden="1">
          <a:extLst>
            <a:ext uri="{63B3BB69-23CF-44E3-9099-C40C66FF867C}">
              <a14:compatExt xmlns:a14="http://schemas.microsoft.com/office/drawing/2010/main" spid="_x0000_s2072"/>
            </a:ext>
            <a:ext uri="{FF2B5EF4-FFF2-40B4-BE49-F238E27FC236}">
              <a16:creationId xmlns:a16="http://schemas.microsoft.com/office/drawing/2014/main" id="{7118659D-3597-46A4-96D5-5FE7B5042396}"/>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67" name="Drop Down 4" hidden="1">
          <a:extLst>
            <a:ext uri="{63B3BB69-23CF-44E3-9099-C40C66FF867C}">
              <a14:compatExt xmlns:a14="http://schemas.microsoft.com/office/drawing/2010/main" spid="_x0000_s2052"/>
            </a:ext>
            <a:ext uri="{FF2B5EF4-FFF2-40B4-BE49-F238E27FC236}">
              <a16:creationId xmlns:a16="http://schemas.microsoft.com/office/drawing/2014/main" id="{D67AE1E5-90E0-45FF-8757-FC815BC439E6}"/>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68" name="Drop Down 4" hidden="1">
          <a:extLst>
            <a:ext uri="{63B3BB69-23CF-44E3-9099-C40C66FF867C}">
              <a14:compatExt xmlns:a14="http://schemas.microsoft.com/office/drawing/2010/main" spid="_x0000_s2052"/>
            </a:ext>
            <a:ext uri="{FF2B5EF4-FFF2-40B4-BE49-F238E27FC236}">
              <a16:creationId xmlns:a16="http://schemas.microsoft.com/office/drawing/2014/main" id="{CADB028E-92BF-4E25-B4DD-BB4016E86D48}"/>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69" name="Drop Down 4" hidden="1">
          <a:extLst>
            <a:ext uri="{63B3BB69-23CF-44E3-9099-C40C66FF867C}">
              <a14:compatExt xmlns:a14="http://schemas.microsoft.com/office/drawing/2010/main" spid="_x0000_s2052"/>
            </a:ext>
            <a:ext uri="{FF2B5EF4-FFF2-40B4-BE49-F238E27FC236}">
              <a16:creationId xmlns:a16="http://schemas.microsoft.com/office/drawing/2014/main" id="{8EB440E9-0C5F-4A23-8AE9-A9EF596169BF}"/>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70" name="Drop Down 4" hidden="1">
          <a:extLst>
            <a:ext uri="{63B3BB69-23CF-44E3-9099-C40C66FF867C}">
              <a14:compatExt xmlns:a14="http://schemas.microsoft.com/office/drawing/2010/main" spid="_x0000_s2052"/>
            </a:ext>
            <a:ext uri="{FF2B5EF4-FFF2-40B4-BE49-F238E27FC236}">
              <a16:creationId xmlns:a16="http://schemas.microsoft.com/office/drawing/2014/main" id="{3FC45901-75FF-44C3-A9F8-BD9BF1971A95}"/>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71" name="Drop Down 4" hidden="1">
          <a:extLst>
            <a:ext uri="{63B3BB69-23CF-44E3-9099-C40C66FF867C}">
              <a14:compatExt xmlns:a14="http://schemas.microsoft.com/office/drawing/2010/main" spid="_x0000_s2052"/>
            </a:ext>
            <a:ext uri="{FF2B5EF4-FFF2-40B4-BE49-F238E27FC236}">
              <a16:creationId xmlns:a16="http://schemas.microsoft.com/office/drawing/2014/main" id="{268EE5F1-7FC4-44AB-BF0A-4B4AA468B6D5}"/>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472" name="Drop Down 20" hidden="1">
          <a:extLst>
            <a:ext uri="{63B3BB69-23CF-44E3-9099-C40C66FF867C}">
              <a14:compatExt xmlns:a14="http://schemas.microsoft.com/office/drawing/2010/main" spid="_x0000_s2068"/>
            </a:ext>
            <a:ext uri="{FF2B5EF4-FFF2-40B4-BE49-F238E27FC236}">
              <a16:creationId xmlns:a16="http://schemas.microsoft.com/office/drawing/2014/main" id="{0F94B408-5E19-4905-88E7-61AF3930D9A1}"/>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473" name="Drop Down 24" hidden="1">
          <a:extLst>
            <a:ext uri="{63B3BB69-23CF-44E3-9099-C40C66FF867C}">
              <a14:compatExt xmlns:a14="http://schemas.microsoft.com/office/drawing/2010/main" spid="_x0000_s2072"/>
            </a:ext>
            <a:ext uri="{FF2B5EF4-FFF2-40B4-BE49-F238E27FC236}">
              <a16:creationId xmlns:a16="http://schemas.microsoft.com/office/drawing/2014/main" id="{3DF40C51-4EE5-49E6-A350-79DF6ACAD7D5}"/>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74" name="Drop Down 4" hidden="1">
          <a:extLst>
            <a:ext uri="{63B3BB69-23CF-44E3-9099-C40C66FF867C}">
              <a14:compatExt xmlns:a14="http://schemas.microsoft.com/office/drawing/2010/main" spid="_x0000_s2052"/>
            </a:ext>
            <a:ext uri="{FF2B5EF4-FFF2-40B4-BE49-F238E27FC236}">
              <a16:creationId xmlns:a16="http://schemas.microsoft.com/office/drawing/2014/main" id="{D7482497-3E0C-4FDB-990F-AB34EA23E793}"/>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75" name="Drop Down 4" hidden="1">
          <a:extLst>
            <a:ext uri="{63B3BB69-23CF-44E3-9099-C40C66FF867C}">
              <a14:compatExt xmlns:a14="http://schemas.microsoft.com/office/drawing/2010/main" spid="_x0000_s2052"/>
            </a:ext>
            <a:ext uri="{FF2B5EF4-FFF2-40B4-BE49-F238E27FC236}">
              <a16:creationId xmlns:a16="http://schemas.microsoft.com/office/drawing/2014/main" id="{28BADCF3-DC9C-42B9-80F4-F3B28CB837AF}"/>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76" name="Drop Down 4" hidden="1">
          <a:extLst>
            <a:ext uri="{63B3BB69-23CF-44E3-9099-C40C66FF867C}">
              <a14:compatExt xmlns:a14="http://schemas.microsoft.com/office/drawing/2010/main" spid="_x0000_s2052"/>
            </a:ext>
            <a:ext uri="{FF2B5EF4-FFF2-40B4-BE49-F238E27FC236}">
              <a16:creationId xmlns:a16="http://schemas.microsoft.com/office/drawing/2014/main" id="{EE04D1D0-36C7-44F3-B8AE-F3FA2E99E26D}"/>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77" name="Drop Down 4" hidden="1">
          <a:extLst>
            <a:ext uri="{63B3BB69-23CF-44E3-9099-C40C66FF867C}">
              <a14:compatExt xmlns:a14="http://schemas.microsoft.com/office/drawing/2010/main" spid="_x0000_s2052"/>
            </a:ext>
            <a:ext uri="{FF2B5EF4-FFF2-40B4-BE49-F238E27FC236}">
              <a16:creationId xmlns:a16="http://schemas.microsoft.com/office/drawing/2014/main" id="{74FB23C0-4106-45CA-98A9-433B1862A474}"/>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78" name="Drop Down 4" hidden="1">
          <a:extLst>
            <a:ext uri="{63B3BB69-23CF-44E3-9099-C40C66FF867C}">
              <a14:compatExt xmlns:a14="http://schemas.microsoft.com/office/drawing/2010/main" spid="_x0000_s2052"/>
            </a:ext>
            <a:ext uri="{FF2B5EF4-FFF2-40B4-BE49-F238E27FC236}">
              <a16:creationId xmlns:a16="http://schemas.microsoft.com/office/drawing/2014/main" id="{93628852-AD06-4544-8DBA-7AA52E265CD4}"/>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479" name="Drop Down 20" hidden="1">
          <a:extLst>
            <a:ext uri="{63B3BB69-23CF-44E3-9099-C40C66FF867C}">
              <a14:compatExt xmlns:a14="http://schemas.microsoft.com/office/drawing/2010/main" spid="_x0000_s2068"/>
            </a:ext>
            <a:ext uri="{FF2B5EF4-FFF2-40B4-BE49-F238E27FC236}">
              <a16:creationId xmlns:a16="http://schemas.microsoft.com/office/drawing/2014/main" id="{FAB9F14C-7959-471D-9E54-749692F332AA}"/>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480" name="Drop Down 24" hidden="1">
          <a:extLst>
            <a:ext uri="{63B3BB69-23CF-44E3-9099-C40C66FF867C}">
              <a14:compatExt xmlns:a14="http://schemas.microsoft.com/office/drawing/2010/main" spid="_x0000_s2072"/>
            </a:ext>
            <a:ext uri="{FF2B5EF4-FFF2-40B4-BE49-F238E27FC236}">
              <a16:creationId xmlns:a16="http://schemas.microsoft.com/office/drawing/2014/main" id="{9C2408C6-56AB-477E-998E-DD6E28FBBD46}"/>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81" name="Drop Down 4" hidden="1">
          <a:extLst>
            <a:ext uri="{63B3BB69-23CF-44E3-9099-C40C66FF867C}">
              <a14:compatExt xmlns:a14="http://schemas.microsoft.com/office/drawing/2010/main" spid="_x0000_s2052"/>
            </a:ext>
            <a:ext uri="{FF2B5EF4-FFF2-40B4-BE49-F238E27FC236}">
              <a16:creationId xmlns:a16="http://schemas.microsoft.com/office/drawing/2014/main" id="{B0E9530D-43DB-4419-B003-45FC625ABB3C}"/>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82" name="Drop Down 4" hidden="1">
          <a:extLst>
            <a:ext uri="{63B3BB69-23CF-44E3-9099-C40C66FF867C}">
              <a14:compatExt xmlns:a14="http://schemas.microsoft.com/office/drawing/2010/main" spid="_x0000_s2052"/>
            </a:ext>
            <a:ext uri="{FF2B5EF4-FFF2-40B4-BE49-F238E27FC236}">
              <a16:creationId xmlns:a16="http://schemas.microsoft.com/office/drawing/2014/main" id="{149483F1-4CD0-47CC-8B94-B9456D23D73F}"/>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83" name="Drop Down 4" hidden="1">
          <a:extLst>
            <a:ext uri="{63B3BB69-23CF-44E3-9099-C40C66FF867C}">
              <a14:compatExt xmlns:a14="http://schemas.microsoft.com/office/drawing/2010/main" spid="_x0000_s2052"/>
            </a:ext>
            <a:ext uri="{FF2B5EF4-FFF2-40B4-BE49-F238E27FC236}">
              <a16:creationId xmlns:a16="http://schemas.microsoft.com/office/drawing/2014/main" id="{A8BC8F48-1F19-43EB-80CF-5C24FA1DD117}"/>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84" name="Drop Down 4" hidden="1">
          <a:extLst>
            <a:ext uri="{63B3BB69-23CF-44E3-9099-C40C66FF867C}">
              <a14:compatExt xmlns:a14="http://schemas.microsoft.com/office/drawing/2010/main" spid="_x0000_s2052"/>
            </a:ext>
            <a:ext uri="{FF2B5EF4-FFF2-40B4-BE49-F238E27FC236}">
              <a16:creationId xmlns:a16="http://schemas.microsoft.com/office/drawing/2014/main" id="{E87BA4CB-84C6-4A42-840F-6B6317198848}"/>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85" name="Drop Down 4" hidden="1">
          <a:extLst>
            <a:ext uri="{63B3BB69-23CF-44E3-9099-C40C66FF867C}">
              <a14:compatExt xmlns:a14="http://schemas.microsoft.com/office/drawing/2010/main" spid="_x0000_s2052"/>
            </a:ext>
            <a:ext uri="{FF2B5EF4-FFF2-40B4-BE49-F238E27FC236}">
              <a16:creationId xmlns:a16="http://schemas.microsoft.com/office/drawing/2014/main" id="{5645EECB-E7AA-4933-8434-4A070C316A31}"/>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486" name="Drop Down 20" hidden="1">
          <a:extLst>
            <a:ext uri="{63B3BB69-23CF-44E3-9099-C40C66FF867C}">
              <a14:compatExt xmlns:a14="http://schemas.microsoft.com/office/drawing/2010/main" spid="_x0000_s2068"/>
            </a:ext>
            <a:ext uri="{FF2B5EF4-FFF2-40B4-BE49-F238E27FC236}">
              <a16:creationId xmlns:a16="http://schemas.microsoft.com/office/drawing/2014/main" id="{4D3BA0C7-18FF-4566-AE63-DF2D53194A92}"/>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487" name="Drop Down 24" hidden="1">
          <a:extLst>
            <a:ext uri="{63B3BB69-23CF-44E3-9099-C40C66FF867C}">
              <a14:compatExt xmlns:a14="http://schemas.microsoft.com/office/drawing/2010/main" spid="_x0000_s2072"/>
            </a:ext>
            <a:ext uri="{FF2B5EF4-FFF2-40B4-BE49-F238E27FC236}">
              <a16:creationId xmlns:a16="http://schemas.microsoft.com/office/drawing/2014/main" id="{016442E5-DED8-43D4-84A8-666AC01A0A1C}"/>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88" name="Drop Down 4" hidden="1">
          <a:extLst>
            <a:ext uri="{63B3BB69-23CF-44E3-9099-C40C66FF867C}">
              <a14:compatExt xmlns:a14="http://schemas.microsoft.com/office/drawing/2010/main" spid="_x0000_s2052"/>
            </a:ext>
            <a:ext uri="{FF2B5EF4-FFF2-40B4-BE49-F238E27FC236}">
              <a16:creationId xmlns:a16="http://schemas.microsoft.com/office/drawing/2014/main" id="{586D5B6C-EFC5-45C8-A985-E514919923D7}"/>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89" name="Drop Down 4" hidden="1">
          <a:extLst>
            <a:ext uri="{63B3BB69-23CF-44E3-9099-C40C66FF867C}">
              <a14:compatExt xmlns:a14="http://schemas.microsoft.com/office/drawing/2010/main" spid="_x0000_s2052"/>
            </a:ext>
            <a:ext uri="{FF2B5EF4-FFF2-40B4-BE49-F238E27FC236}">
              <a16:creationId xmlns:a16="http://schemas.microsoft.com/office/drawing/2014/main" id="{F43ACF4B-4628-41B6-8380-B517D2739223}"/>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90" name="Drop Down 4" hidden="1">
          <a:extLst>
            <a:ext uri="{63B3BB69-23CF-44E3-9099-C40C66FF867C}">
              <a14:compatExt xmlns:a14="http://schemas.microsoft.com/office/drawing/2010/main" spid="_x0000_s2052"/>
            </a:ext>
            <a:ext uri="{FF2B5EF4-FFF2-40B4-BE49-F238E27FC236}">
              <a16:creationId xmlns:a16="http://schemas.microsoft.com/office/drawing/2014/main" id="{706FAC51-6C88-447F-9F34-68ED2E381CB8}"/>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91" name="Drop Down 4" hidden="1">
          <a:extLst>
            <a:ext uri="{63B3BB69-23CF-44E3-9099-C40C66FF867C}">
              <a14:compatExt xmlns:a14="http://schemas.microsoft.com/office/drawing/2010/main" spid="_x0000_s2052"/>
            </a:ext>
            <a:ext uri="{FF2B5EF4-FFF2-40B4-BE49-F238E27FC236}">
              <a16:creationId xmlns:a16="http://schemas.microsoft.com/office/drawing/2014/main" id="{67DFC836-FC79-4112-A6CE-9A9A69AD7341}"/>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92" name="Drop Down 4" hidden="1">
          <a:extLst>
            <a:ext uri="{63B3BB69-23CF-44E3-9099-C40C66FF867C}">
              <a14:compatExt xmlns:a14="http://schemas.microsoft.com/office/drawing/2010/main" spid="_x0000_s2052"/>
            </a:ext>
            <a:ext uri="{FF2B5EF4-FFF2-40B4-BE49-F238E27FC236}">
              <a16:creationId xmlns:a16="http://schemas.microsoft.com/office/drawing/2014/main" id="{F55A8EE4-4F1E-4759-BAD7-5536FFD31E63}"/>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493" name="Drop Down 20" hidden="1">
          <a:extLst>
            <a:ext uri="{63B3BB69-23CF-44E3-9099-C40C66FF867C}">
              <a14:compatExt xmlns:a14="http://schemas.microsoft.com/office/drawing/2010/main" spid="_x0000_s2068"/>
            </a:ext>
            <a:ext uri="{FF2B5EF4-FFF2-40B4-BE49-F238E27FC236}">
              <a16:creationId xmlns:a16="http://schemas.microsoft.com/office/drawing/2014/main" id="{A7ED0303-0F1C-44EF-8433-975E6CF266EE}"/>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494" name="Drop Down 24" hidden="1">
          <a:extLst>
            <a:ext uri="{63B3BB69-23CF-44E3-9099-C40C66FF867C}">
              <a14:compatExt xmlns:a14="http://schemas.microsoft.com/office/drawing/2010/main" spid="_x0000_s2072"/>
            </a:ext>
            <a:ext uri="{FF2B5EF4-FFF2-40B4-BE49-F238E27FC236}">
              <a16:creationId xmlns:a16="http://schemas.microsoft.com/office/drawing/2014/main" id="{4CDF985A-B132-4542-A61E-44C1DBD8F614}"/>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95" name="Drop Down 4" hidden="1">
          <a:extLst>
            <a:ext uri="{63B3BB69-23CF-44E3-9099-C40C66FF867C}">
              <a14:compatExt xmlns:a14="http://schemas.microsoft.com/office/drawing/2010/main" spid="_x0000_s2052"/>
            </a:ext>
            <a:ext uri="{FF2B5EF4-FFF2-40B4-BE49-F238E27FC236}">
              <a16:creationId xmlns:a16="http://schemas.microsoft.com/office/drawing/2014/main" id="{3274F37E-D382-4954-8758-8DBCD0B0876B}"/>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96" name="Drop Down 4" hidden="1">
          <a:extLst>
            <a:ext uri="{63B3BB69-23CF-44E3-9099-C40C66FF867C}">
              <a14:compatExt xmlns:a14="http://schemas.microsoft.com/office/drawing/2010/main" spid="_x0000_s2052"/>
            </a:ext>
            <a:ext uri="{FF2B5EF4-FFF2-40B4-BE49-F238E27FC236}">
              <a16:creationId xmlns:a16="http://schemas.microsoft.com/office/drawing/2014/main" id="{152F0D29-2EF3-4623-A307-6EE7E7D77543}"/>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97" name="Drop Down 4" hidden="1">
          <a:extLst>
            <a:ext uri="{63B3BB69-23CF-44E3-9099-C40C66FF867C}">
              <a14:compatExt xmlns:a14="http://schemas.microsoft.com/office/drawing/2010/main" spid="_x0000_s2052"/>
            </a:ext>
            <a:ext uri="{FF2B5EF4-FFF2-40B4-BE49-F238E27FC236}">
              <a16:creationId xmlns:a16="http://schemas.microsoft.com/office/drawing/2014/main" id="{515DC0E8-8B75-427A-8481-20E0598C4804}"/>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498" name="Drop Down 4" hidden="1">
          <a:extLst>
            <a:ext uri="{63B3BB69-23CF-44E3-9099-C40C66FF867C}">
              <a14:compatExt xmlns:a14="http://schemas.microsoft.com/office/drawing/2010/main" spid="_x0000_s2052"/>
            </a:ext>
            <a:ext uri="{FF2B5EF4-FFF2-40B4-BE49-F238E27FC236}">
              <a16:creationId xmlns:a16="http://schemas.microsoft.com/office/drawing/2014/main" id="{65DED9D4-472A-4AE2-AB51-F77E4ADBB8A1}"/>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499" name="Drop Down 4" hidden="1">
          <a:extLst>
            <a:ext uri="{63B3BB69-23CF-44E3-9099-C40C66FF867C}">
              <a14:compatExt xmlns:a14="http://schemas.microsoft.com/office/drawing/2010/main" spid="_x0000_s2052"/>
            </a:ext>
            <a:ext uri="{FF2B5EF4-FFF2-40B4-BE49-F238E27FC236}">
              <a16:creationId xmlns:a16="http://schemas.microsoft.com/office/drawing/2014/main" id="{63C3746C-279E-49D8-A09C-72964F0594F9}"/>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500" name="Drop Down 20" hidden="1">
          <a:extLst>
            <a:ext uri="{63B3BB69-23CF-44E3-9099-C40C66FF867C}">
              <a14:compatExt xmlns:a14="http://schemas.microsoft.com/office/drawing/2010/main" spid="_x0000_s2068"/>
            </a:ext>
            <a:ext uri="{FF2B5EF4-FFF2-40B4-BE49-F238E27FC236}">
              <a16:creationId xmlns:a16="http://schemas.microsoft.com/office/drawing/2014/main" id="{7129F2BB-F3B5-4B9D-9CBB-F0781CD5AD99}"/>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501" name="Drop Down 24" hidden="1">
          <a:extLst>
            <a:ext uri="{63B3BB69-23CF-44E3-9099-C40C66FF867C}">
              <a14:compatExt xmlns:a14="http://schemas.microsoft.com/office/drawing/2010/main" spid="_x0000_s2072"/>
            </a:ext>
            <a:ext uri="{FF2B5EF4-FFF2-40B4-BE49-F238E27FC236}">
              <a16:creationId xmlns:a16="http://schemas.microsoft.com/office/drawing/2014/main" id="{074753CC-756C-4AA8-84DF-B70725835204}"/>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02" name="Drop Down 4" hidden="1">
          <a:extLst>
            <a:ext uri="{63B3BB69-23CF-44E3-9099-C40C66FF867C}">
              <a14:compatExt xmlns:a14="http://schemas.microsoft.com/office/drawing/2010/main" spid="_x0000_s2052"/>
            </a:ext>
            <a:ext uri="{FF2B5EF4-FFF2-40B4-BE49-F238E27FC236}">
              <a16:creationId xmlns:a16="http://schemas.microsoft.com/office/drawing/2014/main" id="{C97DBF0D-3893-45A5-A966-AAA751065107}"/>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503" name="Drop Down 4" hidden="1">
          <a:extLst>
            <a:ext uri="{63B3BB69-23CF-44E3-9099-C40C66FF867C}">
              <a14:compatExt xmlns:a14="http://schemas.microsoft.com/office/drawing/2010/main" spid="_x0000_s2052"/>
            </a:ext>
            <a:ext uri="{FF2B5EF4-FFF2-40B4-BE49-F238E27FC236}">
              <a16:creationId xmlns:a16="http://schemas.microsoft.com/office/drawing/2014/main" id="{A6BE8056-223D-4E2C-9E59-CB484145A933}"/>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04" name="Drop Down 4" hidden="1">
          <a:extLst>
            <a:ext uri="{63B3BB69-23CF-44E3-9099-C40C66FF867C}">
              <a14:compatExt xmlns:a14="http://schemas.microsoft.com/office/drawing/2010/main" spid="_x0000_s2052"/>
            </a:ext>
            <a:ext uri="{FF2B5EF4-FFF2-40B4-BE49-F238E27FC236}">
              <a16:creationId xmlns:a16="http://schemas.microsoft.com/office/drawing/2014/main" id="{6C503497-48DB-4078-A1FC-F1A96CB98975}"/>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505" name="Drop Down 4" hidden="1">
          <a:extLst>
            <a:ext uri="{63B3BB69-23CF-44E3-9099-C40C66FF867C}">
              <a14:compatExt xmlns:a14="http://schemas.microsoft.com/office/drawing/2010/main" spid="_x0000_s2052"/>
            </a:ext>
            <a:ext uri="{FF2B5EF4-FFF2-40B4-BE49-F238E27FC236}">
              <a16:creationId xmlns:a16="http://schemas.microsoft.com/office/drawing/2014/main" id="{23EAD3BE-0A27-4C7B-B928-382FEF08E8D9}"/>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06" name="Drop Down 4" hidden="1">
          <a:extLst>
            <a:ext uri="{63B3BB69-23CF-44E3-9099-C40C66FF867C}">
              <a14:compatExt xmlns:a14="http://schemas.microsoft.com/office/drawing/2010/main" spid="_x0000_s2052"/>
            </a:ext>
            <a:ext uri="{FF2B5EF4-FFF2-40B4-BE49-F238E27FC236}">
              <a16:creationId xmlns:a16="http://schemas.microsoft.com/office/drawing/2014/main" id="{02F250F8-51F4-4430-97B7-3D2AF2A63F3E}"/>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507" name="Drop Down 20" hidden="1">
          <a:extLst>
            <a:ext uri="{63B3BB69-23CF-44E3-9099-C40C66FF867C}">
              <a14:compatExt xmlns:a14="http://schemas.microsoft.com/office/drawing/2010/main" spid="_x0000_s2068"/>
            </a:ext>
            <a:ext uri="{FF2B5EF4-FFF2-40B4-BE49-F238E27FC236}">
              <a16:creationId xmlns:a16="http://schemas.microsoft.com/office/drawing/2014/main" id="{BA137C20-8EDE-448A-A2B7-13F29C2767BF}"/>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508" name="Drop Down 24" hidden="1">
          <a:extLst>
            <a:ext uri="{63B3BB69-23CF-44E3-9099-C40C66FF867C}">
              <a14:compatExt xmlns:a14="http://schemas.microsoft.com/office/drawing/2010/main" spid="_x0000_s2072"/>
            </a:ext>
            <a:ext uri="{FF2B5EF4-FFF2-40B4-BE49-F238E27FC236}">
              <a16:creationId xmlns:a16="http://schemas.microsoft.com/office/drawing/2014/main" id="{AF81BAFC-8D46-4C89-80D8-BB0E8C3636F4}"/>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09" name="Drop Down 4" hidden="1">
          <a:extLst>
            <a:ext uri="{63B3BB69-23CF-44E3-9099-C40C66FF867C}">
              <a14:compatExt xmlns:a14="http://schemas.microsoft.com/office/drawing/2010/main" spid="_x0000_s2052"/>
            </a:ext>
            <a:ext uri="{FF2B5EF4-FFF2-40B4-BE49-F238E27FC236}">
              <a16:creationId xmlns:a16="http://schemas.microsoft.com/office/drawing/2014/main" id="{60D34ADA-BBB8-42B2-B3F7-8AA64953E140}"/>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510" name="Drop Down 4" hidden="1">
          <a:extLst>
            <a:ext uri="{63B3BB69-23CF-44E3-9099-C40C66FF867C}">
              <a14:compatExt xmlns:a14="http://schemas.microsoft.com/office/drawing/2010/main" spid="_x0000_s2052"/>
            </a:ext>
            <a:ext uri="{FF2B5EF4-FFF2-40B4-BE49-F238E27FC236}">
              <a16:creationId xmlns:a16="http://schemas.microsoft.com/office/drawing/2014/main" id="{648A9635-1D9A-4822-86EA-233889D6A39B}"/>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11" name="Drop Down 4" hidden="1">
          <a:extLst>
            <a:ext uri="{63B3BB69-23CF-44E3-9099-C40C66FF867C}">
              <a14:compatExt xmlns:a14="http://schemas.microsoft.com/office/drawing/2010/main" spid="_x0000_s2052"/>
            </a:ext>
            <a:ext uri="{FF2B5EF4-FFF2-40B4-BE49-F238E27FC236}">
              <a16:creationId xmlns:a16="http://schemas.microsoft.com/office/drawing/2014/main" id="{B20B2F94-EE01-4AA3-B71F-3147C3FFA86E}"/>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512" name="Drop Down 4" hidden="1">
          <a:extLst>
            <a:ext uri="{63B3BB69-23CF-44E3-9099-C40C66FF867C}">
              <a14:compatExt xmlns:a14="http://schemas.microsoft.com/office/drawing/2010/main" spid="_x0000_s2052"/>
            </a:ext>
            <a:ext uri="{FF2B5EF4-FFF2-40B4-BE49-F238E27FC236}">
              <a16:creationId xmlns:a16="http://schemas.microsoft.com/office/drawing/2014/main" id="{FAE6804B-3D31-4832-A8A9-F8A862695191}"/>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13" name="Drop Down 4" hidden="1">
          <a:extLst>
            <a:ext uri="{63B3BB69-23CF-44E3-9099-C40C66FF867C}">
              <a14:compatExt xmlns:a14="http://schemas.microsoft.com/office/drawing/2010/main" spid="_x0000_s2052"/>
            </a:ext>
            <a:ext uri="{FF2B5EF4-FFF2-40B4-BE49-F238E27FC236}">
              <a16:creationId xmlns:a16="http://schemas.microsoft.com/office/drawing/2014/main" id="{0111B745-FA57-40AD-AA77-EA0CB370174D}"/>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514" name="Drop Down 20" hidden="1">
          <a:extLst>
            <a:ext uri="{63B3BB69-23CF-44E3-9099-C40C66FF867C}">
              <a14:compatExt xmlns:a14="http://schemas.microsoft.com/office/drawing/2010/main" spid="_x0000_s2068"/>
            </a:ext>
            <a:ext uri="{FF2B5EF4-FFF2-40B4-BE49-F238E27FC236}">
              <a16:creationId xmlns:a16="http://schemas.microsoft.com/office/drawing/2014/main" id="{D9F780B6-2941-4472-884B-A119A5BF3F7C}"/>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515" name="Drop Down 24" hidden="1">
          <a:extLst>
            <a:ext uri="{63B3BB69-23CF-44E3-9099-C40C66FF867C}">
              <a14:compatExt xmlns:a14="http://schemas.microsoft.com/office/drawing/2010/main" spid="_x0000_s2072"/>
            </a:ext>
            <a:ext uri="{FF2B5EF4-FFF2-40B4-BE49-F238E27FC236}">
              <a16:creationId xmlns:a16="http://schemas.microsoft.com/office/drawing/2014/main" id="{19169A7C-6F12-40EC-8588-F2BCA786DC89}"/>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16" name="Drop Down 4" hidden="1">
          <a:extLst>
            <a:ext uri="{63B3BB69-23CF-44E3-9099-C40C66FF867C}">
              <a14:compatExt xmlns:a14="http://schemas.microsoft.com/office/drawing/2010/main" spid="_x0000_s2052"/>
            </a:ext>
            <a:ext uri="{FF2B5EF4-FFF2-40B4-BE49-F238E27FC236}">
              <a16:creationId xmlns:a16="http://schemas.microsoft.com/office/drawing/2014/main" id="{650B4F43-B08D-439C-AB28-0E4B26E742CE}"/>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517" name="Drop Down 4" hidden="1">
          <a:extLst>
            <a:ext uri="{63B3BB69-23CF-44E3-9099-C40C66FF867C}">
              <a14:compatExt xmlns:a14="http://schemas.microsoft.com/office/drawing/2010/main" spid="_x0000_s2052"/>
            </a:ext>
            <a:ext uri="{FF2B5EF4-FFF2-40B4-BE49-F238E27FC236}">
              <a16:creationId xmlns:a16="http://schemas.microsoft.com/office/drawing/2014/main" id="{3A3E39E5-DE8D-4B1C-B369-C9376A800FAA}"/>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18" name="Drop Down 4" hidden="1">
          <a:extLst>
            <a:ext uri="{63B3BB69-23CF-44E3-9099-C40C66FF867C}">
              <a14:compatExt xmlns:a14="http://schemas.microsoft.com/office/drawing/2010/main" spid="_x0000_s2052"/>
            </a:ext>
            <a:ext uri="{FF2B5EF4-FFF2-40B4-BE49-F238E27FC236}">
              <a16:creationId xmlns:a16="http://schemas.microsoft.com/office/drawing/2014/main" id="{890D3AC2-6985-4921-B93B-66DB91B3B6C7}"/>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519" name="Drop Down 4" hidden="1">
          <a:extLst>
            <a:ext uri="{63B3BB69-23CF-44E3-9099-C40C66FF867C}">
              <a14:compatExt xmlns:a14="http://schemas.microsoft.com/office/drawing/2010/main" spid="_x0000_s2052"/>
            </a:ext>
            <a:ext uri="{FF2B5EF4-FFF2-40B4-BE49-F238E27FC236}">
              <a16:creationId xmlns:a16="http://schemas.microsoft.com/office/drawing/2014/main" id="{30EF53B7-F526-486C-8A31-1D16FBABCE90}"/>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20" name="Drop Down 4" hidden="1">
          <a:extLst>
            <a:ext uri="{63B3BB69-23CF-44E3-9099-C40C66FF867C}">
              <a14:compatExt xmlns:a14="http://schemas.microsoft.com/office/drawing/2010/main" spid="_x0000_s2052"/>
            </a:ext>
            <a:ext uri="{FF2B5EF4-FFF2-40B4-BE49-F238E27FC236}">
              <a16:creationId xmlns:a16="http://schemas.microsoft.com/office/drawing/2014/main" id="{AFDD278F-4E0B-4976-923F-38ABCB7511E4}"/>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521" name="Drop Down 20" hidden="1">
          <a:extLst>
            <a:ext uri="{63B3BB69-23CF-44E3-9099-C40C66FF867C}">
              <a14:compatExt xmlns:a14="http://schemas.microsoft.com/office/drawing/2010/main" spid="_x0000_s2068"/>
            </a:ext>
            <a:ext uri="{FF2B5EF4-FFF2-40B4-BE49-F238E27FC236}">
              <a16:creationId xmlns:a16="http://schemas.microsoft.com/office/drawing/2014/main" id="{86B84E87-F3AB-43C3-A999-17CC4420D11B}"/>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522" name="Drop Down 24" hidden="1">
          <a:extLst>
            <a:ext uri="{63B3BB69-23CF-44E3-9099-C40C66FF867C}">
              <a14:compatExt xmlns:a14="http://schemas.microsoft.com/office/drawing/2010/main" spid="_x0000_s2072"/>
            </a:ext>
            <a:ext uri="{FF2B5EF4-FFF2-40B4-BE49-F238E27FC236}">
              <a16:creationId xmlns:a16="http://schemas.microsoft.com/office/drawing/2014/main" id="{E66D47BA-4687-46BA-B474-8DBDF5C342CF}"/>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23" name="Drop Down 4" hidden="1">
          <a:extLst>
            <a:ext uri="{63B3BB69-23CF-44E3-9099-C40C66FF867C}">
              <a14:compatExt xmlns:a14="http://schemas.microsoft.com/office/drawing/2010/main" spid="_x0000_s2052"/>
            </a:ext>
            <a:ext uri="{FF2B5EF4-FFF2-40B4-BE49-F238E27FC236}">
              <a16:creationId xmlns:a16="http://schemas.microsoft.com/office/drawing/2014/main" id="{CF850DAD-2A73-4372-BEA7-A9D4101241D0}"/>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524" name="Drop Down 4" hidden="1">
          <a:extLst>
            <a:ext uri="{63B3BB69-23CF-44E3-9099-C40C66FF867C}">
              <a14:compatExt xmlns:a14="http://schemas.microsoft.com/office/drawing/2010/main" spid="_x0000_s2052"/>
            </a:ext>
            <a:ext uri="{FF2B5EF4-FFF2-40B4-BE49-F238E27FC236}">
              <a16:creationId xmlns:a16="http://schemas.microsoft.com/office/drawing/2014/main" id="{751B3CFE-A352-4607-9185-3EF9B68EB613}"/>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25" name="Drop Down 4" hidden="1">
          <a:extLst>
            <a:ext uri="{63B3BB69-23CF-44E3-9099-C40C66FF867C}">
              <a14:compatExt xmlns:a14="http://schemas.microsoft.com/office/drawing/2010/main" spid="_x0000_s2052"/>
            </a:ext>
            <a:ext uri="{FF2B5EF4-FFF2-40B4-BE49-F238E27FC236}">
              <a16:creationId xmlns:a16="http://schemas.microsoft.com/office/drawing/2014/main" id="{537603AA-D355-4CBC-96A2-FB9EF9D55544}"/>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526" name="Drop Down 4" hidden="1">
          <a:extLst>
            <a:ext uri="{63B3BB69-23CF-44E3-9099-C40C66FF867C}">
              <a14:compatExt xmlns:a14="http://schemas.microsoft.com/office/drawing/2010/main" spid="_x0000_s2052"/>
            </a:ext>
            <a:ext uri="{FF2B5EF4-FFF2-40B4-BE49-F238E27FC236}">
              <a16:creationId xmlns:a16="http://schemas.microsoft.com/office/drawing/2014/main" id="{6EB282C5-1A5A-4471-B803-371572FCFB02}"/>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27" name="Drop Down 4" hidden="1">
          <a:extLst>
            <a:ext uri="{63B3BB69-23CF-44E3-9099-C40C66FF867C}">
              <a14:compatExt xmlns:a14="http://schemas.microsoft.com/office/drawing/2010/main" spid="_x0000_s2052"/>
            </a:ext>
            <a:ext uri="{FF2B5EF4-FFF2-40B4-BE49-F238E27FC236}">
              <a16:creationId xmlns:a16="http://schemas.microsoft.com/office/drawing/2014/main" id="{8AAA1E21-D0FB-443B-9559-2A87BE42D688}"/>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528" name="Drop Down 20" hidden="1">
          <a:extLst>
            <a:ext uri="{63B3BB69-23CF-44E3-9099-C40C66FF867C}">
              <a14:compatExt xmlns:a14="http://schemas.microsoft.com/office/drawing/2010/main" spid="_x0000_s2068"/>
            </a:ext>
            <a:ext uri="{FF2B5EF4-FFF2-40B4-BE49-F238E27FC236}">
              <a16:creationId xmlns:a16="http://schemas.microsoft.com/office/drawing/2014/main" id="{CD538F72-562E-41E9-B56A-0F59ABFAD560}"/>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529" name="Drop Down 24" hidden="1">
          <a:extLst>
            <a:ext uri="{63B3BB69-23CF-44E3-9099-C40C66FF867C}">
              <a14:compatExt xmlns:a14="http://schemas.microsoft.com/office/drawing/2010/main" spid="_x0000_s2072"/>
            </a:ext>
            <a:ext uri="{FF2B5EF4-FFF2-40B4-BE49-F238E27FC236}">
              <a16:creationId xmlns:a16="http://schemas.microsoft.com/office/drawing/2014/main" id="{B0D1E7BB-D3A9-4768-AD71-E784FA2A2647}"/>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30" name="Drop Down 4" hidden="1">
          <a:extLst>
            <a:ext uri="{63B3BB69-23CF-44E3-9099-C40C66FF867C}">
              <a14:compatExt xmlns:a14="http://schemas.microsoft.com/office/drawing/2010/main" spid="_x0000_s2052"/>
            </a:ext>
            <a:ext uri="{FF2B5EF4-FFF2-40B4-BE49-F238E27FC236}">
              <a16:creationId xmlns:a16="http://schemas.microsoft.com/office/drawing/2014/main" id="{E572FEFC-9287-4EEB-92BC-E0282A9F2663}"/>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531" name="Drop Down 4" hidden="1">
          <a:extLst>
            <a:ext uri="{63B3BB69-23CF-44E3-9099-C40C66FF867C}">
              <a14:compatExt xmlns:a14="http://schemas.microsoft.com/office/drawing/2010/main" spid="_x0000_s2052"/>
            </a:ext>
            <a:ext uri="{FF2B5EF4-FFF2-40B4-BE49-F238E27FC236}">
              <a16:creationId xmlns:a16="http://schemas.microsoft.com/office/drawing/2014/main" id="{8A2E6CDD-F16F-49B7-8F4D-F178C37A07F0}"/>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32" name="Drop Down 4" hidden="1">
          <a:extLst>
            <a:ext uri="{63B3BB69-23CF-44E3-9099-C40C66FF867C}">
              <a14:compatExt xmlns:a14="http://schemas.microsoft.com/office/drawing/2010/main" spid="_x0000_s2052"/>
            </a:ext>
            <a:ext uri="{FF2B5EF4-FFF2-40B4-BE49-F238E27FC236}">
              <a16:creationId xmlns:a16="http://schemas.microsoft.com/office/drawing/2014/main" id="{6C75A24B-E81F-4FA8-87D3-897DF9A679D7}"/>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533" name="Drop Down 4" hidden="1">
          <a:extLst>
            <a:ext uri="{63B3BB69-23CF-44E3-9099-C40C66FF867C}">
              <a14:compatExt xmlns:a14="http://schemas.microsoft.com/office/drawing/2010/main" spid="_x0000_s2052"/>
            </a:ext>
            <a:ext uri="{FF2B5EF4-FFF2-40B4-BE49-F238E27FC236}">
              <a16:creationId xmlns:a16="http://schemas.microsoft.com/office/drawing/2014/main" id="{67558E37-466B-4AD5-9A48-AD0B7B1EB3BD}"/>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34" name="Drop Down 4" hidden="1">
          <a:extLst>
            <a:ext uri="{63B3BB69-23CF-44E3-9099-C40C66FF867C}">
              <a14:compatExt xmlns:a14="http://schemas.microsoft.com/office/drawing/2010/main" spid="_x0000_s2052"/>
            </a:ext>
            <a:ext uri="{FF2B5EF4-FFF2-40B4-BE49-F238E27FC236}">
              <a16:creationId xmlns:a16="http://schemas.microsoft.com/office/drawing/2014/main" id="{4D8535B2-0ACD-495B-A9B7-DFEA332F46F3}"/>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535" name="Drop Down 20" hidden="1">
          <a:extLst>
            <a:ext uri="{63B3BB69-23CF-44E3-9099-C40C66FF867C}">
              <a14:compatExt xmlns:a14="http://schemas.microsoft.com/office/drawing/2010/main" spid="_x0000_s2068"/>
            </a:ext>
            <a:ext uri="{FF2B5EF4-FFF2-40B4-BE49-F238E27FC236}">
              <a16:creationId xmlns:a16="http://schemas.microsoft.com/office/drawing/2014/main" id="{2B30727A-2865-4FCA-9B32-DDE47533611C}"/>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536" name="Drop Down 24" hidden="1">
          <a:extLst>
            <a:ext uri="{63B3BB69-23CF-44E3-9099-C40C66FF867C}">
              <a14:compatExt xmlns:a14="http://schemas.microsoft.com/office/drawing/2010/main" spid="_x0000_s2072"/>
            </a:ext>
            <a:ext uri="{FF2B5EF4-FFF2-40B4-BE49-F238E27FC236}">
              <a16:creationId xmlns:a16="http://schemas.microsoft.com/office/drawing/2014/main" id="{59DD9D35-8ED8-4058-980B-3540C652998B}"/>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37" name="Drop Down 4" hidden="1">
          <a:extLst>
            <a:ext uri="{63B3BB69-23CF-44E3-9099-C40C66FF867C}">
              <a14:compatExt xmlns:a14="http://schemas.microsoft.com/office/drawing/2010/main" spid="_x0000_s2052"/>
            </a:ext>
            <a:ext uri="{FF2B5EF4-FFF2-40B4-BE49-F238E27FC236}">
              <a16:creationId xmlns:a16="http://schemas.microsoft.com/office/drawing/2014/main" id="{F08E7904-9C84-406E-80D3-12229B2BF8FE}"/>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538" name="Drop Down 4" hidden="1">
          <a:extLst>
            <a:ext uri="{63B3BB69-23CF-44E3-9099-C40C66FF867C}">
              <a14:compatExt xmlns:a14="http://schemas.microsoft.com/office/drawing/2010/main" spid="_x0000_s2052"/>
            </a:ext>
            <a:ext uri="{FF2B5EF4-FFF2-40B4-BE49-F238E27FC236}">
              <a16:creationId xmlns:a16="http://schemas.microsoft.com/office/drawing/2014/main" id="{66115FD3-CEF3-473F-AAB8-922B2BB36F5F}"/>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39" name="Drop Down 4" hidden="1">
          <a:extLst>
            <a:ext uri="{63B3BB69-23CF-44E3-9099-C40C66FF867C}">
              <a14:compatExt xmlns:a14="http://schemas.microsoft.com/office/drawing/2010/main" spid="_x0000_s2052"/>
            </a:ext>
            <a:ext uri="{FF2B5EF4-FFF2-40B4-BE49-F238E27FC236}">
              <a16:creationId xmlns:a16="http://schemas.microsoft.com/office/drawing/2014/main" id="{C32C927B-3D83-4FE2-A908-D416DF67BB96}"/>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540" name="Drop Down 4" hidden="1">
          <a:extLst>
            <a:ext uri="{63B3BB69-23CF-44E3-9099-C40C66FF867C}">
              <a14:compatExt xmlns:a14="http://schemas.microsoft.com/office/drawing/2010/main" spid="_x0000_s2052"/>
            </a:ext>
            <a:ext uri="{FF2B5EF4-FFF2-40B4-BE49-F238E27FC236}">
              <a16:creationId xmlns:a16="http://schemas.microsoft.com/office/drawing/2014/main" id="{64236D30-9D0C-4620-BAC5-3E74896D709F}"/>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41" name="Drop Down 4" hidden="1">
          <a:extLst>
            <a:ext uri="{63B3BB69-23CF-44E3-9099-C40C66FF867C}">
              <a14:compatExt xmlns:a14="http://schemas.microsoft.com/office/drawing/2010/main" spid="_x0000_s2052"/>
            </a:ext>
            <a:ext uri="{FF2B5EF4-FFF2-40B4-BE49-F238E27FC236}">
              <a16:creationId xmlns:a16="http://schemas.microsoft.com/office/drawing/2014/main" id="{FCFF1B1C-5227-459F-A49D-AB27062B954E}"/>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264</xdr:row>
      <xdr:rowOff>0</xdr:rowOff>
    </xdr:from>
    <xdr:ext cx="1921468" cy="195685"/>
    <xdr:sp macro="" textlink="">
      <xdr:nvSpPr>
        <xdr:cNvPr id="1542" name="Drop Down 20" hidden="1">
          <a:extLst>
            <a:ext uri="{63B3BB69-23CF-44E3-9099-C40C66FF867C}">
              <a14:compatExt xmlns:a14="http://schemas.microsoft.com/office/drawing/2010/main" spid="_x0000_s2068"/>
            </a:ext>
            <a:ext uri="{FF2B5EF4-FFF2-40B4-BE49-F238E27FC236}">
              <a16:creationId xmlns:a16="http://schemas.microsoft.com/office/drawing/2014/main" id="{19F49B3E-2B40-433B-9EE4-7B9654E130E7}"/>
            </a:ext>
          </a:extLst>
        </xdr:cNvPr>
        <xdr:cNvSpPr/>
      </xdr:nvSpPr>
      <xdr:spPr bwMode="auto">
        <a:xfrm>
          <a:off x="6065520" y="402869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264</xdr:row>
      <xdr:rowOff>0</xdr:rowOff>
    </xdr:from>
    <xdr:ext cx="2476500" cy="199970"/>
    <xdr:sp macro="" textlink="">
      <xdr:nvSpPr>
        <xdr:cNvPr id="1543" name="Drop Down 24" hidden="1">
          <a:extLst>
            <a:ext uri="{63B3BB69-23CF-44E3-9099-C40C66FF867C}">
              <a14:compatExt xmlns:a14="http://schemas.microsoft.com/office/drawing/2010/main" spid="_x0000_s2072"/>
            </a:ext>
            <a:ext uri="{FF2B5EF4-FFF2-40B4-BE49-F238E27FC236}">
              <a16:creationId xmlns:a16="http://schemas.microsoft.com/office/drawing/2014/main" id="{BAA2B028-13C7-44EC-98BB-F9336D5C6919}"/>
            </a:ext>
          </a:extLst>
        </xdr:cNvPr>
        <xdr:cNvSpPr/>
      </xdr:nvSpPr>
      <xdr:spPr bwMode="auto">
        <a:xfrm>
          <a:off x="3901440" y="402869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44" name="Drop Down 4" hidden="1">
          <a:extLst>
            <a:ext uri="{63B3BB69-23CF-44E3-9099-C40C66FF867C}">
              <a14:compatExt xmlns:a14="http://schemas.microsoft.com/office/drawing/2010/main" spid="_x0000_s2052"/>
            </a:ext>
            <a:ext uri="{FF2B5EF4-FFF2-40B4-BE49-F238E27FC236}">
              <a16:creationId xmlns:a16="http://schemas.microsoft.com/office/drawing/2014/main" id="{4F03258A-C716-4499-BAAE-C739FE4B582B}"/>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545" name="Drop Down 4" hidden="1">
          <a:extLst>
            <a:ext uri="{63B3BB69-23CF-44E3-9099-C40C66FF867C}">
              <a14:compatExt xmlns:a14="http://schemas.microsoft.com/office/drawing/2010/main" spid="_x0000_s2052"/>
            </a:ext>
            <a:ext uri="{FF2B5EF4-FFF2-40B4-BE49-F238E27FC236}">
              <a16:creationId xmlns:a16="http://schemas.microsoft.com/office/drawing/2014/main" id="{4E1FCE48-CA6E-4908-A6A9-786188F0BEAA}"/>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264</xdr:row>
      <xdr:rowOff>0</xdr:rowOff>
    </xdr:from>
    <xdr:ext cx="2529840" cy="195685"/>
    <xdr:sp macro="" textlink="">
      <xdr:nvSpPr>
        <xdr:cNvPr id="1546" name="Drop Down 4" hidden="1">
          <a:extLst>
            <a:ext uri="{63B3BB69-23CF-44E3-9099-C40C66FF867C}">
              <a14:compatExt xmlns:a14="http://schemas.microsoft.com/office/drawing/2010/main" spid="_x0000_s2052"/>
            </a:ext>
            <a:ext uri="{FF2B5EF4-FFF2-40B4-BE49-F238E27FC236}">
              <a16:creationId xmlns:a16="http://schemas.microsoft.com/office/drawing/2014/main" id="{1763DD8F-AF04-419C-8ADE-21AF9D257C63}"/>
            </a:ext>
          </a:extLst>
        </xdr:cNvPr>
        <xdr:cNvSpPr/>
      </xdr:nvSpPr>
      <xdr:spPr bwMode="auto">
        <a:xfrm>
          <a:off x="553974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264</xdr:row>
      <xdr:rowOff>0</xdr:rowOff>
    </xdr:from>
    <xdr:ext cx="2529840" cy="195685"/>
    <xdr:sp macro="" textlink="">
      <xdr:nvSpPr>
        <xdr:cNvPr id="1547" name="Drop Down 4" hidden="1">
          <a:extLst>
            <a:ext uri="{63B3BB69-23CF-44E3-9099-C40C66FF867C}">
              <a14:compatExt xmlns:a14="http://schemas.microsoft.com/office/drawing/2010/main" spid="_x0000_s2052"/>
            </a:ext>
            <a:ext uri="{FF2B5EF4-FFF2-40B4-BE49-F238E27FC236}">
              <a16:creationId xmlns:a16="http://schemas.microsoft.com/office/drawing/2014/main" id="{BA388D80-A2D8-45A1-97D4-35E1D0990C33}"/>
            </a:ext>
          </a:extLst>
        </xdr:cNvPr>
        <xdr:cNvSpPr/>
      </xdr:nvSpPr>
      <xdr:spPr bwMode="auto">
        <a:xfrm>
          <a:off x="5227320" y="402869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48" name="Drop Down 4" hidden="1">
          <a:extLst>
            <a:ext uri="{63B3BB69-23CF-44E3-9099-C40C66FF867C}">
              <a14:compatExt xmlns:a14="http://schemas.microsoft.com/office/drawing/2010/main" spid="_x0000_s2052"/>
            </a:ext>
            <a:ext uri="{FF2B5EF4-FFF2-40B4-BE49-F238E27FC236}">
              <a16:creationId xmlns:a16="http://schemas.microsoft.com/office/drawing/2014/main" id="{1D2D47F6-73C3-4367-B0AE-042D064E41C7}"/>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549" name="Drop Down 20" hidden="1">
          <a:extLst>
            <a:ext uri="{63B3BB69-23CF-44E3-9099-C40C66FF867C}">
              <a14:compatExt xmlns:a14="http://schemas.microsoft.com/office/drawing/2010/main" spid="_x0000_s2068"/>
            </a:ext>
            <a:ext uri="{FF2B5EF4-FFF2-40B4-BE49-F238E27FC236}">
              <a16:creationId xmlns:a16="http://schemas.microsoft.com/office/drawing/2014/main" id="{645AB36E-C9D9-4239-8005-720C7F97776C}"/>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550" name="Drop Down 24" hidden="1">
          <a:extLst>
            <a:ext uri="{63B3BB69-23CF-44E3-9099-C40C66FF867C}">
              <a14:compatExt xmlns:a14="http://schemas.microsoft.com/office/drawing/2010/main" spid="_x0000_s2072"/>
            </a:ext>
            <a:ext uri="{FF2B5EF4-FFF2-40B4-BE49-F238E27FC236}">
              <a16:creationId xmlns:a16="http://schemas.microsoft.com/office/drawing/2014/main" id="{800BBAB2-516D-4818-A75B-FD1576360FA4}"/>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51" name="Drop Down 4" hidden="1">
          <a:extLst>
            <a:ext uri="{63B3BB69-23CF-44E3-9099-C40C66FF867C}">
              <a14:compatExt xmlns:a14="http://schemas.microsoft.com/office/drawing/2010/main" spid="_x0000_s2052"/>
            </a:ext>
            <a:ext uri="{FF2B5EF4-FFF2-40B4-BE49-F238E27FC236}">
              <a16:creationId xmlns:a16="http://schemas.microsoft.com/office/drawing/2014/main" id="{9C907D70-D643-4987-BB99-7901D845597E}"/>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552" name="Drop Down 4" hidden="1">
          <a:extLst>
            <a:ext uri="{63B3BB69-23CF-44E3-9099-C40C66FF867C}">
              <a14:compatExt xmlns:a14="http://schemas.microsoft.com/office/drawing/2010/main" spid="_x0000_s2052"/>
            </a:ext>
            <a:ext uri="{FF2B5EF4-FFF2-40B4-BE49-F238E27FC236}">
              <a16:creationId xmlns:a16="http://schemas.microsoft.com/office/drawing/2014/main" id="{8FAD7CFE-F5A6-40DD-B120-D50507A877B4}"/>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53" name="Drop Down 4" hidden="1">
          <a:extLst>
            <a:ext uri="{63B3BB69-23CF-44E3-9099-C40C66FF867C}">
              <a14:compatExt xmlns:a14="http://schemas.microsoft.com/office/drawing/2010/main" spid="_x0000_s2052"/>
            </a:ext>
            <a:ext uri="{FF2B5EF4-FFF2-40B4-BE49-F238E27FC236}">
              <a16:creationId xmlns:a16="http://schemas.microsoft.com/office/drawing/2014/main" id="{3E39E679-049F-4ADE-9B20-8F1FE3415169}"/>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554" name="Drop Down 4" hidden="1">
          <a:extLst>
            <a:ext uri="{63B3BB69-23CF-44E3-9099-C40C66FF867C}">
              <a14:compatExt xmlns:a14="http://schemas.microsoft.com/office/drawing/2010/main" spid="_x0000_s2052"/>
            </a:ext>
            <a:ext uri="{FF2B5EF4-FFF2-40B4-BE49-F238E27FC236}">
              <a16:creationId xmlns:a16="http://schemas.microsoft.com/office/drawing/2014/main" id="{C73BAC71-F15A-49D3-B052-81CB53159B7E}"/>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55" name="Drop Down 4" hidden="1">
          <a:extLst>
            <a:ext uri="{63B3BB69-23CF-44E3-9099-C40C66FF867C}">
              <a14:compatExt xmlns:a14="http://schemas.microsoft.com/office/drawing/2010/main" spid="_x0000_s2052"/>
            </a:ext>
            <a:ext uri="{FF2B5EF4-FFF2-40B4-BE49-F238E27FC236}">
              <a16:creationId xmlns:a16="http://schemas.microsoft.com/office/drawing/2014/main" id="{6304CFE3-B5C9-4660-A9F1-5F7042E632E4}"/>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556" name="Drop Down 20" hidden="1">
          <a:extLst>
            <a:ext uri="{63B3BB69-23CF-44E3-9099-C40C66FF867C}">
              <a14:compatExt xmlns:a14="http://schemas.microsoft.com/office/drawing/2010/main" spid="_x0000_s2068"/>
            </a:ext>
            <a:ext uri="{FF2B5EF4-FFF2-40B4-BE49-F238E27FC236}">
              <a16:creationId xmlns:a16="http://schemas.microsoft.com/office/drawing/2014/main" id="{B649B7BC-97AE-469D-BA29-92B05D068B18}"/>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557" name="Drop Down 24" hidden="1">
          <a:extLst>
            <a:ext uri="{63B3BB69-23CF-44E3-9099-C40C66FF867C}">
              <a14:compatExt xmlns:a14="http://schemas.microsoft.com/office/drawing/2010/main" spid="_x0000_s2072"/>
            </a:ext>
            <a:ext uri="{FF2B5EF4-FFF2-40B4-BE49-F238E27FC236}">
              <a16:creationId xmlns:a16="http://schemas.microsoft.com/office/drawing/2014/main" id="{DEBD969D-4A1A-491E-81D3-4218AFB78770}"/>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58" name="Drop Down 4" hidden="1">
          <a:extLst>
            <a:ext uri="{63B3BB69-23CF-44E3-9099-C40C66FF867C}">
              <a14:compatExt xmlns:a14="http://schemas.microsoft.com/office/drawing/2010/main" spid="_x0000_s2052"/>
            </a:ext>
            <a:ext uri="{FF2B5EF4-FFF2-40B4-BE49-F238E27FC236}">
              <a16:creationId xmlns:a16="http://schemas.microsoft.com/office/drawing/2014/main" id="{EAF85751-6E3B-4D3E-B025-00C77CCFCF35}"/>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559" name="Drop Down 4" hidden="1">
          <a:extLst>
            <a:ext uri="{63B3BB69-23CF-44E3-9099-C40C66FF867C}">
              <a14:compatExt xmlns:a14="http://schemas.microsoft.com/office/drawing/2010/main" spid="_x0000_s2052"/>
            </a:ext>
            <a:ext uri="{FF2B5EF4-FFF2-40B4-BE49-F238E27FC236}">
              <a16:creationId xmlns:a16="http://schemas.microsoft.com/office/drawing/2014/main" id="{33043E82-511B-45D6-8904-D817D99EB844}"/>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60" name="Drop Down 4" hidden="1">
          <a:extLst>
            <a:ext uri="{63B3BB69-23CF-44E3-9099-C40C66FF867C}">
              <a14:compatExt xmlns:a14="http://schemas.microsoft.com/office/drawing/2010/main" spid="_x0000_s2052"/>
            </a:ext>
            <a:ext uri="{FF2B5EF4-FFF2-40B4-BE49-F238E27FC236}">
              <a16:creationId xmlns:a16="http://schemas.microsoft.com/office/drawing/2014/main" id="{70E97268-4F53-457C-9F62-FB6894DF3600}"/>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561" name="Drop Down 4" hidden="1">
          <a:extLst>
            <a:ext uri="{63B3BB69-23CF-44E3-9099-C40C66FF867C}">
              <a14:compatExt xmlns:a14="http://schemas.microsoft.com/office/drawing/2010/main" spid="_x0000_s2052"/>
            </a:ext>
            <a:ext uri="{FF2B5EF4-FFF2-40B4-BE49-F238E27FC236}">
              <a16:creationId xmlns:a16="http://schemas.microsoft.com/office/drawing/2014/main" id="{2CF7EA93-4E95-45D3-9FF6-90B799553D7B}"/>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62" name="Drop Down 4" hidden="1">
          <a:extLst>
            <a:ext uri="{63B3BB69-23CF-44E3-9099-C40C66FF867C}">
              <a14:compatExt xmlns:a14="http://schemas.microsoft.com/office/drawing/2010/main" spid="_x0000_s2052"/>
            </a:ext>
            <a:ext uri="{FF2B5EF4-FFF2-40B4-BE49-F238E27FC236}">
              <a16:creationId xmlns:a16="http://schemas.microsoft.com/office/drawing/2014/main" id="{46089356-671B-4925-81F3-56465F38EC5A}"/>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563" name="Drop Down 20" hidden="1">
          <a:extLst>
            <a:ext uri="{63B3BB69-23CF-44E3-9099-C40C66FF867C}">
              <a14:compatExt xmlns:a14="http://schemas.microsoft.com/office/drawing/2010/main" spid="_x0000_s2068"/>
            </a:ext>
            <a:ext uri="{FF2B5EF4-FFF2-40B4-BE49-F238E27FC236}">
              <a16:creationId xmlns:a16="http://schemas.microsoft.com/office/drawing/2014/main" id="{6136768B-51ED-49F9-AA8D-2EFCD2866B25}"/>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564" name="Drop Down 24" hidden="1">
          <a:extLst>
            <a:ext uri="{63B3BB69-23CF-44E3-9099-C40C66FF867C}">
              <a14:compatExt xmlns:a14="http://schemas.microsoft.com/office/drawing/2010/main" spid="_x0000_s2072"/>
            </a:ext>
            <a:ext uri="{FF2B5EF4-FFF2-40B4-BE49-F238E27FC236}">
              <a16:creationId xmlns:a16="http://schemas.microsoft.com/office/drawing/2014/main" id="{17314770-6ADC-4E71-8893-B8A514ADE245}"/>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65" name="Drop Down 4" hidden="1">
          <a:extLst>
            <a:ext uri="{63B3BB69-23CF-44E3-9099-C40C66FF867C}">
              <a14:compatExt xmlns:a14="http://schemas.microsoft.com/office/drawing/2010/main" spid="_x0000_s2052"/>
            </a:ext>
            <a:ext uri="{FF2B5EF4-FFF2-40B4-BE49-F238E27FC236}">
              <a16:creationId xmlns:a16="http://schemas.microsoft.com/office/drawing/2014/main" id="{8ED6EC55-A396-4543-AFE1-808DD37D2EDE}"/>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566" name="Drop Down 4" hidden="1">
          <a:extLst>
            <a:ext uri="{63B3BB69-23CF-44E3-9099-C40C66FF867C}">
              <a14:compatExt xmlns:a14="http://schemas.microsoft.com/office/drawing/2010/main" spid="_x0000_s2052"/>
            </a:ext>
            <a:ext uri="{FF2B5EF4-FFF2-40B4-BE49-F238E27FC236}">
              <a16:creationId xmlns:a16="http://schemas.microsoft.com/office/drawing/2014/main" id="{5EA483F1-F5CE-4ED1-A2F0-6459971835A7}"/>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67" name="Drop Down 4" hidden="1">
          <a:extLst>
            <a:ext uri="{63B3BB69-23CF-44E3-9099-C40C66FF867C}">
              <a14:compatExt xmlns:a14="http://schemas.microsoft.com/office/drawing/2010/main" spid="_x0000_s2052"/>
            </a:ext>
            <a:ext uri="{FF2B5EF4-FFF2-40B4-BE49-F238E27FC236}">
              <a16:creationId xmlns:a16="http://schemas.microsoft.com/office/drawing/2014/main" id="{C3B3B144-026B-437B-9A06-914D37598687}"/>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568" name="Drop Down 4" hidden="1">
          <a:extLst>
            <a:ext uri="{63B3BB69-23CF-44E3-9099-C40C66FF867C}">
              <a14:compatExt xmlns:a14="http://schemas.microsoft.com/office/drawing/2010/main" spid="_x0000_s2052"/>
            </a:ext>
            <a:ext uri="{FF2B5EF4-FFF2-40B4-BE49-F238E27FC236}">
              <a16:creationId xmlns:a16="http://schemas.microsoft.com/office/drawing/2014/main" id="{FCBF26AB-0AF4-4CB7-BF29-DB7F74462A79}"/>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69" name="Drop Down 4" hidden="1">
          <a:extLst>
            <a:ext uri="{63B3BB69-23CF-44E3-9099-C40C66FF867C}">
              <a14:compatExt xmlns:a14="http://schemas.microsoft.com/office/drawing/2010/main" spid="_x0000_s2052"/>
            </a:ext>
            <a:ext uri="{FF2B5EF4-FFF2-40B4-BE49-F238E27FC236}">
              <a16:creationId xmlns:a16="http://schemas.microsoft.com/office/drawing/2014/main" id="{A23D3404-F284-48BE-9F58-EF7DE6125E33}"/>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570" name="Drop Down 20" hidden="1">
          <a:extLst>
            <a:ext uri="{63B3BB69-23CF-44E3-9099-C40C66FF867C}">
              <a14:compatExt xmlns:a14="http://schemas.microsoft.com/office/drawing/2010/main" spid="_x0000_s2068"/>
            </a:ext>
            <a:ext uri="{FF2B5EF4-FFF2-40B4-BE49-F238E27FC236}">
              <a16:creationId xmlns:a16="http://schemas.microsoft.com/office/drawing/2014/main" id="{AD2450BD-A435-410F-B3A2-36E6A6C49319}"/>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571" name="Drop Down 24" hidden="1">
          <a:extLst>
            <a:ext uri="{63B3BB69-23CF-44E3-9099-C40C66FF867C}">
              <a14:compatExt xmlns:a14="http://schemas.microsoft.com/office/drawing/2010/main" spid="_x0000_s2072"/>
            </a:ext>
            <a:ext uri="{FF2B5EF4-FFF2-40B4-BE49-F238E27FC236}">
              <a16:creationId xmlns:a16="http://schemas.microsoft.com/office/drawing/2014/main" id="{5BF8F824-EF21-4C09-BAA5-252AF78DEEFD}"/>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72" name="Drop Down 4" hidden="1">
          <a:extLst>
            <a:ext uri="{63B3BB69-23CF-44E3-9099-C40C66FF867C}">
              <a14:compatExt xmlns:a14="http://schemas.microsoft.com/office/drawing/2010/main" spid="_x0000_s2052"/>
            </a:ext>
            <a:ext uri="{FF2B5EF4-FFF2-40B4-BE49-F238E27FC236}">
              <a16:creationId xmlns:a16="http://schemas.microsoft.com/office/drawing/2014/main" id="{79802160-F054-454B-A2AE-6C91B41F9A93}"/>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573" name="Drop Down 4" hidden="1">
          <a:extLst>
            <a:ext uri="{63B3BB69-23CF-44E3-9099-C40C66FF867C}">
              <a14:compatExt xmlns:a14="http://schemas.microsoft.com/office/drawing/2010/main" spid="_x0000_s2052"/>
            </a:ext>
            <a:ext uri="{FF2B5EF4-FFF2-40B4-BE49-F238E27FC236}">
              <a16:creationId xmlns:a16="http://schemas.microsoft.com/office/drawing/2014/main" id="{840F5481-5CFD-4F97-82A3-699997C85E32}"/>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74" name="Drop Down 4" hidden="1">
          <a:extLst>
            <a:ext uri="{63B3BB69-23CF-44E3-9099-C40C66FF867C}">
              <a14:compatExt xmlns:a14="http://schemas.microsoft.com/office/drawing/2010/main" spid="_x0000_s2052"/>
            </a:ext>
            <a:ext uri="{FF2B5EF4-FFF2-40B4-BE49-F238E27FC236}">
              <a16:creationId xmlns:a16="http://schemas.microsoft.com/office/drawing/2014/main" id="{5E95CA6E-1D93-4CEB-8833-496FFF1DD087}"/>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575" name="Drop Down 4" hidden="1">
          <a:extLst>
            <a:ext uri="{63B3BB69-23CF-44E3-9099-C40C66FF867C}">
              <a14:compatExt xmlns:a14="http://schemas.microsoft.com/office/drawing/2010/main" spid="_x0000_s2052"/>
            </a:ext>
            <a:ext uri="{FF2B5EF4-FFF2-40B4-BE49-F238E27FC236}">
              <a16:creationId xmlns:a16="http://schemas.microsoft.com/office/drawing/2014/main" id="{0B71AEAB-7AA9-4EEE-A0FD-7795F9C24F25}"/>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76" name="Drop Down 4" hidden="1">
          <a:extLst>
            <a:ext uri="{63B3BB69-23CF-44E3-9099-C40C66FF867C}">
              <a14:compatExt xmlns:a14="http://schemas.microsoft.com/office/drawing/2010/main" spid="_x0000_s2052"/>
            </a:ext>
            <a:ext uri="{FF2B5EF4-FFF2-40B4-BE49-F238E27FC236}">
              <a16:creationId xmlns:a16="http://schemas.microsoft.com/office/drawing/2014/main" id="{43549C93-3A04-498D-81CF-B77C1238684C}"/>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577" name="Drop Down 20" hidden="1">
          <a:extLst>
            <a:ext uri="{63B3BB69-23CF-44E3-9099-C40C66FF867C}">
              <a14:compatExt xmlns:a14="http://schemas.microsoft.com/office/drawing/2010/main" spid="_x0000_s2068"/>
            </a:ext>
            <a:ext uri="{FF2B5EF4-FFF2-40B4-BE49-F238E27FC236}">
              <a16:creationId xmlns:a16="http://schemas.microsoft.com/office/drawing/2014/main" id="{2F33BEFB-8A02-472B-BBDE-E44A9A60F15A}"/>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578" name="Drop Down 24" hidden="1">
          <a:extLst>
            <a:ext uri="{63B3BB69-23CF-44E3-9099-C40C66FF867C}">
              <a14:compatExt xmlns:a14="http://schemas.microsoft.com/office/drawing/2010/main" spid="_x0000_s2072"/>
            </a:ext>
            <a:ext uri="{FF2B5EF4-FFF2-40B4-BE49-F238E27FC236}">
              <a16:creationId xmlns:a16="http://schemas.microsoft.com/office/drawing/2014/main" id="{72B4CE4E-CAA3-4CCB-B8A7-22C410F0692B}"/>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79" name="Drop Down 4" hidden="1">
          <a:extLst>
            <a:ext uri="{63B3BB69-23CF-44E3-9099-C40C66FF867C}">
              <a14:compatExt xmlns:a14="http://schemas.microsoft.com/office/drawing/2010/main" spid="_x0000_s2052"/>
            </a:ext>
            <a:ext uri="{FF2B5EF4-FFF2-40B4-BE49-F238E27FC236}">
              <a16:creationId xmlns:a16="http://schemas.microsoft.com/office/drawing/2014/main" id="{AD26E744-361F-4439-9AAC-B430AA21440F}"/>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580" name="Drop Down 4" hidden="1">
          <a:extLst>
            <a:ext uri="{63B3BB69-23CF-44E3-9099-C40C66FF867C}">
              <a14:compatExt xmlns:a14="http://schemas.microsoft.com/office/drawing/2010/main" spid="_x0000_s2052"/>
            </a:ext>
            <a:ext uri="{FF2B5EF4-FFF2-40B4-BE49-F238E27FC236}">
              <a16:creationId xmlns:a16="http://schemas.microsoft.com/office/drawing/2014/main" id="{46000B8A-D3E6-4E63-95D1-30E385038971}"/>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81" name="Drop Down 4" hidden="1">
          <a:extLst>
            <a:ext uri="{63B3BB69-23CF-44E3-9099-C40C66FF867C}">
              <a14:compatExt xmlns:a14="http://schemas.microsoft.com/office/drawing/2010/main" spid="_x0000_s2052"/>
            </a:ext>
            <a:ext uri="{FF2B5EF4-FFF2-40B4-BE49-F238E27FC236}">
              <a16:creationId xmlns:a16="http://schemas.microsoft.com/office/drawing/2014/main" id="{BE23221B-9956-4C08-AFC2-03974C970CC3}"/>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582" name="Drop Down 4" hidden="1">
          <a:extLst>
            <a:ext uri="{63B3BB69-23CF-44E3-9099-C40C66FF867C}">
              <a14:compatExt xmlns:a14="http://schemas.microsoft.com/office/drawing/2010/main" spid="_x0000_s2052"/>
            </a:ext>
            <a:ext uri="{FF2B5EF4-FFF2-40B4-BE49-F238E27FC236}">
              <a16:creationId xmlns:a16="http://schemas.microsoft.com/office/drawing/2014/main" id="{6C7AD41D-B4C1-4DDC-9090-5CA511E086C6}"/>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83" name="Drop Down 4" hidden="1">
          <a:extLst>
            <a:ext uri="{63B3BB69-23CF-44E3-9099-C40C66FF867C}">
              <a14:compatExt xmlns:a14="http://schemas.microsoft.com/office/drawing/2010/main" spid="_x0000_s2052"/>
            </a:ext>
            <a:ext uri="{FF2B5EF4-FFF2-40B4-BE49-F238E27FC236}">
              <a16:creationId xmlns:a16="http://schemas.microsoft.com/office/drawing/2014/main" id="{E5A7178D-8D4D-4983-98FB-D2F60423E959}"/>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584" name="Drop Down 20" hidden="1">
          <a:extLst>
            <a:ext uri="{63B3BB69-23CF-44E3-9099-C40C66FF867C}">
              <a14:compatExt xmlns:a14="http://schemas.microsoft.com/office/drawing/2010/main" spid="_x0000_s2068"/>
            </a:ext>
            <a:ext uri="{FF2B5EF4-FFF2-40B4-BE49-F238E27FC236}">
              <a16:creationId xmlns:a16="http://schemas.microsoft.com/office/drawing/2014/main" id="{4E3059AF-9AFF-418C-A2D7-5B62251451CD}"/>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585" name="Drop Down 24" hidden="1">
          <a:extLst>
            <a:ext uri="{63B3BB69-23CF-44E3-9099-C40C66FF867C}">
              <a14:compatExt xmlns:a14="http://schemas.microsoft.com/office/drawing/2010/main" spid="_x0000_s2072"/>
            </a:ext>
            <a:ext uri="{FF2B5EF4-FFF2-40B4-BE49-F238E27FC236}">
              <a16:creationId xmlns:a16="http://schemas.microsoft.com/office/drawing/2014/main" id="{D3746975-E269-4E24-B508-A5DE231B1143}"/>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86" name="Drop Down 4" hidden="1">
          <a:extLst>
            <a:ext uri="{63B3BB69-23CF-44E3-9099-C40C66FF867C}">
              <a14:compatExt xmlns:a14="http://schemas.microsoft.com/office/drawing/2010/main" spid="_x0000_s2052"/>
            </a:ext>
            <a:ext uri="{FF2B5EF4-FFF2-40B4-BE49-F238E27FC236}">
              <a16:creationId xmlns:a16="http://schemas.microsoft.com/office/drawing/2014/main" id="{713C477D-822F-4696-AAEA-D012E7B5606F}"/>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587" name="Drop Down 4" hidden="1">
          <a:extLst>
            <a:ext uri="{63B3BB69-23CF-44E3-9099-C40C66FF867C}">
              <a14:compatExt xmlns:a14="http://schemas.microsoft.com/office/drawing/2010/main" spid="_x0000_s2052"/>
            </a:ext>
            <a:ext uri="{FF2B5EF4-FFF2-40B4-BE49-F238E27FC236}">
              <a16:creationId xmlns:a16="http://schemas.microsoft.com/office/drawing/2014/main" id="{25EE49DD-9F6A-4F38-A38F-E503CDF3C5C6}"/>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88" name="Drop Down 4" hidden="1">
          <a:extLst>
            <a:ext uri="{63B3BB69-23CF-44E3-9099-C40C66FF867C}">
              <a14:compatExt xmlns:a14="http://schemas.microsoft.com/office/drawing/2010/main" spid="_x0000_s2052"/>
            </a:ext>
            <a:ext uri="{FF2B5EF4-FFF2-40B4-BE49-F238E27FC236}">
              <a16:creationId xmlns:a16="http://schemas.microsoft.com/office/drawing/2014/main" id="{6D280F3C-33A2-4C4D-B8C9-7741999F6B54}"/>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589" name="Drop Down 4" hidden="1">
          <a:extLst>
            <a:ext uri="{63B3BB69-23CF-44E3-9099-C40C66FF867C}">
              <a14:compatExt xmlns:a14="http://schemas.microsoft.com/office/drawing/2010/main" spid="_x0000_s2052"/>
            </a:ext>
            <a:ext uri="{FF2B5EF4-FFF2-40B4-BE49-F238E27FC236}">
              <a16:creationId xmlns:a16="http://schemas.microsoft.com/office/drawing/2014/main" id="{E4C09C0B-34AE-4D9E-9383-C6EB6FF85223}"/>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90" name="Drop Down 4" hidden="1">
          <a:extLst>
            <a:ext uri="{63B3BB69-23CF-44E3-9099-C40C66FF867C}">
              <a14:compatExt xmlns:a14="http://schemas.microsoft.com/office/drawing/2010/main" spid="_x0000_s2052"/>
            </a:ext>
            <a:ext uri="{FF2B5EF4-FFF2-40B4-BE49-F238E27FC236}">
              <a16:creationId xmlns:a16="http://schemas.microsoft.com/office/drawing/2014/main" id="{0B526B53-997E-41B7-A62E-2B7EA4B146ED}"/>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591" name="Drop Down 20" hidden="1">
          <a:extLst>
            <a:ext uri="{63B3BB69-23CF-44E3-9099-C40C66FF867C}">
              <a14:compatExt xmlns:a14="http://schemas.microsoft.com/office/drawing/2010/main" spid="_x0000_s2068"/>
            </a:ext>
            <a:ext uri="{FF2B5EF4-FFF2-40B4-BE49-F238E27FC236}">
              <a16:creationId xmlns:a16="http://schemas.microsoft.com/office/drawing/2014/main" id="{93A8E744-ACEA-40FE-855D-D1C6193E48DF}"/>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592" name="Drop Down 24" hidden="1">
          <a:extLst>
            <a:ext uri="{63B3BB69-23CF-44E3-9099-C40C66FF867C}">
              <a14:compatExt xmlns:a14="http://schemas.microsoft.com/office/drawing/2010/main" spid="_x0000_s2072"/>
            </a:ext>
            <a:ext uri="{FF2B5EF4-FFF2-40B4-BE49-F238E27FC236}">
              <a16:creationId xmlns:a16="http://schemas.microsoft.com/office/drawing/2014/main" id="{E61E8E76-6413-4506-AA69-F84E95D4BB82}"/>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93" name="Drop Down 4" hidden="1">
          <a:extLst>
            <a:ext uri="{63B3BB69-23CF-44E3-9099-C40C66FF867C}">
              <a14:compatExt xmlns:a14="http://schemas.microsoft.com/office/drawing/2010/main" spid="_x0000_s2052"/>
            </a:ext>
            <a:ext uri="{FF2B5EF4-FFF2-40B4-BE49-F238E27FC236}">
              <a16:creationId xmlns:a16="http://schemas.microsoft.com/office/drawing/2014/main" id="{2DEE11DF-3CAD-467B-A188-FFCD8483137E}"/>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594" name="Drop Down 4" hidden="1">
          <a:extLst>
            <a:ext uri="{63B3BB69-23CF-44E3-9099-C40C66FF867C}">
              <a14:compatExt xmlns:a14="http://schemas.microsoft.com/office/drawing/2010/main" spid="_x0000_s2052"/>
            </a:ext>
            <a:ext uri="{FF2B5EF4-FFF2-40B4-BE49-F238E27FC236}">
              <a16:creationId xmlns:a16="http://schemas.microsoft.com/office/drawing/2014/main" id="{F5909936-33CC-4D0F-A1CB-B9DDD94A46B0}"/>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95" name="Drop Down 4" hidden="1">
          <a:extLst>
            <a:ext uri="{63B3BB69-23CF-44E3-9099-C40C66FF867C}">
              <a14:compatExt xmlns:a14="http://schemas.microsoft.com/office/drawing/2010/main" spid="_x0000_s2052"/>
            </a:ext>
            <a:ext uri="{FF2B5EF4-FFF2-40B4-BE49-F238E27FC236}">
              <a16:creationId xmlns:a16="http://schemas.microsoft.com/office/drawing/2014/main" id="{45C1E698-7D27-481D-AFD4-D77039E5E442}"/>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596" name="Drop Down 4" hidden="1">
          <a:extLst>
            <a:ext uri="{63B3BB69-23CF-44E3-9099-C40C66FF867C}">
              <a14:compatExt xmlns:a14="http://schemas.microsoft.com/office/drawing/2010/main" spid="_x0000_s2052"/>
            </a:ext>
            <a:ext uri="{FF2B5EF4-FFF2-40B4-BE49-F238E27FC236}">
              <a16:creationId xmlns:a16="http://schemas.microsoft.com/office/drawing/2014/main" id="{B463B8FB-08A2-45AD-9C9B-B531E07EC84A}"/>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597" name="Drop Down 4" hidden="1">
          <a:extLst>
            <a:ext uri="{63B3BB69-23CF-44E3-9099-C40C66FF867C}">
              <a14:compatExt xmlns:a14="http://schemas.microsoft.com/office/drawing/2010/main" spid="_x0000_s2052"/>
            </a:ext>
            <a:ext uri="{FF2B5EF4-FFF2-40B4-BE49-F238E27FC236}">
              <a16:creationId xmlns:a16="http://schemas.microsoft.com/office/drawing/2014/main" id="{8B28A3DC-31BE-4066-B730-305F97F7C1C7}"/>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598" name="Drop Down 20" hidden="1">
          <a:extLst>
            <a:ext uri="{63B3BB69-23CF-44E3-9099-C40C66FF867C}">
              <a14:compatExt xmlns:a14="http://schemas.microsoft.com/office/drawing/2010/main" spid="_x0000_s2068"/>
            </a:ext>
            <a:ext uri="{FF2B5EF4-FFF2-40B4-BE49-F238E27FC236}">
              <a16:creationId xmlns:a16="http://schemas.microsoft.com/office/drawing/2014/main" id="{AA377AE4-8285-47DC-A546-EF5C422D173F}"/>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599" name="Drop Down 24" hidden="1">
          <a:extLst>
            <a:ext uri="{63B3BB69-23CF-44E3-9099-C40C66FF867C}">
              <a14:compatExt xmlns:a14="http://schemas.microsoft.com/office/drawing/2010/main" spid="_x0000_s2072"/>
            </a:ext>
            <a:ext uri="{FF2B5EF4-FFF2-40B4-BE49-F238E27FC236}">
              <a16:creationId xmlns:a16="http://schemas.microsoft.com/office/drawing/2014/main" id="{787DEFE8-3D20-4DBB-BCDD-4B4FD3926B71}"/>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00" name="Drop Down 4" hidden="1">
          <a:extLst>
            <a:ext uri="{63B3BB69-23CF-44E3-9099-C40C66FF867C}">
              <a14:compatExt xmlns:a14="http://schemas.microsoft.com/office/drawing/2010/main" spid="_x0000_s2052"/>
            </a:ext>
            <a:ext uri="{FF2B5EF4-FFF2-40B4-BE49-F238E27FC236}">
              <a16:creationId xmlns:a16="http://schemas.microsoft.com/office/drawing/2014/main" id="{7B37C184-6CAA-4AC6-9549-F283C1A174C6}"/>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01" name="Drop Down 4" hidden="1">
          <a:extLst>
            <a:ext uri="{63B3BB69-23CF-44E3-9099-C40C66FF867C}">
              <a14:compatExt xmlns:a14="http://schemas.microsoft.com/office/drawing/2010/main" spid="_x0000_s2052"/>
            </a:ext>
            <a:ext uri="{FF2B5EF4-FFF2-40B4-BE49-F238E27FC236}">
              <a16:creationId xmlns:a16="http://schemas.microsoft.com/office/drawing/2014/main" id="{8FDA196E-2E71-4153-873D-A7C5B146C0B5}"/>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02" name="Drop Down 4" hidden="1">
          <a:extLst>
            <a:ext uri="{63B3BB69-23CF-44E3-9099-C40C66FF867C}">
              <a14:compatExt xmlns:a14="http://schemas.microsoft.com/office/drawing/2010/main" spid="_x0000_s2052"/>
            </a:ext>
            <a:ext uri="{FF2B5EF4-FFF2-40B4-BE49-F238E27FC236}">
              <a16:creationId xmlns:a16="http://schemas.microsoft.com/office/drawing/2014/main" id="{A79DFE46-F457-4BA0-8FEC-5E3E4876C429}"/>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03" name="Drop Down 4" hidden="1">
          <a:extLst>
            <a:ext uri="{63B3BB69-23CF-44E3-9099-C40C66FF867C}">
              <a14:compatExt xmlns:a14="http://schemas.microsoft.com/office/drawing/2010/main" spid="_x0000_s2052"/>
            </a:ext>
            <a:ext uri="{FF2B5EF4-FFF2-40B4-BE49-F238E27FC236}">
              <a16:creationId xmlns:a16="http://schemas.microsoft.com/office/drawing/2014/main" id="{70C22846-8760-4A1E-AEF0-288D6581F11B}"/>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04" name="Drop Down 4" hidden="1">
          <a:extLst>
            <a:ext uri="{63B3BB69-23CF-44E3-9099-C40C66FF867C}">
              <a14:compatExt xmlns:a14="http://schemas.microsoft.com/office/drawing/2010/main" spid="_x0000_s2052"/>
            </a:ext>
            <a:ext uri="{FF2B5EF4-FFF2-40B4-BE49-F238E27FC236}">
              <a16:creationId xmlns:a16="http://schemas.microsoft.com/office/drawing/2014/main" id="{39DD26C4-276A-4183-96AD-D9BE995ABFAA}"/>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605" name="Drop Down 20" hidden="1">
          <a:extLst>
            <a:ext uri="{63B3BB69-23CF-44E3-9099-C40C66FF867C}">
              <a14:compatExt xmlns:a14="http://schemas.microsoft.com/office/drawing/2010/main" spid="_x0000_s2068"/>
            </a:ext>
            <a:ext uri="{FF2B5EF4-FFF2-40B4-BE49-F238E27FC236}">
              <a16:creationId xmlns:a16="http://schemas.microsoft.com/office/drawing/2014/main" id="{B4BD1C37-0D24-4612-A8B6-BA0C2A325333}"/>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606" name="Drop Down 24" hidden="1">
          <a:extLst>
            <a:ext uri="{63B3BB69-23CF-44E3-9099-C40C66FF867C}">
              <a14:compatExt xmlns:a14="http://schemas.microsoft.com/office/drawing/2010/main" spid="_x0000_s2072"/>
            </a:ext>
            <a:ext uri="{FF2B5EF4-FFF2-40B4-BE49-F238E27FC236}">
              <a16:creationId xmlns:a16="http://schemas.microsoft.com/office/drawing/2014/main" id="{9CD69F4B-B11B-4E0E-A64F-5061CC156BC5}"/>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07" name="Drop Down 4" hidden="1">
          <a:extLst>
            <a:ext uri="{63B3BB69-23CF-44E3-9099-C40C66FF867C}">
              <a14:compatExt xmlns:a14="http://schemas.microsoft.com/office/drawing/2010/main" spid="_x0000_s2052"/>
            </a:ext>
            <a:ext uri="{FF2B5EF4-FFF2-40B4-BE49-F238E27FC236}">
              <a16:creationId xmlns:a16="http://schemas.microsoft.com/office/drawing/2014/main" id="{6CD8B52B-943D-4C68-90FB-FA529DFE276B}"/>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08" name="Drop Down 4" hidden="1">
          <a:extLst>
            <a:ext uri="{63B3BB69-23CF-44E3-9099-C40C66FF867C}">
              <a14:compatExt xmlns:a14="http://schemas.microsoft.com/office/drawing/2010/main" spid="_x0000_s2052"/>
            </a:ext>
            <a:ext uri="{FF2B5EF4-FFF2-40B4-BE49-F238E27FC236}">
              <a16:creationId xmlns:a16="http://schemas.microsoft.com/office/drawing/2014/main" id="{0966F036-135F-4CA8-B951-107D2894BB12}"/>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09" name="Drop Down 4" hidden="1">
          <a:extLst>
            <a:ext uri="{63B3BB69-23CF-44E3-9099-C40C66FF867C}">
              <a14:compatExt xmlns:a14="http://schemas.microsoft.com/office/drawing/2010/main" spid="_x0000_s2052"/>
            </a:ext>
            <a:ext uri="{FF2B5EF4-FFF2-40B4-BE49-F238E27FC236}">
              <a16:creationId xmlns:a16="http://schemas.microsoft.com/office/drawing/2014/main" id="{8AAD0270-596F-4C9A-B0D6-C9FAE3398E93}"/>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10" name="Drop Down 4" hidden="1">
          <a:extLst>
            <a:ext uri="{63B3BB69-23CF-44E3-9099-C40C66FF867C}">
              <a14:compatExt xmlns:a14="http://schemas.microsoft.com/office/drawing/2010/main" spid="_x0000_s2052"/>
            </a:ext>
            <a:ext uri="{FF2B5EF4-FFF2-40B4-BE49-F238E27FC236}">
              <a16:creationId xmlns:a16="http://schemas.microsoft.com/office/drawing/2014/main" id="{D21C3FEA-4260-4120-9726-00249C46971C}"/>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11" name="Drop Down 4" hidden="1">
          <a:extLst>
            <a:ext uri="{63B3BB69-23CF-44E3-9099-C40C66FF867C}">
              <a14:compatExt xmlns:a14="http://schemas.microsoft.com/office/drawing/2010/main" spid="_x0000_s2052"/>
            </a:ext>
            <a:ext uri="{FF2B5EF4-FFF2-40B4-BE49-F238E27FC236}">
              <a16:creationId xmlns:a16="http://schemas.microsoft.com/office/drawing/2014/main" id="{DC88D600-53A7-431F-94FF-B7155A1320D7}"/>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612" name="Drop Down 20" hidden="1">
          <a:extLst>
            <a:ext uri="{63B3BB69-23CF-44E3-9099-C40C66FF867C}">
              <a14:compatExt xmlns:a14="http://schemas.microsoft.com/office/drawing/2010/main" spid="_x0000_s2068"/>
            </a:ext>
            <a:ext uri="{FF2B5EF4-FFF2-40B4-BE49-F238E27FC236}">
              <a16:creationId xmlns:a16="http://schemas.microsoft.com/office/drawing/2014/main" id="{76A586AA-9770-4A8E-B516-389C27D4996D}"/>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613" name="Drop Down 24" hidden="1">
          <a:extLst>
            <a:ext uri="{63B3BB69-23CF-44E3-9099-C40C66FF867C}">
              <a14:compatExt xmlns:a14="http://schemas.microsoft.com/office/drawing/2010/main" spid="_x0000_s2072"/>
            </a:ext>
            <a:ext uri="{FF2B5EF4-FFF2-40B4-BE49-F238E27FC236}">
              <a16:creationId xmlns:a16="http://schemas.microsoft.com/office/drawing/2014/main" id="{52EB8408-54D3-46EC-9922-CA1A0AA575BA}"/>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14" name="Drop Down 4" hidden="1">
          <a:extLst>
            <a:ext uri="{63B3BB69-23CF-44E3-9099-C40C66FF867C}">
              <a14:compatExt xmlns:a14="http://schemas.microsoft.com/office/drawing/2010/main" spid="_x0000_s2052"/>
            </a:ext>
            <a:ext uri="{FF2B5EF4-FFF2-40B4-BE49-F238E27FC236}">
              <a16:creationId xmlns:a16="http://schemas.microsoft.com/office/drawing/2014/main" id="{F2FAEDB0-CFC4-4335-8609-60C0D3787C49}"/>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15" name="Drop Down 4" hidden="1">
          <a:extLst>
            <a:ext uri="{63B3BB69-23CF-44E3-9099-C40C66FF867C}">
              <a14:compatExt xmlns:a14="http://schemas.microsoft.com/office/drawing/2010/main" spid="_x0000_s2052"/>
            </a:ext>
            <a:ext uri="{FF2B5EF4-FFF2-40B4-BE49-F238E27FC236}">
              <a16:creationId xmlns:a16="http://schemas.microsoft.com/office/drawing/2014/main" id="{33EAAF09-3280-4FD2-9668-36C0D85073B2}"/>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16" name="Drop Down 4" hidden="1">
          <a:extLst>
            <a:ext uri="{63B3BB69-23CF-44E3-9099-C40C66FF867C}">
              <a14:compatExt xmlns:a14="http://schemas.microsoft.com/office/drawing/2010/main" spid="_x0000_s2052"/>
            </a:ext>
            <a:ext uri="{FF2B5EF4-FFF2-40B4-BE49-F238E27FC236}">
              <a16:creationId xmlns:a16="http://schemas.microsoft.com/office/drawing/2014/main" id="{ED215E06-64C5-47C3-972C-17146077DD9B}"/>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17" name="Drop Down 4" hidden="1">
          <a:extLst>
            <a:ext uri="{63B3BB69-23CF-44E3-9099-C40C66FF867C}">
              <a14:compatExt xmlns:a14="http://schemas.microsoft.com/office/drawing/2010/main" spid="_x0000_s2052"/>
            </a:ext>
            <a:ext uri="{FF2B5EF4-FFF2-40B4-BE49-F238E27FC236}">
              <a16:creationId xmlns:a16="http://schemas.microsoft.com/office/drawing/2014/main" id="{C06A923C-BFB3-4BBC-9920-5003928613C8}"/>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18" name="Drop Down 4" hidden="1">
          <a:extLst>
            <a:ext uri="{63B3BB69-23CF-44E3-9099-C40C66FF867C}">
              <a14:compatExt xmlns:a14="http://schemas.microsoft.com/office/drawing/2010/main" spid="_x0000_s2052"/>
            </a:ext>
            <a:ext uri="{FF2B5EF4-FFF2-40B4-BE49-F238E27FC236}">
              <a16:creationId xmlns:a16="http://schemas.microsoft.com/office/drawing/2014/main" id="{1C0DDB7D-B27F-40D4-A4FA-2825BB65DB84}"/>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619" name="Drop Down 20" hidden="1">
          <a:extLst>
            <a:ext uri="{63B3BB69-23CF-44E3-9099-C40C66FF867C}">
              <a14:compatExt xmlns:a14="http://schemas.microsoft.com/office/drawing/2010/main" spid="_x0000_s2068"/>
            </a:ext>
            <a:ext uri="{FF2B5EF4-FFF2-40B4-BE49-F238E27FC236}">
              <a16:creationId xmlns:a16="http://schemas.microsoft.com/office/drawing/2014/main" id="{CC408B70-913C-4A99-A2D7-014F082B47C5}"/>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620" name="Drop Down 24" hidden="1">
          <a:extLst>
            <a:ext uri="{63B3BB69-23CF-44E3-9099-C40C66FF867C}">
              <a14:compatExt xmlns:a14="http://schemas.microsoft.com/office/drawing/2010/main" spid="_x0000_s2072"/>
            </a:ext>
            <a:ext uri="{FF2B5EF4-FFF2-40B4-BE49-F238E27FC236}">
              <a16:creationId xmlns:a16="http://schemas.microsoft.com/office/drawing/2014/main" id="{512C824C-6EA2-49E6-A22F-E4A9C15984BC}"/>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21" name="Drop Down 4" hidden="1">
          <a:extLst>
            <a:ext uri="{63B3BB69-23CF-44E3-9099-C40C66FF867C}">
              <a14:compatExt xmlns:a14="http://schemas.microsoft.com/office/drawing/2010/main" spid="_x0000_s2052"/>
            </a:ext>
            <a:ext uri="{FF2B5EF4-FFF2-40B4-BE49-F238E27FC236}">
              <a16:creationId xmlns:a16="http://schemas.microsoft.com/office/drawing/2014/main" id="{96E4313A-B49D-4228-9168-D2FD3EF370CE}"/>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22" name="Drop Down 4" hidden="1">
          <a:extLst>
            <a:ext uri="{63B3BB69-23CF-44E3-9099-C40C66FF867C}">
              <a14:compatExt xmlns:a14="http://schemas.microsoft.com/office/drawing/2010/main" spid="_x0000_s2052"/>
            </a:ext>
            <a:ext uri="{FF2B5EF4-FFF2-40B4-BE49-F238E27FC236}">
              <a16:creationId xmlns:a16="http://schemas.microsoft.com/office/drawing/2014/main" id="{9ECA8595-D3BB-4F24-A41C-A21B5174BEED}"/>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23" name="Drop Down 4" hidden="1">
          <a:extLst>
            <a:ext uri="{63B3BB69-23CF-44E3-9099-C40C66FF867C}">
              <a14:compatExt xmlns:a14="http://schemas.microsoft.com/office/drawing/2010/main" spid="_x0000_s2052"/>
            </a:ext>
            <a:ext uri="{FF2B5EF4-FFF2-40B4-BE49-F238E27FC236}">
              <a16:creationId xmlns:a16="http://schemas.microsoft.com/office/drawing/2014/main" id="{DE5806DC-DEC4-493E-8FB9-2593011EAC91}"/>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24" name="Drop Down 4" hidden="1">
          <a:extLst>
            <a:ext uri="{63B3BB69-23CF-44E3-9099-C40C66FF867C}">
              <a14:compatExt xmlns:a14="http://schemas.microsoft.com/office/drawing/2010/main" spid="_x0000_s2052"/>
            </a:ext>
            <a:ext uri="{FF2B5EF4-FFF2-40B4-BE49-F238E27FC236}">
              <a16:creationId xmlns:a16="http://schemas.microsoft.com/office/drawing/2014/main" id="{0AFE43E0-D9AE-41DB-889B-BAC21378AE8E}"/>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25" name="Drop Down 4" hidden="1">
          <a:extLst>
            <a:ext uri="{63B3BB69-23CF-44E3-9099-C40C66FF867C}">
              <a14:compatExt xmlns:a14="http://schemas.microsoft.com/office/drawing/2010/main" spid="_x0000_s2052"/>
            </a:ext>
            <a:ext uri="{FF2B5EF4-FFF2-40B4-BE49-F238E27FC236}">
              <a16:creationId xmlns:a16="http://schemas.microsoft.com/office/drawing/2014/main" id="{79DCC252-3391-47A6-83C8-6134DF55CFE5}"/>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626" name="Drop Down 20" hidden="1">
          <a:extLst>
            <a:ext uri="{63B3BB69-23CF-44E3-9099-C40C66FF867C}">
              <a14:compatExt xmlns:a14="http://schemas.microsoft.com/office/drawing/2010/main" spid="_x0000_s2068"/>
            </a:ext>
            <a:ext uri="{FF2B5EF4-FFF2-40B4-BE49-F238E27FC236}">
              <a16:creationId xmlns:a16="http://schemas.microsoft.com/office/drawing/2014/main" id="{517C544B-7A18-4B3A-BCA9-D29468D41884}"/>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627" name="Drop Down 24" hidden="1">
          <a:extLst>
            <a:ext uri="{63B3BB69-23CF-44E3-9099-C40C66FF867C}">
              <a14:compatExt xmlns:a14="http://schemas.microsoft.com/office/drawing/2010/main" spid="_x0000_s2072"/>
            </a:ext>
            <a:ext uri="{FF2B5EF4-FFF2-40B4-BE49-F238E27FC236}">
              <a16:creationId xmlns:a16="http://schemas.microsoft.com/office/drawing/2014/main" id="{1319D09A-9900-4A11-A2F9-7064AE8AC470}"/>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28" name="Drop Down 4" hidden="1">
          <a:extLst>
            <a:ext uri="{63B3BB69-23CF-44E3-9099-C40C66FF867C}">
              <a14:compatExt xmlns:a14="http://schemas.microsoft.com/office/drawing/2010/main" spid="_x0000_s2052"/>
            </a:ext>
            <a:ext uri="{FF2B5EF4-FFF2-40B4-BE49-F238E27FC236}">
              <a16:creationId xmlns:a16="http://schemas.microsoft.com/office/drawing/2014/main" id="{EBC594C4-1FF8-4BF3-93D5-29233341D28B}"/>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29" name="Drop Down 4" hidden="1">
          <a:extLst>
            <a:ext uri="{63B3BB69-23CF-44E3-9099-C40C66FF867C}">
              <a14:compatExt xmlns:a14="http://schemas.microsoft.com/office/drawing/2010/main" spid="_x0000_s2052"/>
            </a:ext>
            <a:ext uri="{FF2B5EF4-FFF2-40B4-BE49-F238E27FC236}">
              <a16:creationId xmlns:a16="http://schemas.microsoft.com/office/drawing/2014/main" id="{FD830B7C-5047-49D5-982B-332131FC3997}"/>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30" name="Drop Down 4" hidden="1">
          <a:extLst>
            <a:ext uri="{63B3BB69-23CF-44E3-9099-C40C66FF867C}">
              <a14:compatExt xmlns:a14="http://schemas.microsoft.com/office/drawing/2010/main" spid="_x0000_s2052"/>
            </a:ext>
            <a:ext uri="{FF2B5EF4-FFF2-40B4-BE49-F238E27FC236}">
              <a16:creationId xmlns:a16="http://schemas.microsoft.com/office/drawing/2014/main" id="{B6782707-2849-406C-A4BC-77E87A9304CE}"/>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31" name="Drop Down 4" hidden="1">
          <a:extLst>
            <a:ext uri="{63B3BB69-23CF-44E3-9099-C40C66FF867C}">
              <a14:compatExt xmlns:a14="http://schemas.microsoft.com/office/drawing/2010/main" spid="_x0000_s2052"/>
            </a:ext>
            <a:ext uri="{FF2B5EF4-FFF2-40B4-BE49-F238E27FC236}">
              <a16:creationId xmlns:a16="http://schemas.microsoft.com/office/drawing/2014/main" id="{54D0B157-872B-49EE-A431-1B7CF401C8E4}"/>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32" name="Drop Down 4" hidden="1">
          <a:extLst>
            <a:ext uri="{63B3BB69-23CF-44E3-9099-C40C66FF867C}">
              <a14:compatExt xmlns:a14="http://schemas.microsoft.com/office/drawing/2010/main" spid="_x0000_s2052"/>
            </a:ext>
            <a:ext uri="{FF2B5EF4-FFF2-40B4-BE49-F238E27FC236}">
              <a16:creationId xmlns:a16="http://schemas.microsoft.com/office/drawing/2014/main" id="{E88276F2-B7BF-4FF8-858F-2129718229B9}"/>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633" name="Drop Down 20" hidden="1">
          <a:extLst>
            <a:ext uri="{63B3BB69-23CF-44E3-9099-C40C66FF867C}">
              <a14:compatExt xmlns:a14="http://schemas.microsoft.com/office/drawing/2010/main" spid="_x0000_s2068"/>
            </a:ext>
            <a:ext uri="{FF2B5EF4-FFF2-40B4-BE49-F238E27FC236}">
              <a16:creationId xmlns:a16="http://schemas.microsoft.com/office/drawing/2014/main" id="{5BBD0F9C-20DD-401A-9980-F7AE304F909C}"/>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634" name="Drop Down 24" hidden="1">
          <a:extLst>
            <a:ext uri="{63B3BB69-23CF-44E3-9099-C40C66FF867C}">
              <a14:compatExt xmlns:a14="http://schemas.microsoft.com/office/drawing/2010/main" spid="_x0000_s2072"/>
            </a:ext>
            <a:ext uri="{FF2B5EF4-FFF2-40B4-BE49-F238E27FC236}">
              <a16:creationId xmlns:a16="http://schemas.microsoft.com/office/drawing/2014/main" id="{CEC1761A-BE49-4438-95CB-3C192AC7A184}"/>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35" name="Drop Down 4" hidden="1">
          <a:extLst>
            <a:ext uri="{63B3BB69-23CF-44E3-9099-C40C66FF867C}">
              <a14:compatExt xmlns:a14="http://schemas.microsoft.com/office/drawing/2010/main" spid="_x0000_s2052"/>
            </a:ext>
            <a:ext uri="{FF2B5EF4-FFF2-40B4-BE49-F238E27FC236}">
              <a16:creationId xmlns:a16="http://schemas.microsoft.com/office/drawing/2014/main" id="{989A938A-F3B4-49F9-96AE-DCD359986AB9}"/>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36" name="Drop Down 4" hidden="1">
          <a:extLst>
            <a:ext uri="{63B3BB69-23CF-44E3-9099-C40C66FF867C}">
              <a14:compatExt xmlns:a14="http://schemas.microsoft.com/office/drawing/2010/main" spid="_x0000_s2052"/>
            </a:ext>
            <a:ext uri="{FF2B5EF4-FFF2-40B4-BE49-F238E27FC236}">
              <a16:creationId xmlns:a16="http://schemas.microsoft.com/office/drawing/2014/main" id="{4D60E885-F4A9-424C-94AD-B20B83D21277}"/>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37" name="Drop Down 4" hidden="1">
          <a:extLst>
            <a:ext uri="{63B3BB69-23CF-44E3-9099-C40C66FF867C}">
              <a14:compatExt xmlns:a14="http://schemas.microsoft.com/office/drawing/2010/main" spid="_x0000_s2052"/>
            </a:ext>
            <a:ext uri="{FF2B5EF4-FFF2-40B4-BE49-F238E27FC236}">
              <a16:creationId xmlns:a16="http://schemas.microsoft.com/office/drawing/2014/main" id="{A0D8BA89-0B1C-44BD-9D69-56E8D97A22CE}"/>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38" name="Drop Down 4" hidden="1">
          <a:extLst>
            <a:ext uri="{63B3BB69-23CF-44E3-9099-C40C66FF867C}">
              <a14:compatExt xmlns:a14="http://schemas.microsoft.com/office/drawing/2010/main" spid="_x0000_s2052"/>
            </a:ext>
            <a:ext uri="{FF2B5EF4-FFF2-40B4-BE49-F238E27FC236}">
              <a16:creationId xmlns:a16="http://schemas.microsoft.com/office/drawing/2014/main" id="{D1AFA497-463E-4FE2-84FD-A6697A36A587}"/>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39" name="Drop Down 4" hidden="1">
          <a:extLst>
            <a:ext uri="{63B3BB69-23CF-44E3-9099-C40C66FF867C}">
              <a14:compatExt xmlns:a14="http://schemas.microsoft.com/office/drawing/2010/main" spid="_x0000_s2052"/>
            </a:ext>
            <a:ext uri="{FF2B5EF4-FFF2-40B4-BE49-F238E27FC236}">
              <a16:creationId xmlns:a16="http://schemas.microsoft.com/office/drawing/2014/main" id="{D8E7305A-259B-461E-8F95-2AC2B20AB13D}"/>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640" name="Drop Down 20" hidden="1">
          <a:extLst>
            <a:ext uri="{63B3BB69-23CF-44E3-9099-C40C66FF867C}">
              <a14:compatExt xmlns:a14="http://schemas.microsoft.com/office/drawing/2010/main" spid="_x0000_s2068"/>
            </a:ext>
            <a:ext uri="{FF2B5EF4-FFF2-40B4-BE49-F238E27FC236}">
              <a16:creationId xmlns:a16="http://schemas.microsoft.com/office/drawing/2014/main" id="{DE4A1383-3D77-4092-9465-49E9C4A90AB9}"/>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641" name="Drop Down 24" hidden="1">
          <a:extLst>
            <a:ext uri="{63B3BB69-23CF-44E3-9099-C40C66FF867C}">
              <a14:compatExt xmlns:a14="http://schemas.microsoft.com/office/drawing/2010/main" spid="_x0000_s2072"/>
            </a:ext>
            <a:ext uri="{FF2B5EF4-FFF2-40B4-BE49-F238E27FC236}">
              <a16:creationId xmlns:a16="http://schemas.microsoft.com/office/drawing/2014/main" id="{FCDD960A-B70E-4455-BF2A-2819C7B57287}"/>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42" name="Drop Down 4" hidden="1">
          <a:extLst>
            <a:ext uri="{63B3BB69-23CF-44E3-9099-C40C66FF867C}">
              <a14:compatExt xmlns:a14="http://schemas.microsoft.com/office/drawing/2010/main" spid="_x0000_s2052"/>
            </a:ext>
            <a:ext uri="{FF2B5EF4-FFF2-40B4-BE49-F238E27FC236}">
              <a16:creationId xmlns:a16="http://schemas.microsoft.com/office/drawing/2014/main" id="{A0C46E89-E4DE-4B0B-B038-899B20734783}"/>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43" name="Drop Down 4" hidden="1">
          <a:extLst>
            <a:ext uri="{63B3BB69-23CF-44E3-9099-C40C66FF867C}">
              <a14:compatExt xmlns:a14="http://schemas.microsoft.com/office/drawing/2010/main" spid="_x0000_s2052"/>
            </a:ext>
            <a:ext uri="{FF2B5EF4-FFF2-40B4-BE49-F238E27FC236}">
              <a16:creationId xmlns:a16="http://schemas.microsoft.com/office/drawing/2014/main" id="{F3DF9E73-20C2-4FFC-9905-E02F405BC927}"/>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44" name="Drop Down 4" hidden="1">
          <a:extLst>
            <a:ext uri="{63B3BB69-23CF-44E3-9099-C40C66FF867C}">
              <a14:compatExt xmlns:a14="http://schemas.microsoft.com/office/drawing/2010/main" spid="_x0000_s2052"/>
            </a:ext>
            <a:ext uri="{FF2B5EF4-FFF2-40B4-BE49-F238E27FC236}">
              <a16:creationId xmlns:a16="http://schemas.microsoft.com/office/drawing/2014/main" id="{B429FF94-2527-433D-ABB4-9F6FC677DE00}"/>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45" name="Drop Down 4" hidden="1">
          <a:extLst>
            <a:ext uri="{63B3BB69-23CF-44E3-9099-C40C66FF867C}">
              <a14:compatExt xmlns:a14="http://schemas.microsoft.com/office/drawing/2010/main" spid="_x0000_s2052"/>
            </a:ext>
            <a:ext uri="{FF2B5EF4-FFF2-40B4-BE49-F238E27FC236}">
              <a16:creationId xmlns:a16="http://schemas.microsoft.com/office/drawing/2014/main" id="{7BDCF8BB-3075-4716-AF6B-685E1A6144FF}"/>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46" name="Drop Down 4" hidden="1">
          <a:extLst>
            <a:ext uri="{63B3BB69-23CF-44E3-9099-C40C66FF867C}">
              <a14:compatExt xmlns:a14="http://schemas.microsoft.com/office/drawing/2010/main" spid="_x0000_s2052"/>
            </a:ext>
            <a:ext uri="{FF2B5EF4-FFF2-40B4-BE49-F238E27FC236}">
              <a16:creationId xmlns:a16="http://schemas.microsoft.com/office/drawing/2014/main" id="{E39A22A7-8ED4-4320-9D2D-26FAECACB78A}"/>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647" name="Drop Down 20" hidden="1">
          <a:extLst>
            <a:ext uri="{63B3BB69-23CF-44E3-9099-C40C66FF867C}">
              <a14:compatExt xmlns:a14="http://schemas.microsoft.com/office/drawing/2010/main" spid="_x0000_s2068"/>
            </a:ext>
            <a:ext uri="{FF2B5EF4-FFF2-40B4-BE49-F238E27FC236}">
              <a16:creationId xmlns:a16="http://schemas.microsoft.com/office/drawing/2014/main" id="{2B493ADF-D0CB-4879-B5A9-05A2EA31DBB1}"/>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648" name="Drop Down 24" hidden="1">
          <a:extLst>
            <a:ext uri="{63B3BB69-23CF-44E3-9099-C40C66FF867C}">
              <a14:compatExt xmlns:a14="http://schemas.microsoft.com/office/drawing/2010/main" spid="_x0000_s2072"/>
            </a:ext>
            <a:ext uri="{FF2B5EF4-FFF2-40B4-BE49-F238E27FC236}">
              <a16:creationId xmlns:a16="http://schemas.microsoft.com/office/drawing/2014/main" id="{D5BD43C7-EC8A-4890-9910-C3E44098E136}"/>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49" name="Drop Down 4" hidden="1">
          <a:extLst>
            <a:ext uri="{63B3BB69-23CF-44E3-9099-C40C66FF867C}">
              <a14:compatExt xmlns:a14="http://schemas.microsoft.com/office/drawing/2010/main" spid="_x0000_s2052"/>
            </a:ext>
            <a:ext uri="{FF2B5EF4-FFF2-40B4-BE49-F238E27FC236}">
              <a16:creationId xmlns:a16="http://schemas.microsoft.com/office/drawing/2014/main" id="{4D8D5D28-E397-48CD-A75F-7B5B9BD46244}"/>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50" name="Drop Down 4" hidden="1">
          <a:extLst>
            <a:ext uri="{63B3BB69-23CF-44E3-9099-C40C66FF867C}">
              <a14:compatExt xmlns:a14="http://schemas.microsoft.com/office/drawing/2010/main" spid="_x0000_s2052"/>
            </a:ext>
            <a:ext uri="{FF2B5EF4-FFF2-40B4-BE49-F238E27FC236}">
              <a16:creationId xmlns:a16="http://schemas.microsoft.com/office/drawing/2014/main" id="{8B06B9B9-2229-4707-9956-B77147458373}"/>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51" name="Drop Down 4" hidden="1">
          <a:extLst>
            <a:ext uri="{63B3BB69-23CF-44E3-9099-C40C66FF867C}">
              <a14:compatExt xmlns:a14="http://schemas.microsoft.com/office/drawing/2010/main" spid="_x0000_s2052"/>
            </a:ext>
            <a:ext uri="{FF2B5EF4-FFF2-40B4-BE49-F238E27FC236}">
              <a16:creationId xmlns:a16="http://schemas.microsoft.com/office/drawing/2014/main" id="{773AEDD6-103F-4832-AB4E-DCD2B561A36C}"/>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52" name="Drop Down 4" hidden="1">
          <a:extLst>
            <a:ext uri="{63B3BB69-23CF-44E3-9099-C40C66FF867C}">
              <a14:compatExt xmlns:a14="http://schemas.microsoft.com/office/drawing/2010/main" spid="_x0000_s2052"/>
            </a:ext>
            <a:ext uri="{FF2B5EF4-FFF2-40B4-BE49-F238E27FC236}">
              <a16:creationId xmlns:a16="http://schemas.microsoft.com/office/drawing/2014/main" id="{B9244F74-9250-4601-ACF4-9A18FCA0DA23}"/>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53" name="Drop Down 4" hidden="1">
          <a:extLst>
            <a:ext uri="{63B3BB69-23CF-44E3-9099-C40C66FF867C}">
              <a14:compatExt xmlns:a14="http://schemas.microsoft.com/office/drawing/2010/main" spid="_x0000_s2052"/>
            </a:ext>
            <a:ext uri="{FF2B5EF4-FFF2-40B4-BE49-F238E27FC236}">
              <a16:creationId xmlns:a16="http://schemas.microsoft.com/office/drawing/2014/main" id="{EFE78C06-B25F-42CA-8874-3A9D3CAB305D}"/>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654" name="Drop Down 20" hidden="1">
          <a:extLst>
            <a:ext uri="{63B3BB69-23CF-44E3-9099-C40C66FF867C}">
              <a14:compatExt xmlns:a14="http://schemas.microsoft.com/office/drawing/2010/main" spid="_x0000_s2068"/>
            </a:ext>
            <a:ext uri="{FF2B5EF4-FFF2-40B4-BE49-F238E27FC236}">
              <a16:creationId xmlns:a16="http://schemas.microsoft.com/office/drawing/2014/main" id="{61363066-A8B3-412A-8245-F1A45E2C58A2}"/>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655" name="Drop Down 24" hidden="1">
          <a:extLst>
            <a:ext uri="{63B3BB69-23CF-44E3-9099-C40C66FF867C}">
              <a14:compatExt xmlns:a14="http://schemas.microsoft.com/office/drawing/2010/main" spid="_x0000_s2072"/>
            </a:ext>
            <a:ext uri="{FF2B5EF4-FFF2-40B4-BE49-F238E27FC236}">
              <a16:creationId xmlns:a16="http://schemas.microsoft.com/office/drawing/2014/main" id="{BDBB341B-46C2-44B6-BC15-9CE2B83C1CE7}"/>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56" name="Drop Down 4" hidden="1">
          <a:extLst>
            <a:ext uri="{63B3BB69-23CF-44E3-9099-C40C66FF867C}">
              <a14:compatExt xmlns:a14="http://schemas.microsoft.com/office/drawing/2010/main" spid="_x0000_s2052"/>
            </a:ext>
            <a:ext uri="{FF2B5EF4-FFF2-40B4-BE49-F238E27FC236}">
              <a16:creationId xmlns:a16="http://schemas.microsoft.com/office/drawing/2014/main" id="{7154F5B8-AEC7-4409-A5DD-53D26066F22C}"/>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57" name="Drop Down 4" hidden="1">
          <a:extLst>
            <a:ext uri="{63B3BB69-23CF-44E3-9099-C40C66FF867C}">
              <a14:compatExt xmlns:a14="http://schemas.microsoft.com/office/drawing/2010/main" spid="_x0000_s2052"/>
            </a:ext>
            <a:ext uri="{FF2B5EF4-FFF2-40B4-BE49-F238E27FC236}">
              <a16:creationId xmlns:a16="http://schemas.microsoft.com/office/drawing/2014/main" id="{0486E07A-E09B-4647-85EE-6351ACB00283}"/>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58" name="Drop Down 4" hidden="1">
          <a:extLst>
            <a:ext uri="{63B3BB69-23CF-44E3-9099-C40C66FF867C}">
              <a14:compatExt xmlns:a14="http://schemas.microsoft.com/office/drawing/2010/main" spid="_x0000_s2052"/>
            </a:ext>
            <a:ext uri="{FF2B5EF4-FFF2-40B4-BE49-F238E27FC236}">
              <a16:creationId xmlns:a16="http://schemas.microsoft.com/office/drawing/2014/main" id="{05DA8110-1310-4791-BD4E-3A55864DE701}"/>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59" name="Drop Down 4" hidden="1">
          <a:extLst>
            <a:ext uri="{63B3BB69-23CF-44E3-9099-C40C66FF867C}">
              <a14:compatExt xmlns:a14="http://schemas.microsoft.com/office/drawing/2010/main" spid="_x0000_s2052"/>
            </a:ext>
            <a:ext uri="{FF2B5EF4-FFF2-40B4-BE49-F238E27FC236}">
              <a16:creationId xmlns:a16="http://schemas.microsoft.com/office/drawing/2014/main" id="{4A195B8A-ADB3-4942-8B9D-FA69479EAFD8}"/>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60" name="Drop Down 4" hidden="1">
          <a:extLst>
            <a:ext uri="{63B3BB69-23CF-44E3-9099-C40C66FF867C}">
              <a14:compatExt xmlns:a14="http://schemas.microsoft.com/office/drawing/2010/main" spid="_x0000_s2052"/>
            </a:ext>
            <a:ext uri="{FF2B5EF4-FFF2-40B4-BE49-F238E27FC236}">
              <a16:creationId xmlns:a16="http://schemas.microsoft.com/office/drawing/2014/main" id="{5FB104D4-AAC9-4C00-9738-D6067BB3F8F5}"/>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661" name="Drop Down 20" hidden="1">
          <a:extLst>
            <a:ext uri="{63B3BB69-23CF-44E3-9099-C40C66FF867C}">
              <a14:compatExt xmlns:a14="http://schemas.microsoft.com/office/drawing/2010/main" spid="_x0000_s2068"/>
            </a:ext>
            <a:ext uri="{FF2B5EF4-FFF2-40B4-BE49-F238E27FC236}">
              <a16:creationId xmlns:a16="http://schemas.microsoft.com/office/drawing/2014/main" id="{6374EA5E-6916-465C-B357-3249F13329AC}"/>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662" name="Drop Down 24" hidden="1">
          <a:extLst>
            <a:ext uri="{63B3BB69-23CF-44E3-9099-C40C66FF867C}">
              <a14:compatExt xmlns:a14="http://schemas.microsoft.com/office/drawing/2010/main" spid="_x0000_s2072"/>
            </a:ext>
            <a:ext uri="{FF2B5EF4-FFF2-40B4-BE49-F238E27FC236}">
              <a16:creationId xmlns:a16="http://schemas.microsoft.com/office/drawing/2014/main" id="{F865B191-0E1C-4B59-BC28-10F4541F2754}"/>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63" name="Drop Down 4" hidden="1">
          <a:extLst>
            <a:ext uri="{63B3BB69-23CF-44E3-9099-C40C66FF867C}">
              <a14:compatExt xmlns:a14="http://schemas.microsoft.com/office/drawing/2010/main" spid="_x0000_s2052"/>
            </a:ext>
            <a:ext uri="{FF2B5EF4-FFF2-40B4-BE49-F238E27FC236}">
              <a16:creationId xmlns:a16="http://schemas.microsoft.com/office/drawing/2014/main" id="{D9D1F7B1-5633-4FB6-BC78-BEF8B352B043}"/>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64" name="Drop Down 4" hidden="1">
          <a:extLst>
            <a:ext uri="{63B3BB69-23CF-44E3-9099-C40C66FF867C}">
              <a14:compatExt xmlns:a14="http://schemas.microsoft.com/office/drawing/2010/main" spid="_x0000_s2052"/>
            </a:ext>
            <a:ext uri="{FF2B5EF4-FFF2-40B4-BE49-F238E27FC236}">
              <a16:creationId xmlns:a16="http://schemas.microsoft.com/office/drawing/2014/main" id="{18BB39F5-C04C-4347-A268-B5544EBB8F7C}"/>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65" name="Drop Down 4" hidden="1">
          <a:extLst>
            <a:ext uri="{63B3BB69-23CF-44E3-9099-C40C66FF867C}">
              <a14:compatExt xmlns:a14="http://schemas.microsoft.com/office/drawing/2010/main" spid="_x0000_s2052"/>
            </a:ext>
            <a:ext uri="{FF2B5EF4-FFF2-40B4-BE49-F238E27FC236}">
              <a16:creationId xmlns:a16="http://schemas.microsoft.com/office/drawing/2014/main" id="{6EF03287-1D32-42F3-8B17-79C1619B981D}"/>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66" name="Drop Down 4" hidden="1">
          <a:extLst>
            <a:ext uri="{63B3BB69-23CF-44E3-9099-C40C66FF867C}">
              <a14:compatExt xmlns:a14="http://schemas.microsoft.com/office/drawing/2010/main" spid="_x0000_s2052"/>
            </a:ext>
            <a:ext uri="{FF2B5EF4-FFF2-40B4-BE49-F238E27FC236}">
              <a16:creationId xmlns:a16="http://schemas.microsoft.com/office/drawing/2014/main" id="{B5997352-348D-44BD-A891-2DFB79FFA87B}"/>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67" name="Drop Down 4" hidden="1">
          <a:extLst>
            <a:ext uri="{63B3BB69-23CF-44E3-9099-C40C66FF867C}">
              <a14:compatExt xmlns:a14="http://schemas.microsoft.com/office/drawing/2010/main" spid="_x0000_s2052"/>
            </a:ext>
            <a:ext uri="{FF2B5EF4-FFF2-40B4-BE49-F238E27FC236}">
              <a16:creationId xmlns:a16="http://schemas.microsoft.com/office/drawing/2014/main" id="{8310928C-BFA4-4ACE-B8C7-7EC01E64FA2B}"/>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668" name="Drop Down 20" hidden="1">
          <a:extLst>
            <a:ext uri="{63B3BB69-23CF-44E3-9099-C40C66FF867C}">
              <a14:compatExt xmlns:a14="http://schemas.microsoft.com/office/drawing/2010/main" spid="_x0000_s2068"/>
            </a:ext>
            <a:ext uri="{FF2B5EF4-FFF2-40B4-BE49-F238E27FC236}">
              <a16:creationId xmlns:a16="http://schemas.microsoft.com/office/drawing/2014/main" id="{5367F857-28FD-4F43-8EF2-73E1FB540EE9}"/>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669" name="Drop Down 24" hidden="1">
          <a:extLst>
            <a:ext uri="{63B3BB69-23CF-44E3-9099-C40C66FF867C}">
              <a14:compatExt xmlns:a14="http://schemas.microsoft.com/office/drawing/2010/main" spid="_x0000_s2072"/>
            </a:ext>
            <a:ext uri="{FF2B5EF4-FFF2-40B4-BE49-F238E27FC236}">
              <a16:creationId xmlns:a16="http://schemas.microsoft.com/office/drawing/2014/main" id="{4FE4FFA1-A76A-44E4-B37A-C0B01785DFCA}"/>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70" name="Drop Down 4" hidden="1">
          <a:extLst>
            <a:ext uri="{63B3BB69-23CF-44E3-9099-C40C66FF867C}">
              <a14:compatExt xmlns:a14="http://schemas.microsoft.com/office/drawing/2010/main" spid="_x0000_s2052"/>
            </a:ext>
            <a:ext uri="{FF2B5EF4-FFF2-40B4-BE49-F238E27FC236}">
              <a16:creationId xmlns:a16="http://schemas.microsoft.com/office/drawing/2014/main" id="{3787DB10-872D-421A-B219-E700B6438C6F}"/>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71" name="Drop Down 4" hidden="1">
          <a:extLst>
            <a:ext uri="{63B3BB69-23CF-44E3-9099-C40C66FF867C}">
              <a14:compatExt xmlns:a14="http://schemas.microsoft.com/office/drawing/2010/main" spid="_x0000_s2052"/>
            </a:ext>
            <a:ext uri="{FF2B5EF4-FFF2-40B4-BE49-F238E27FC236}">
              <a16:creationId xmlns:a16="http://schemas.microsoft.com/office/drawing/2014/main" id="{0B86F077-12B6-4050-A784-17C6389184AD}"/>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72" name="Drop Down 4" hidden="1">
          <a:extLst>
            <a:ext uri="{63B3BB69-23CF-44E3-9099-C40C66FF867C}">
              <a14:compatExt xmlns:a14="http://schemas.microsoft.com/office/drawing/2010/main" spid="_x0000_s2052"/>
            </a:ext>
            <a:ext uri="{FF2B5EF4-FFF2-40B4-BE49-F238E27FC236}">
              <a16:creationId xmlns:a16="http://schemas.microsoft.com/office/drawing/2014/main" id="{E6A653FB-6211-49F3-82B6-BE56E202A6D1}"/>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73" name="Drop Down 4" hidden="1">
          <a:extLst>
            <a:ext uri="{63B3BB69-23CF-44E3-9099-C40C66FF867C}">
              <a14:compatExt xmlns:a14="http://schemas.microsoft.com/office/drawing/2010/main" spid="_x0000_s2052"/>
            </a:ext>
            <a:ext uri="{FF2B5EF4-FFF2-40B4-BE49-F238E27FC236}">
              <a16:creationId xmlns:a16="http://schemas.microsoft.com/office/drawing/2014/main" id="{F61D80D1-8D6E-42E1-9C04-99169E18C8B5}"/>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74" name="Drop Down 4" hidden="1">
          <a:extLst>
            <a:ext uri="{63B3BB69-23CF-44E3-9099-C40C66FF867C}">
              <a14:compatExt xmlns:a14="http://schemas.microsoft.com/office/drawing/2010/main" spid="_x0000_s2052"/>
            </a:ext>
            <a:ext uri="{FF2B5EF4-FFF2-40B4-BE49-F238E27FC236}">
              <a16:creationId xmlns:a16="http://schemas.microsoft.com/office/drawing/2014/main" id="{8CDA6273-4A89-4578-8525-38FB88C2D507}"/>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267</xdr:row>
      <xdr:rowOff>0</xdr:rowOff>
    </xdr:from>
    <xdr:ext cx="1921468" cy="195685"/>
    <xdr:sp macro="" textlink="">
      <xdr:nvSpPr>
        <xdr:cNvPr id="1675" name="Drop Down 20" hidden="1">
          <a:extLst>
            <a:ext uri="{63B3BB69-23CF-44E3-9099-C40C66FF867C}">
              <a14:compatExt xmlns:a14="http://schemas.microsoft.com/office/drawing/2010/main" spid="_x0000_s2068"/>
            </a:ext>
            <a:ext uri="{FF2B5EF4-FFF2-40B4-BE49-F238E27FC236}">
              <a16:creationId xmlns:a16="http://schemas.microsoft.com/office/drawing/2014/main" id="{FE35A574-59C1-435A-834E-5894832B3691}"/>
            </a:ext>
          </a:extLst>
        </xdr:cNvPr>
        <xdr:cNvSpPr/>
      </xdr:nvSpPr>
      <xdr:spPr bwMode="auto">
        <a:xfrm>
          <a:off x="6065520" y="407593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267</xdr:row>
      <xdr:rowOff>0</xdr:rowOff>
    </xdr:from>
    <xdr:ext cx="2476500" cy="199970"/>
    <xdr:sp macro="" textlink="">
      <xdr:nvSpPr>
        <xdr:cNvPr id="1676" name="Drop Down 24" hidden="1">
          <a:extLst>
            <a:ext uri="{63B3BB69-23CF-44E3-9099-C40C66FF867C}">
              <a14:compatExt xmlns:a14="http://schemas.microsoft.com/office/drawing/2010/main" spid="_x0000_s2072"/>
            </a:ext>
            <a:ext uri="{FF2B5EF4-FFF2-40B4-BE49-F238E27FC236}">
              <a16:creationId xmlns:a16="http://schemas.microsoft.com/office/drawing/2014/main" id="{3B9B4329-89E7-4894-BEB8-C665D493C7DF}"/>
            </a:ext>
          </a:extLst>
        </xdr:cNvPr>
        <xdr:cNvSpPr/>
      </xdr:nvSpPr>
      <xdr:spPr bwMode="auto">
        <a:xfrm>
          <a:off x="3901440" y="407593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77" name="Drop Down 4" hidden="1">
          <a:extLst>
            <a:ext uri="{63B3BB69-23CF-44E3-9099-C40C66FF867C}">
              <a14:compatExt xmlns:a14="http://schemas.microsoft.com/office/drawing/2010/main" spid="_x0000_s2052"/>
            </a:ext>
            <a:ext uri="{FF2B5EF4-FFF2-40B4-BE49-F238E27FC236}">
              <a16:creationId xmlns:a16="http://schemas.microsoft.com/office/drawing/2014/main" id="{014465B6-73D4-4C61-B69A-691B8D15F585}"/>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78" name="Drop Down 4" hidden="1">
          <a:extLst>
            <a:ext uri="{63B3BB69-23CF-44E3-9099-C40C66FF867C}">
              <a14:compatExt xmlns:a14="http://schemas.microsoft.com/office/drawing/2010/main" spid="_x0000_s2052"/>
            </a:ext>
            <a:ext uri="{FF2B5EF4-FFF2-40B4-BE49-F238E27FC236}">
              <a16:creationId xmlns:a16="http://schemas.microsoft.com/office/drawing/2014/main" id="{505EB83D-8FC5-4AF6-9E7B-4FB336422C06}"/>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267</xdr:row>
      <xdr:rowOff>0</xdr:rowOff>
    </xdr:from>
    <xdr:ext cx="2529840" cy="195685"/>
    <xdr:sp macro="" textlink="">
      <xdr:nvSpPr>
        <xdr:cNvPr id="1679" name="Drop Down 4" hidden="1">
          <a:extLst>
            <a:ext uri="{63B3BB69-23CF-44E3-9099-C40C66FF867C}">
              <a14:compatExt xmlns:a14="http://schemas.microsoft.com/office/drawing/2010/main" spid="_x0000_s2052"/>
            </a:ext>
            <a:ext uri="{FF2B5EF4-FFF2-40B4-BE49-F238E27FC236}">
              <a16:creationId xmlns:a16="http://schemas.microsoft.com/office/drawing/2014/main" id="{6CDA9846-A429-4027-8E56-387AD647A7CB}"/>
            </a:ext>
          </a:extLst>
        </xdr:cNvPr>
        <xdr:cNvSpPr/>
      </xdr:nvSpPr>
      <xdr:spPr bwMode="auto">
        <a:xfrm>
          <a:off x="553974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267</xdr:row>
      <xdr:rowOff>0</xdr:rowOff>
    </xdr:from>
    <xdr:ext cx="2529840" cy="195685"/>
    <xdr:sp macro="" textlink="">
      <xdr:nvSpPr>
        <xdr:cNvPr id="1680" name="Drop Down 4" hidden="1">
          <a:extLst>
            <a:ext uri="{63B3BB69-23CF-44E3-9099-C40C66FF867C}">
              <a14:compatExt xmlns:a14="http://schemas.microsoft.com/office/drawing/2010/main" spid="_x0000_s2052"/>
            </a:ext>
            <a:ext uri="{FF2B5EF4-FFF2-40B4-BE49-F238E27FC236}">
              <a16:creationId xmlns:a16="http://schemas.microsoft.com/office/drawing/2014/main" id="{9563FD80-1927-4D0E-88C5-E0684E83197F}"/>
            </a:ext>
          </a:extLst>
        </xdr:cNvPr>
        <xdr:cNvSpPr/>
      </xdr:nvSpPr>
      <xdr:spPr bwMode="auto">
        <a:xfrm>
          <a:off x="5227320" y="407593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681" name="Drop Down 4" hidden="1">
          <a:extLst>
            <a:ext uri="{63B3BB69-23CF-44E3-9099-C40C66FF867C}">
              <a14:compatExt xmlns:a14="http://schemas.microsoft.com/office/drawing/2010/main" spid="_x0000_s2052"/>
            </a:ext>
            <a:ext uri="{FF2B5EF4-FFF2-40B4-BE49-F238E27FC236}">
              <a16:creationId xmlns:a16="http://schemas.microsoft.com/office/drawing/2014/main" id="{793BB7D7-74EC-48E2-812C-565245159D29}"/>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682" name="Drop Down 20" hidden="1">
          <a:extLst>
            <a:ext uri="{63B3BB69-23CF-44E3-9099-C40C66FF867C}">
              <a14:compatExt xmlns:a14="http://schemas.microsoft.com/office/drawing/2010/main" spid="_x0000_s2068"/>
            </a:ext>
            <a:ext uri="{FF2B5EF4-FFF2-40B4-BE49-F238E27FC236}">
              <a16:creationId xmlns:a16="http://schemas.microsoft.com/office/drawing/2014/main" id="{B9C500A6-6546-4F29-B4B1-6A250C1C0F71}"/>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683" name="Drop Down 24" hidden="1">
          <a:extLst>
            <a:ext uri="{63B3BB69-23CF-44E3-9099-C40C66FF867C}">
              <a14:compatExt xmlns:a14="http://schemas.microsoft.com/office/drawing/2010/main" spid="_x0000_s2072"/>
            </a:ext>
            <a:ext uri="{FF2B5EF4-FFF2-40B4-BE49-F238E27FC236}">
              <a16:creationId xmlns:a16="http://schemas.microsoft.com/office/drawing/2014/main" id="{628B6A41-6981-459D-9158-D86BEBF82EF0}"/>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684" name="Drop Down 4" hidden="1">
          <a:extLst>
            <a:ext uri="{63B3BB69-23CF-44E3-9099-C40C66FF867C}">
              <a14:compatExt xmlns:a14="http://schemas.microsoft.com/office/drawing/2010/main" spid="_x0000_s2052"/>
            </a:ext>
            <a:ext uri="{FF2B5EF4-FFF2-40B4-BE49-F238E27FC236}">
              <a16:creationId xmlns:a16="http://schemas.microsoft.com/office/drawing/2014/main" id="{DD621010-ACC5-4981-9AC1-C452EE0B8C98}"/>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685" name="Drop Down 4" hidden="1">
          <a:extLst>
            <a:ext uri="{63B3BB69-23CF-44E3-9099-C40C66FF867C}">
              <a14:compatExt xmlns:a14="http://schemas.microsoft.com/office/drawing/2010/main" spid="_x0000_s2052"/>
            </a:ext>
            <a:ext uri="{FF2B5EF4-FFF2-40B4-BE49-F238E27FC236}">
              <a16:creationId xmlns:a16="http://schemas.microsoft.com/office/drawing/2014/main" id="{AE5B0A2A-21B6-4425-8376-4D3F7C8E1D82}"/>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686" name="Drop Down 4" hidden="1">
          <a:extLst>
            <a:ext uri="{63B3BB69-23CF-44E3-9099-C40C66FF867C}">
              <a14:compatExt xmlns:a14="http://schemas.microsoft.com/office/drawing/2010/main" spid="_x0000_s2052"/>
            </a:ext>
            <a:ext uri="{FF2B5EF4-FFF2-40B4-BE49-F238E27FC236}">
              <a16:creationId xmlns:a16="http://schemas.microsoft.com/office/drawing/2014/main" id="{AC5995A9-3AB8-4D4F-9AEE-6CC3A12B89F9}"/>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687" name="Drop Down 4" hidden="1">
          <a:extLst>
            <a:ext uri="{63B3BB69-23CF-44E3-9099-C40C66FF867C}">
              <a14:compatExt xmlns:a14="http://schemas.microsoft.com/office/drawing/2010/main" spid="_x0000_s2052"/>
            </a:ext>
            <a:ext uri="{FF2B5EF4-FFF2-40B4-BE49-F238E27FC236}">
              <a16:creationId xmlns:a16="http://schemas.microsoft.com/office/drawing/2014/main" id="{634D5E0A-747A-499C-9DEB-1BA715B86CA5}"/>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688" name="Drop Down 4" hidden="1">
          <a:extLst>
            <a:ext uri="{63B3BB69-23CF-44E3-9099-C40C66FF867C}">
              <a14:compatExt xmlns:a14="http://schemas.microsoft.com/office/drawing/2010/main" spid="_x0000_s2052"/>
            </a:ext>
            <a:ext uri="{FF2B5EF4-FFF2-40B4-BE49-F238E27FC236}">
              <a16:creationId xmlns:a16="http://schemas.microsoft.com/office/drawing/2014/main" id="{DC2E2E36-B8DC-4709-BAA4-7A7140216C26}"/>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689" name="Drop Down 20" hidden="1">
          <a:extLst>
            <a:ext uri="{63B3BB69-23CF-44E3-9099-C40C66FF867C}">
              <a14:compatExt xmlns:a14="http://schemas.microsoft.com/office/drawing/2010/main" spid="_x0000_s2068"/>
            </a:ext>
            <a:ext uri="{FF2B5EF4-FFF2-40B4-BE49-F238E27FC236}">
              <a16:creationId xmlns:a16="http://schemas.microsoft.com/office/drawing/2014/main" id="{217AB5F0-861F-43FE-89C5-3794EC492FCF}"/>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690" name="Drop Down 24" hidden="1">
          <a:extLst>
            <a:ext uri="{63B3BB69-23CF-44E3-9099-C40C66FF867C}">
              <a14:compatExt xmlns:a14="http://schemas.microsoft.com/office/drawing/2010/main" spid="_x0000_s2072"/>
            </a:ext>
            <a:ext uri="{FF2B5EF4-FFF2-40B4-BE49-F238E27FC236}">
              <a16:creationId xmlns:a16="http://schemas.microsoft.com/office/drawing/2014/main" id="{62BE2628-E886-404A-A07A-BFEF0D91F1A5}"/>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691" name="Drop Down 4" hidden="1">
          <a:extLst>
            <a:ext uri="{63B3BB69-23CF-44E3-9099-C40C66FF867C}">
              <a14:compatExt xmlns:a14="http://schemas.microsoft.com/office/drawing/2010/main" spid="_x0000_s2052"/>
            </a:ext>
            <a:ext uri="{FF2B5EF4-FFF2-40B4-BE49-F238E27FC236}">
              <a16:creationId xmlns:a16="http://schemas.microsoft.com/office/drawing/2014/main" id="{412503FF-6255-4BAA-8F93-AC25212EA331}"/>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692" name="Drop Down 4" hidden="1">
          <a:extLst>
            <a:ext uri="{63B3BB69-23CF-44E3-9099-C40C66FF867C}">
              <a14:compatExt xmlns:a14="http://schemas.microsoft.com/office/drawing/2010/main" spid="_x0000_s2052"/>
            </a:ext>
            <a:ext uri="{FF2B5EF4-FFF2-40B4-BE49-F238E27FC236}">
              <a16:creationId xmlns:a16="http://schemas.microsoft.com/office/drawing/2014/main" id="{7E5A1511-3C97-449C-8965-63BB0B630ACB}"/>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693" name="Drop Down 4" hidden="1">
          <a:extLst>
            <a:ext uri="{63B3BB69-23CF-44E3-9099-C40C66FF867C}">
              <a14:compatExt xmlns:a14="http://schemas.microsoft.com/office/drawing/2010/main" spid="_x0000_s2052"/>
            </a:ext>
            <a:ext uri="{FF2B5EF4-FFF2-40B4-BE49-F238E27FC236}">
              <a16:creationId xmlns:a16="http://schemas.microsoft.com/office/drawing/2014/main" id="{C25DD91D-F803-4817-81BC-277B10D536E2}"/>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694" name="Drop Down 4" hidden="1">
          <a:extLst>
            <a:ext uri="{63B3BB69-23CF-44E3-9099-C40C66FF867C}">
              <a14:compatExt xmlns:a14="http://schemas.microsoft.com/office/drawing/2010/main" spid="_x0000_s2052"/>
            </a:ext>
            <a:ext uri="{FF2B5EF4-FFF2-40B4-BE49-F238E27FC236}">
              <a16:creationId xmlns:a16="http://schemas.microsoft.com/office/drawing/2014/main" id="{BF7EDA2E-35AF-49AC-B78F-84DCC3EFC354}"/>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695" name="Drop Down 4" hidden="1">
          <a:extLst>
            <a:ext uri="{63B3BB69-23CF-44E3-9099-C40C66FF867C}">
              <a14:compatExt xmlns:a14="http://schemas.microsoft.com/office/drawing/2010/main" spid="_x0000_s2052"/>
            </a:ext>
            <a:ext uri="{FF2B5EF4-FFF2-40B4-BE49-F238E27FC236}">
              <a16:creationId xmlns:a16="http://schemas.microsoft.com/office/drawing/2014/main" id="{3443CA7C-6604-4CDA-9EE1-53A2D5853235}"/>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696" name="Drop Down 20" hidden="1">
          <a:extLst>
            <a:ext uri="{63B3BB69-23CF-44E3-9099-C40C66FF867C}">
              <a14:compatExt xmlns:a14="http://schemas.microsoft.com/office/drawing/2010/main" spid="_x0000_s2068"/>
            </a:ext>
            <a:ext uri="{FF2B5EF4-FFF2-40B4-BE49-F238E27FC236}">
              <a16:creationId xmlns:a16="http://schemas.microsoft.com/office/drawing/2014/main" id="{8BD7CC50-67C0-4095-B548-FFAE0E08C6FE}"/>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697" name="Drop Down 24" hidden="1">
          <a:extLst>
            <a:ext uri="{63B3BB69-23CF-44E3-9099-C40C66FF867C}">
              <a14:compatExt xmlns:a14="http://schemas.microsoft.com/office/drawing/2010/main" spid="_x0000_s2072"/>
            </a:ext>
            <a:ext uri="{FF2B5EF4-FFF2-40B4-BE49-F238E27FC236}">
              <a16:creationId xmlns:a16="http://schemas.microsoft.com/office/drawing/2014/main" id="{2EB00F8E-7225-4745-AEA2-3D729CFDCEB3}"/>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698" name="Drop Down 4" hidden="1">
          <a:extLst>
            <a:ext uri="{63B3BB69-23CF-44E3-9099-C40C66FF867C}">
              <a14:compatExt xmlns:a14="http://schemas.microsoft.com/office/drawing/2010/main" spid="_x0000_s2052"/>
            </a:ext>
            <a:ext uri="{FF2B5EF4-FFF2-40B4-BE49-F238E27FC236}">
              <a16:creationId xmlns:a16="http://schemas.microsoft.com/office/drawing/2014/main" id="{5B8048AC-5E66-4C62-86F3-F9E989403A45}"/>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699" name="Drop Down 4" hidden="1">
          <a:extLst>
            <a:ext uri="{63B3BB69-23CF-44E3-9099-C40C66FF867C}">
              <a14:compatExt xmlns:a14="http://schemas.microsoft.com/office/drawing/2010/main" spid="_x0000_s2052"/>
            </a:ext>
            <a:ext uri="{FF2B5EF4-FFF2-40B4-BE49-F238E27FC236}">
              <a16:creationId xmlns:a16="http://schemas.microsoft.com/office/drawing/2014/main" id="{48835CD1-5172-4885-8984-9F443241B483}"/>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00" name="Drop Down 4" hidden="1">
          <a:extLst>
            <a:ext uri="{63B3BB69-23CF-44E3-9099-C40C66FF867C}">
              <a14:compatExt xmlns:a14="http://schemas.microsoft.com/office/drawing/2010/main" spid="_x0000_s2052"/>
            </a:ext>
            <a:ext uri="{FF2B5EF4-FFF2-40B4-BE49-F238E27FC236}">
              <a16:creationId xmlns:a16="http://schemas.microsoft.com/office/drawing/2014/main" id="{B684BE5E-7C6B-4C9B-A8C9-0F710350FA7A}"/>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01" name="Drop Down 4" hidden="1">
          <a:extLst>
            <a:ext uri="{63B3BB69-23CF-44E3-9099-C40C66FF867C}">
              <a14:compatExt xmlns:a14="http://schemas.microsoft.com/office/drawing/2010/main" spid="_x0000_s2052"/>
            </a:ext>
            <a:ext uri="{FF2B5EF4-FFF2-40B4-BE49-F238E27FC236}">
              <a16:creationId xmlns:a16="http://schemas.microsoft.com/office/drawing/2014/main" id="{FFBA0E05-3725-4C1E-9C04-1F6DCBB9BA92}"/>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02" name="Drop Down 4" hidden="1">
          <a:extLst>
            <a:ext uri="{63B3BB69-23CF-44E3-9099-C40C66FF867C}">
              <a14:compatExt xmlns:a14="http://schemas.microsoft.com/office/drawing/2010/main" spid="_x0000_s2052"/>
            </a:ext>
            <a:ext uri="{FF2B5EF4-FFF2-40B4-BE49-F238E27FC236}">
              <a16:creationId xmlns:a16="http://schemas.microsoft.com/office/drawing/2014/main" id="{2E4BBEE6-5B38-44D0-BDA7-73E067E73A22}"/>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703" name="Drop Down 20" hidden="1">
          <a:extLst>
            <a:ext uri="{63B3BB69-23CF-44E3-9099-C40C66FF867C}">
              <a14:compatExt xmlns:a14="http://schemas.microsoft.com/office/drawing/2010/main" spid="_x0000_s2068"/>
            </a:ext>
            <a:ext uri="{FF2B5EF4-FFF2-40B4-BE49-F238E27FC236}">
              <a16:creationId xmlns:a16="http://schemas.microsoft.com/office/drawing/2014/main" id="{69B4AFA1-419B-4221-A816-4CD8CE69DA84}"/>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704" name="Drop Down 24" hidden="1">
          <a:extLst>
            <a:ext uri="{63B3BB69-23CF-44E3-9099-C40C66FF867C}">
              <a14:compatExt xmlns:a14="http://schemas.microsoft.com/office/drawing/2010/main" spid="_x0000_s2072"/>
            </a:ext>
            <a:ext uri="{FF2B5EF4-FFF2-40B4-BE49-F238E27FC236}">
              <a16:creationId xmlns:a16="http://schemas.microsoft.com/office/drawing/2014/main" id="{D0FBC396-4E16-4FC4-81FA-F84451E80F90}"/>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05" name="Drop Down 4" hidden="1">
          <a:extLst>
            <a:ext uri="{63B3BB69-23CF-44E3-9099-C40C66FF867C}">
              <a14:compatExt xmlns:a14="http://schemas.microsoft.com/office/drawing/2010/main" spid="_x0000_s2052"/>
            </a:ext>
            <a:ext uri="{FF2B5EF4-FFF2-40B4-BE49-F238E27FC236}">
              <a16:creationId xmlns:a16="http://schemas.microsoft.com/office/drawing/2014/main" id="{9CA83A3C-0B5C-427B-AB2B-FC3229C3EB4A}"/>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06" name="Drop Down 4" hidden="1">
          <a:extLst>
            <a:ext uri="{63B3BB69-23CF-44E3-9099-C40C66FF867C}">
              <a14:compatExt xmlns:a14="http://schemas.microsoft.com/office/drawing/2010/main" spid="_x0000_s2052"/>
            </a:ext>
            <a:ext uri="{FF2B5EF4-FFF2-40B4-BE49-F238E27FC236}">
              <a16:creationId xmlns:a16="http://schemas.microsoft.com/office/drawing/2014/main" id="{59BC9AFE-0CAF-49DE-ABE0-401AB21120C1}"/>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07" name="Drop Down 4" hidden="1">
          <a:extLst>
            <a:ext uri="{63B3BB69-23CF-44E3-9099-C40C66FF867C}">
              <a14:compatExt xmlns:a14="http://schemas.microsoft.com/office/drawing/2010/main" spid="_x0000_s2052"/>
            </a:ext>
            <a:ext uri="{FF2B5EF4-FFF2-40B4-BE49-F238E27FC236}">
              <a16:creationId xmlns:a16="http://schemas.microsoft.com/office/drawing/2014/main" id="{5815BC08-02A1-4EBC-9CB8-984BCE7EA2B1}"/>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08" name="Drop Down 4" hidden="1">
          <a:extLst>
            <a:ext uri="{63B3BB69-23CF-44E3-9099-C40C66FF867C}">
              <a14:compatExt xmlns:a14="http://schemas.microsoft.com/office/drawing/2010/main" spid="_x0000_s2052"/>
            </a:ext>
            <a:ext uri="{FF2B5EF4-FFF2-40B4-BE49-F238E27FC236}">
              <a16:creationId xmlns:a16="http://schemas.microsoft.com/office/drawing/2014/main" id="{E1634D80-0719-4DD6-A215-64AB91E11028}"/>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09" name="Drop Down 4" hidden="1">
          <a:extLst>
            <a:ext uri="{63B3BB69-23CF-44E3-9099-C40C66FF867C}">
              <a14:compatExt xmlns:a14="http://schemas.microsoft.com/office/drawing/2010/main" spid="_x0000_s2052"/>
            </a:ext>
            <a:ext uri="{FF2B5EF4-FFF2-40B4-BE49-F238E27FC236}">
              <a16:creationId xmlns:a16="http://schemas.microsoft.com/office/drawing/2014/main" id="{C0857B40-F505-423D-86BF-9D5A0EE7920E}"/>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710" name="Drop Down 20" hidden="1">
          <a:extLst>
            <a:ext uri="{63B3BB69-23CF-44E3-9099-C40C66FF867C}">
              <a14:compatExt xmlns:a14="http://schemas.microsoft.com/office/drawing/2010/main" spid="_x0000_s2068"/>
            </a:ext>
            <a:ext uri="{FF2B5EF4-FFF2-40B4-BE49-F238E27FC236}">
              <a16:creationId xmlns:a16="http://schemas.microsoft.com/office/drawing/2014/main" id="{EA9543D0-EEB7-453B-ADF8-7AF99F0FCAE9}"/>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711" name="Drop Down 24" hidden="1">
          <a:extLst>
            <a:ext uri="{63B3BB69-23CF-44E3-9099-C40C66FF867C}">
              <a14:compatExt xmlns:a14="http://schemas.microsoft.com/office/drawing/2010/main" spid="_x0000_s2072"/>
            </a:ext>
            <a:ext uri="{FF2B5EF4-FFF2-40B4-BE49-F238E27FC236}">
              <a16:creationId xmlns:a16="http://schemas.microsoft.com/office/drawing/2014/main" id="{E5B7B439-671F-4FD7-B8C1-9204BC6A0FAE}"/>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12" name="Drop Down 4" hidden="1">
          <a:extLst>
            <a:ext uri="{63B3BB69-23CF-44E3-9099-C40C66FF867C}">
              <a14:compatExt xmlns:a14="http://schemas.microsoft.com/office/drawing/2010/main" spid="_x0000_s2052"/>
            </a:ext>
            <a:ext uri="{FF2B5EF4-FFF2-40B4-BE49-F238E27FC236}">
              <a16:creationId xmlns:a16="http://schemas.microsoft.com/office/drawing/2014/main" id="{BC4DBE9C-B46D-4706-B939-04AAEFB9395A}"/>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13" name="Drop Down 4" hidden="1">
          <a:extLst>
            <a:ext uri="{63B3BB69-23CF-44E3-9099-C40C66FF867C}">
              <a14:compatExt xmlns:a14="http://schemas.microsoft.com/office/drawing/2010/main" spid="_x0000_s2052"/>
            </a:ext>
            <a:ext uri="{FF2B5EF4-FFF2-40B4-BE49-F238E27FC236}">
              <a16:creationId xmlns:a16="http://schemas.microsoft.com/office/drawing/2014/main" id="{6DC96CE8-9E05-410A-BA8B-4778885F4426}"/>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14" name="Drop Down 4" hidden="1">
          <a:extLst>
            <a:ext uri="{63B3BB69-23CF-44E3-9099-C40C66FF867C}">
              <a14:compatExt xmlns:a14="http://schemas.microsoft.com/office/drawing/2010/main" spid="_x0000_s2052"/>
            </a:ext>
            <a:ext uri="{FF2B5EF4-FFF2-40B4-BE49-F238E27FC236}">
              <a16:creationId xmlns:a16="http://schemas.microsoft.com/office/drawing/2014/main" id="{B6288F30-6298-47DA-8E5B-13C07AEB35F4}"/>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15" name="Drop Down 4" hidden="1">
          <a:extLst>
            <a:ext uri="{63B3BB69-23CF-44E3-9099-C40C66FF867C}">
              <a14:compatExt xmlns:a14="http://schemas.microsoft.com/office/drawing/2010/main" spid="_x0000_s2052"/>
            </a:ext>
            <a:ext uri="{FF2B5EF4-FFF2-40B4-BE49-F238E27FC236}">
              <a16:creationId xmlns:a16="http://schemas.microsoft.com/office/drawing/2014/main" id="{AF95A13E-093A-4E0A-ADD1-C4B9114864C8}"/>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16" name="Drop Down 4" hidden="1">
          <a:extLst>
            <a:ext uri="{63B3BB69-23CF-44E3-9099-C40C66FF867C}">
              <a14:compatExt xmlns:a14="http://schemas.microsoft.com/office/drawing/2010/main" spid="_x0000_s2052"/>
            </a:ext>
            <a:ext uri="{FF2B5EF4-FFF2-40B4-BE49-F238E27FC236}">
              <a16:creationId xmlns:a16="http://schemas.microsoft.com/office/drawing/2014/main" id="{8490A263-2985-4DEB-BBA8-9141F457F94D}"/>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717" name="Drop Down 20" hidden="1">
          <a:extLst>
            <a:ext uri="{63B3BB69-23CF-44E3-9099-C40C66FF867C}">
              <a14:compatExt xmlns:a14="http://schemas.microsoft.com/office/drawing/2010/main" spid="_x0000_s2068"/>
            </a:ext>
            <a:ext uri="{FF2B5EF4-FFF2-40B4-BE49-F238E27FC236}">
              <a16:creationId xmlns:a16="http://schemas.microsoft.com/office/drawing/2014/main" id="{75FE1B9F-2EE0-45F7-915A-EBC9FAAE86EE}"/>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718" name="Drop Down 24" hidden="1">
          <a:extLst>
            <a:ext uri="{63B3BB69-23CF-44E3-9099-C40C66FF867C}">
              <a14:compatExt xmlns:a14="http://schemas.microsoft.com/office/drawing/2010/main" spid="_x0000_s2072"/>
            </a:ext>
            <a:ext uri="{FF2B5EF4-FFF2-40B4-BE49-F238E27FC236}">
              <a16:creationId xmlns:a16="http://schemas.microsoft.com/office/drawing/2014/main" id="{DBE95F7B-61E3-42CD-A4F2-405FDB79F352}"/>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19" name="Drop Down 4" hidden="1">
          <a:extLst>
            <a:ext uri="{63B3BB69-23CF-44E3-9099-C40C66FF867C}">
              <a14:compatExt xmlns:a14="http://schemas.microsoft.com/office/drawing/2010/main" spid="_x0000_s2052"/>
            </a:ext>
            <a:ext uri="{FF2B5EF4-FFF2-40B4-BE49-F238E27FC236}">
              <a16:creationId xmlns:a16="http://schemas.microsoft.com/office/drawing/2014/main" id="{F97ACB9D-52F7-462B-ABD6-FAF9F89F5796}"/>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20" name="Drop Down 4" hidden="1">
          <a:extLst>
            <a:ext uri="{63B3BB69-23CF-44E3-9099-C40C66FF867C}">
              <a14:compatExt xmlns:a14="http://schemas.microsoft.com/office/drawing/2010/main" spid="_x0000_s2052"/>
            </a:ext>
            <a:ext uri="{FF2B5EF4-FFF2-40B4-BE49-F238E27FC236}">
              <a16:creationId xmlns:a16="http://schemas.microsoft.com/office/drawing/2014/main" id="{F81AC543-10FB-4C83-835D-7FF5EC95B902}"/>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21" name="Drop Down 4" hidden="1">
          <a:extLst>
            <a:ext uri="{63B3BB69-23CF-44E3-9099-C40C66FF867C}">
              <a14:compatExt xmlns:a14="http://schemas.microsoft.com/office/drawing/2010/main" spid="_x0000_s2052"/>
            </a:ext>
            <a:ext uri="{FF2B5EF4-FFF2-40B4-BE49-F238E27FC236}">
              <a16:creationId xmlns:a16="http://schemas.microsoft.com/office/drawing/2014/main" id="{7BC1891B-217D-43E9-86D4-5F7560A763A5}"/>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22" name="Drop Down 4" hidden="1">
          <a:extLst>
            <a:ext uri="{63B3BB69-23CF-44E3-9099-C40C66FF867C}">
              <a14:compatExt xmlns:a14="http://schemas.microsoft.com/office/drawing/2010/main" spid="_x0000_s2052"/>
            </a:ext>
            <a:ext uri="{FF2B5EF4-FFF2-40B4-BE49-F238E27FC236}">
              <a16:creationId xmlns:a16="http://schemas.microsoft.com/office/drawing/2014/main" id="{B101196A-F061-46BB-959C-48156C455D87}"/>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23" name="Drop Down 4" hidden="1">
          <a:extLst>
            <a:ext uri="{63B3BB69-23CF-44E3-9099-C40C66FF867C}">
              <a14:compatExt xmlns:a14="http://schemas.microsoft.com/office/drawing/2010/main" spid="_x0000_s2052"/>
            </a:ext>
            <a:ext uri="{FF2B5EF4-FFF2-40B4-BE49-F238E27FC236}">
              <a16:creationId xmlns:a16="http://schemas.microsoft.com/office/drawing/2014/main" id="{2454EF57-4ADE-48D9-A968-3F1EAB9AACC4}"/>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724" name="Drop Down 20" hidden="1">
          <a:extLst>
            <a:ext uri="{63B3BB69-23CF-44E3-9099-C40C66FF867C}">
              <a14:compatExt xmlns:a14="http://schemas.microsoft.com/office/drawing/2010/main" spid="_x0000_s2068"/>
            </a:ext>
            <a:ext uri="{FF2B5EF4-FFF2-40B4-BE49-F238E27FC236}">
              <a16:creationId xmlns:a16="http://schemas.microsoft.com/office/drawing/2014/main" id="{D81B403C-E2BF-4B9E-83C2-B6154000E0F9}"/>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725" name="Drop Down 24" hidden="1">
          <a:extLst>
            <a:ext uri="{63B3BB69-23CF-44E3-9099-C40C66FF867C}">
              <a14:compatExt xmlns:a14="http://schemas.microsoft.com/office/drawing/2010/main" spid="_x0000_s2072"/>
            </a:ext>
            <a:ext uri="{FF2B5EF4-FFF2-40B4-BE49-F238E27FC236}">
              <a16:creationId xmlns:a16="http://schemas.microsoft.com/office/drawing/2014/main" id="{4CBF07C4-7B47-40A5-B950-D217A14D439D}"/>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26" name="Drop Down 4" hidden="1">
          <a:extLst>
            <a:ext uri="{63B3BB69-23CF-44E3-9099-C40C66FF867C}">
              <a14:compatExt xmlns:a14="http://schemas.microsoft.com/office/drawing/2010/main" spid="_x0000_s2052"/>
            </a:ext>
            <a:ext uri="{FF2B5EF4-FFF2-40B4-BE49-F238E27FC236}">
              <a16:creationId xmlns:a16="http://schemas.microsoft.com/office/drawing/2014/main" id="{274236D7-89CF-4A10-8FCD-FC0E1F8237A0}"/>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27" name="Drop Down 4" hidden="1">
          <a:extLst>
            <a:ext uri="{63B3BB69-23CF-44E3-9099-C40C66FF867C}">
              <a14:compatExt xmlns:a14="http://schemas.microsoft.com/office/drawing/2010/main" spid="_x0000_s2052"/>
            </a:ext>
            <a:ext uri="{FF2B5EF4-FFF2-40B4-BE49-F238E27FC236}">
              <a16:creationId xmlns:a16="http://schemas.microsoft.com/office/drawing/2014/main" id="{3A63EAED-0823-4EC6-B281-82232C4599D9}"/>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28" name="Drop Down 4" hidden="1">
          <a:extLst>
            <a:ext uri="{63B3BB69-23CF-44E3-9099-C40C66FF867C}">
              <a14:compatExt xmlns:a14="http://schemas.microsoft.com/office/drawing/2010/main" spid="_x0000_s2052"/>
            </a:ext>
            <a:ext uri="{FF2B5EF4-FFF2-40B4-BE49-F238E27FC236}">
              <a16:creationId xmlns:a16="http://schemas.microsoft.com/office/drawing/2014/main" id="{2222E657-2990-4CF3-BC70-8730A0D40637}"/>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29" name="Drop Down 4" hidden="1">
          <a:extLst>
            <a:ext uri="{63B3BB69-23CF-44E3-9099-C40C66FF867C}">
              <a14:compatExt xmlns:a14="http://schemas.microsoft.com/office/drawing/2010/main" spid="_x0000_s2052"/>
            </a:ext>
            <a:ext uri="{FF2B5EF4-FFF2-40B4-BE49-F238E27FC236}">
              <a16:creationId xmlns:a16="http://schemas.microsoft.com/office/drawing/2014/main" id="{C3DF3730-7C0B-4BCE-9B23-7DDAB42D2BC0}"/>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30" name="Drop Down 4" hidden="1">
          <a:extLst>
            <a:ext uri="{63B3BB69-23CF-44E3-9099-C40C66FF867C}">
              <a14:compatExt xmlns:a14="http://schemas.microsoft.com/office/drawing/2010/main" spid="_x0000_s2052"/>
            </a:ext>
            <a:ext uri="{FF2B5EF4-FFF2-40B4-BE49-F238E27FC236}">
              <a16:creationId xmlns:a16="http://schemas.microsoft.com/office/drawing/2014/main" id="{E782374C-649E-4DF2-9BAB-8D0A118E20A9}"/>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731" name="Drop Down 20" hidden="1">
          <a:extLst>
            <a:ext uri="{63B3BB69-23CF-44E3-9099-C40C66FF867C}">
              <a14:compatExt xmlns:a14="http://schemas.microsoft.com/office/drawing/2010/main" spid="_x0000_s2068"/>
            </a:ext>
            <a:ext uri="{FF2B5EF4-FFF2-40B4-BE49-F238E27FC236}">
              <a16:creationId xmlns:a16="http://schemas.microsoft.com/office/drawing/2014/main" id="{1071B02C-3177-4A44-8930-CA986029ECBC}"/>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732" name="Drop Down 24" hidden="1">
          <a:extLst>
            <a:ext uri="{63B3BB69-23CF-44E3-9099-C40C66FF867C}">
              <a14:compatExt xmlns:a14="http://schemas.microsoft.com/office/drawing/2010/main" spid="_x0000_s2072"/>
            </a:ext>
            <a:ext uri="{FF2B5EF4-FFF2-40B4-BE49-F238E27FC236}">
              <a16:creationId xmlns:a16="http://schemas.microsoft.com/office/drawing/2014/main" id="{19E607D2-B5D6-4C63-8528-F8107EB82CC9}"/>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33" name="Drop Down 4" hidden="1">
          <a:extLst>
            <a:ext uri="{63B3BB69-23CF-44E3-9099-C40C66FF867C}">
              <a14:compatExt xmlns:a14="http://schemas.microsoft.com/office/drawing/2010/main" spid="_x0000_s2052"/>
            </a:ext>
            <a:ext uri="{FF2B5EF4-FFF2-40B4-BE49-F238E27FC236}">
              <a16:creationId xmlns:a16="http://schemas.microsoft.com/office/drawing/2014/main" id="{9CB28B82-5799-412A-89C6-9065381095D9}"/>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34" name="Drop Down 4" hidden="1">
          <a:extLst>
            <a:ext uri="{63B3BB69-23CF-44E3-9099-C40C66FF867C}">
              <a14:compatExt xmlns:a14="http://schemas.microsoft.com/office/drawing/2010/main" spid="_x0000_s2052"/>
            </a:ext>
            <a:ext uri="{FF2B5EF4-FFF2-40B4-BE49-F238E27FC236}">
              <a16:creationId xmlns:a16="http://schemas.microsoft.com/office/drawing/2014/main" id="{BA93F57D-20F4-4A7B-97F1-F31F14731FFF}"/>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35" name="Drop Down 4" hidden="1">
          <a:extLst>
            <a:ext uri="{63B3BB69-23CF-44E3-9099-C40C66FF867C}">
              <a14:compatExt xmlns:a14="http://schemas.microsoft.com/office/drawing/2010/main" spid="_x0000_s2052"/>
            </a:ext>
            <a:ext uri="{FF2B5EF4-FFF2-40B4-BE49-F238E27FC236}">
              <a16:creationId xmlns:a16="http://schemas.microsoft.com/office/drawing/2014/main" id="{BA85EFC4-5C71-4536-B679-1E4021997F22}"/>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36" name="Drop Down 4" hidden="1">
          <a:extLst>
            <a:ext uri="{63B3BB69-23CF-44E3-9099-C40C66FF867C}">
              <a14:compatExt xmlns:a14="http://schemas.microsoft.com/office/drawing/2010/main" spid="_x0000_s2052"/>
            </a:ext>
            <a:ext uri="{FF2B5EF4-FFF2-40B4-BE49-F238E27FC236}">
              <a16:creationId xmlns:a16="http://schemas.microsoft.com/office/drawing/2014/main" id="{C6626939-E342-432C-8EFE-645F972808C7}"/>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37" name="Drop Down 4" hidden="1">
          <a:extLst>
            <a:ext uri="{63B3BB69-23CF-44E3-9099-C40C66FF867C}">
              <a14:compatExt xmlns:a14="http://schemas.microsoft.com/office/drawing/2010/main" spid="_x0000_s2052"/>
            </a:ext>
            <a:ext uri="{FF2B5EF4-FFF2-40B4-BE49-F238E27FC236}">
              <a16:creationId xmlns:a16="http://schemas.microsoft.com/office/drawing/2014/main" id="{61B850A5-4CF6-4F37-9E10-AE8A8E6031FE}"/>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738" name="Drop Down 20" hidden="1">
          <a:extLst>
            <a:ext uri="{63B3BB69-23CF-44E3-9099-C40C66FF867C}">
              <a14:compatExt xmlns:a14="http://schemas.microsoft.com/office/drawing/2010/main" spid="_x0000_s2068"/>
            </a:ext>
            <a:ext uri="{FF2B5EF4-FFF2-40B4-BE49-F238E27FC236}">
              <a16:creationId xmlns:a16="http://schemas.microsoft.com/office/drawing/2014/main" id="{C834A59C-EF58-4DE3-A77A-867A0B583668}"/>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739" name="Drop Down 24" hidden="1">
          <a:extLst>
            <a:ext uri="{63B3BB69-23CF-44E3-9099-C40C66FF867C}">
              <a14:compatExt xmlns:a14="http://schemas.microsoft.com/office/drawing/2010/main" spid="_x0000_s2072"/>
            </a:ext>
            <a:ext uri="{FF2B5EF4-FFF2-40B4-BE49-F238E27FC236}">
              <a16:creationId xmlns:a16="http://schemas.microsoft.com/office/drawing/2014/main" id="{C357831B-DCAE-4E0B-A772-4F51BAB8404C}"/>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40" name="Drop Down 4" hidden="1">
          <a:extLst>
            <a:ext uri="{63B3BB69-23CF-44E3-9099-C40C66FF867C}">
              <a14:compatExt xmlns:a14="http://schemas.microsoft.com/office/drawing/2010/main" spid="_x0000_s2052"/>
            </a:ext>
            <a:ext uri="{FF2B5EF4-FFF2-40B4-BE49-F238E27FC236}">
              <a16:creationId xmlns:a16="http://schemas.microsoft.com/office/drawing/2014/main" id="{76B4D381-E677-4C02-9AA9-06478D450B8F}"/>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41" name="Drop Down 4" hidden="1">
          <a:extLst>
            <a:ext uri="{63B3BB69-23CF-44E3-9099-C40C66FF867C}">
              <a14:compatExt xmlns:a14="http://schemas.microsoft.com/office/drawing/2010/main" spid="_x0000_s2052"/>
            </a:ext>
            <a:ext uri="{FF2B5EF4-FFF2-40B4-BE49-F238E27FC236}">
              <a16:creationId xmlns:a16="http://schemas.microsoft.com/office/drawing/2014/main" id="{55F795B8-210D-4FB3-8258-ECA3C62ECC85}"/>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42" name="Drop Down 4" hidden="1">
          <a:extLst>
            <a:ext uri="{63B3BB69-23CF-44E3-9099-C40C66FF867C}">
              <a14:compatExt xmlns:a14="http://schemas.microsoft.com/office/drawing/2010/main" spid="_x0000_s2052"/>
            </a:ext>
            <a:ext uri="{FF2B5EF4-FFF2-40B4-BE49-F238E27FC236}">
              <a16:creationId xmlns:a16="http://schemas.microsoft.com/office/drawing/2014/main" id="{8375A0E6-B34C-4DCC-8A1B-5513961974D6}"/>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43" name="Drop Down 4" hidden="1">
          <a:extLst>
            <a:ext uri="{63B3BB69-23CF-44E3-9099-C40C66FF867C}">
              <a14:compatExt xmlns:a14="http://schemas.microsoft.com/office/drawing/2010/main" spid="_x0000_s2052"/>
            </a:ext>
            <a:ext uri="{FF2B5EF4-FFF2-40B4-BE49-F238E27FC236}">
              <a16:creationId xmlns:a16="http://schemas.microsoft.com/office/drawing/2014/main" id="{F6A299B4-97D4-40BF-B2FC-F004061F6904}"/>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44" name="Drop Down 4" hidden="1">
          <a:extLst>
            <a:ext uri="{63B3BB69-23CF-44E3-9099-C40C66FF867C}">
              <a14:compatExt xmlns:a14="http://schemas.microsoft.com/office/drawing/2010/main" spid="_x0000_s2052"/>
            </a:ext>
            <a:ext uri="{FF2B5EF4-FFF2-40B4-BE49-F238E27FC236}">
              <a16:creationId xmlns:a16="http://schemas.microsoft.com/office/drawing/2014/main" id="{703D4F7C-20A8-44DF-8A60-C823815909BF}"/>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745" name="Drop Down 20" hidden="1">
          <a:extLst>
            <a:ext uri="{63B3BB69-23CF-44E3-9099-C40C66FF867C}">
              <a14:compatExt xmlns:a14="http://schemas.microsoft.com/office/drawing/2010/main" spid="_x0000_s2068"/>
            </a:ext>
            <a:ext uri="{FF2B5EF4-FFF2-40B4-BE49-F238E27FC236}">
              <a16:creationId xmlns:a16="http://schemas.microsoft.com/office/drawing/2014/main" id="{EAA32AE1-26E1-45CD-AC33-3595470EF5B7}"/>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746" name="Drop Down 24" hidden="1">
          <a:extLst>
            <a:ext uri="{63B3BB69-23CF-44E3-9099-C40C66FF867C}">
              <a14:compatExt xmlns:a14="http://schemas.microsoft.com/office/drawing/2010/main" spid="_x0000_s2072"/>
            </a:ext>
            <a:ext uri="{FF2B5EF4-FFF2-40B4-BE49-F238E27FC236}">
              <a16:creationId xmlns:a16="http://schemas.microsoft.com/office/drawing/2014/main" id="{C411BE35-71A2-4F37-B91B-77BA673BF283}"/>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47" name="Drop Down 4" hidden="1">
          <a:extLst>
            <a:ext uri="{63B3BB69-23CF-44E3-9099-C40C66FF867C}">
              <a14:compatExt xmlns:a14="http://schemas.microsoft.com/office/drawing/2010/main" spid="_x0000_s2052"/>
            </a:ext>
            <a:ext uri="{FF2B5EF4-FFF2-40B4-BE49-F238E27FC236}">
              <a16:creationId xmlns:a16="http://schemas.microsoft.com/office/drawing/2014/main" id="{C1D9B2D9-6846-4E45-BCC5-637514EE47B7}"/>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48" name="Drop Down 4" hidden="1">
          <a:extLst>
            <a:ext uri="{63B3BB69-23CF-44E3-9099-C40C66FF867C}">
              <a14:compatExt xmlns:a14="http://schemas.microsoft.com/office/drawing/2010/main" spid="_x0000_s2052"/>
            </a:ext>
            <a:ext uri="{FF2B5EF4-FFF2-40B4-BE49-F238E27FC236}">
              <a16:creationId xmlns:a16="http://schemas.microsoft.com/office/drawing/2014/main" id="{A71B4819-D289-4A22-9F22-4F910712E6EB}"/>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49" name="Drop Down 4" hidden="1">
          <a:extLst>
            <a:ext uri="{63B3BB69-23CF-44E3-9099-C40C66FF867C}">
              <a14:compatExt xmlns:a14="http://schemas.microsoft.com/office/drawing/2010/main" spid="_x0000_s2052"/>
            </a:ext>
            <a:ext uri="{FF2B5EF4-FFF2-40B4-BE49-F238E27FC236}">
              <a16:creationId xmlns:a16="http://schemas.microsoft.com/office/drawing/2014/main" id="{4B6C1C4C-FB3B-4B3B-91EF-A1DC1CF9AF73}"/>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50" name="Drop Down 4" hidden="1">
          <a:extLst>
            <a:ext uri="{63B3BB69-23CF-44E3-9099-C40C66FF867C}">
              <a14:compatExt xmlns:a14="http://schemas.microsoft.com/office/drawing/2010/main" spid="_x0000_s2052"/>
            </a:ext>
            <a:ext uri="{FF2B5EF4-FFF2-40B4-BE49-F238E27FC236}">
              <a16:creationId xmlns:a16="http://schemas.microsoft.com/office/drawing/2014/main" id="{AE7C2F85-E476-4A4D-828F-F0F9CA9162A4}"/>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51" name="Drop Down 4" hidden="1">
          <a:extLst>
            <a:ext uri="{63B3BB69-23CF-44E3-9099-C40C66FF867C}">
              <a14:compatExt xmlns:a14="http://schemas.microsoft.com/office/drawing/2010/main" spid="_x0000_s2052"/>
            </a:ext>
            <a:ext uri="{FF2B5EF4-FFF2-40B4-BE49-F238E27FC236}">
              <a16:creationId xmlns:a16="http://schemas.microsoft.com/office/drawing/2014/main" id="{ED34E40C-8946-4BF8-AB24-7280CAA40FB3}"/>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752" name="Drop Down 20" hidden="1">
          <a:extLst>
            <a:ext uri="{63B3BB69-23CF-44E3-9099-C40C66FF867C}">
              <a14:compatExt xmlns:a14="http://schemas.microsoft.com/office/drawing/2010/main" spid="_x0000_s2068"/>
            </a:ext>
            <a:ext uri="{FF2B5EF4-FFF2-40B4-BE49-F238E27FC236}">
              <a16:creationId xmlns:a16="http://schemas.microsoft.com/office/drawing/2014/main" id="{5E9B9ACC-5DA6-49DD-862B-58A341188974}"/>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753" name="Drop Down 24" hidden="1">
          <a:extLst>
            <a:ext uri="{63B3BB69-23CF-44E3-9099-C40C66FF867C}">
              <a14:compatExt xmlns:a14="http://schemas.microsoft.com/office/drawing/2010/main" spid="_x0000_s2072"/>
            </a:ext>
            <a:ext uri="{FF2B5EF4-FFF2-40B4-BE49-F238E27FC236}">
              <a16:creationId xmlns:a16="http://schemas.microsoft.com/office/drawing/2014/main" id="{E1611AEE-5065-46B2-9DE2-3CE8373CC9D4}"/>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54" name="Drop Down 4" hidden="1">
          <a:extLst>
            <a:ext uri="{63B3BB69-23CF-44E3-9099-C40C66FF867C}">
              <a14:compatExt xmlns:a14="http://schemas.microsoft.com/office/drawing/2010/main" spid="_x0000_s2052"/>
            </a:ext>
            <a:ext uri="{FF2B5EF4-FFF2-40B4-BE49-F238E27FC236}">
              <a16:creationId xmlns:a16="http://schemas.microsoft.com/office/drawing/2014/main" id="{7DE0D088-7154-41E4-82BA-464A7C8073C5}"/>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55" name="Drop Down 4" hidden="1">
          <a:extLst>
            <a:ext uri="{63B3BB69-23CF-44E3-9099-C40C66FF867C}">
              <a14:compatExt xmlns:a14="http://schemas.microsoft.com/office/drawing/2010/main" spid="_x0000_s2052"/>
            </a:ext>
            <a:ext uri="{FF2B5EF4-FFF2-40B4-BE49-F238E27FC236}">
              <a16:creationId xmlns:a16="http://schemas.microsoft.com/office/drawing/2014/main" id="{270AB7DC-2B2E-4C9E-A6A6-3C749BFB2265}"/>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56" name="Drop Down 4" hidden="1">
          <a:extLst>
            <a:ext uri="{63B3BB69-23CF-44E3-9099-C40C66FF867C}">
              <a14:compatExt xmlns:a14="http://schemas.microsoft.com/office/drawing/2010/main" spid="_x0000_s2052"/>
            </a:ext>
            <a:ext uri="{FF2B5EF4-FFF2-40B4-BE49-F238E27FC236}">
              <a16:creationId xmlns:a16="http://schemas.microsoft.com/office/drawing/2014/main" id="{91A940FA-EC38-4EAB-82E1-6F1017B2D47D}"/>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57" name="Drop Down 4" hidden="1">
          <a:extLst>
            <a:ext uri="{63B3BB69-23CF-44E3-9099-C40C66FF867C}">
              <a14:compatExt xmlns:a14="http://schemas.microsoft.com/office/drawing/2010/main" spid="_x0000_s2052"/>
            </a:ext>
            <a:ext uri="{FF2B5EF4-FFF2-40B4-BE49-F238E27FC236}">
              <a16:creationId xmlns:a16="http://schemas.microsoft.com/office/drawing/2014/main" id="{25ACD85A-B0B9-475B-BA3A-9159E852FFEA}"/>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58" name="Drop Down 4" hidden="1">
          <a:extLst>
            <a:ext uri="{63B3BB69-23CF-44E3-9099-C40C66FF867C}">
              <a14:compatExt xmlns:a14="http://schemas.microsoft.com/office/drawing/2010/main" spid="_x0000_s2052"/>
            </a:ext>
            <a:ext uri="{FF2B5EF4-FFF2-40B4-BE49-F238E27FC236}">
              <a16:creationId xmlns:a16="http://schemas.microsoft.com/office/drawing/2014/main" id="{329FC582-2718-4CBB-8BF7-CAC9952F3F40}"/>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759" name="Drop Down 20" hidden="1">
          <a:extLst>
            <a:ext uri="{63B3BB69-23CF-44E3-9099-C40C66FF867C}">
              <a14:compatExt xmlns:a14="http://schemas.microsoft.com/office/drawing/2010/main" spid="_x0000_s2068"/>
            </a:ext>
            <a:ext uri="{FF2B5EF4-FFF2-40B4-BE49-F238E27FC236}">
              <a16:creationId xmlns:a16="http://schemas.microsoft.com/office/drawing/2014/main" id="{7687989C-BE1C-4F31-9927-640CBF76678B}"/>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760" name="Drop Down 24" hidden="1">
          <a:extLst>
            <a:ext uri="{63B3BB69-23CF-44E3-9099-C40C66FF867C}">
              <a14:compatExt xmlns:a14="http://schemas.microsoft.com/office/drawing/2010/main" spid="_x0000_s2072"/>
            </a:ext>
            <a:ext uri="{FF2B5EF4-FFF2-40B4-BE49-F238E27FC236}">
              <a16:creationId xmlns:a16="http://schemas.microsoft.com/office/drawing/2014/main" id="{2AA52000-371B-474C-B7DE-A4CCAD4CFFF4}"/>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61" name="Drop Down 4" hidden="1">
          <a:extLst>
            <a:ext uri="{63B3BB69-23CF-44E3-9099-C40C66FF867C}">
              <a14:compatExt xmlns:a14="http://schemas.microsoft.com/office/drawing/2010/main" spid="_x0000_s2052"/>
            </a:ext>
            <a:ext uri="{FF2B5EF4-FFF2-40B4-BE49-F238E27FC236}">
              <a16:creationId xmlns:a16="http://schemas.microsoft.com/office/drawing/2014/main" id="{0858802B-FAEB-40FA-A3A6-083E97BD21DA}"/>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62" name="Drop Down 4" hidden="1">
          <a:extLst>
            <a:ext uri="{63B3BB69-23CF-44E3-9099-C40C66FF867C}">
              <a14:compatExt xmlns:a14="http://schemas.microsoft.com/office/drawing/2010/main" spid="_x0000_s2052"/>
            </a:ext>
            <a:ext uri="{FF2B5EF4-FFF2-40B4-BE49-F238E27FC236}">
              <a16:creationId xmlns:a16="http://schemas.microsoft.com/office/drawing/2014/main" id="{A0720634-608E-497A-9810-E46A5EEF6030}"/>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63" name="Drop Down 4" hidden="1">
          <a:extLst>
            <a:ext uri="{63B3BB69-23CF-44E3-9099-C40C66FF867C}">
              <a14:compatExt xmlns:a14="http://schemas.microsoft.com/office/drawing/2010/main" spid="_x0000_s2052"/>
            </a:ext>
            <a:ext uri="{FF2B5EF4-FFF2-40B4-BE49-F238E27FC236}">
              <a16:creationId xmlns:a16="http://schemas.microsoft.com/office/drawing/2014/main" id="{68105730-BE02-4E90-A60B-3B72189DCBF7}"/>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64" name="Drop Down 4" hidden="1">
          <a:extLst>
            <a:ext uri="{63B3BB69-23CF-44E3-9099-C40C66FF867C}">
              <a14:compatExt xmlns:a14="http://schemas.microsoft.com/office/drawing/2010/main" spid="_x0000_s2052"/>
            </a:ext>
            <a:ext uri="{FF2B5EF4-FFF2-40B4-BE49-F238E27FC236}">
              <a16:creationId xmlns:a16="http://schemas.microsoft.com/office/drawing/2014/main" id="{A76607B5-6EF0-460D-A1B4-43FA900A9198}"/>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65" name="Drop Down 4" hidden="1">
          <a:extLst>
            <a:ext uri="{63B3BB69-23CF-44E3-9099-C40C66FF867C}">
              <a14:compatExt xmlns:a14="http://schemas.microsoft.com/office/drawing/2010/main" spid="_x0000_s2052"/>
            </a:ext>
            <a:ext uri="{FF2B5EF4-FFF2-40B4-BE49-F238E27FC236}">
              <a16:creationId xmlns:a16="http://schemas.microsoft.com/office/drawing/2014/main" id="{F52E160D-63DA-4080-AAD3-92E232494927}"/>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766" name="Drop Down 20" hidden="1">
          <a:extLst>
            <a:ext uri="{63B3BB69-23CF-44E3-9099-C40C66FF867C}">
              <a14:compatExt xmlns:a14="http://schemas.microsoft.com/office/drawing/2010/main" spid="_x0000_s2068"/>
            </a:ext>
            <a:ext uri="{FF2B5EF4-FFF2-40B4-BE49-F238E27FC236}">
              <a16:creationId xmlns:a16="http://schemas.microsoft.com/office/drawing/2014/main" id="{B3409D23-136F-4DF2-A13F-3F6714A67CFD}"/>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767" name="Drop Down 24" hidden="1">
          <a:extLst>
            <a:ext uri="{63B3BB69-23CF-44E3-9099-C40C66FF867C}">
              <a14:compatExt xmlns:a14="http://schemas.microsoft.com/office/drawing/2010/main" spid="_x0000_s2072"/>
            </a:ext>
            <a:ext uri="{FF2B5EF4-FFF2-40B4-BE49-F238E27FC236}">
              <a16:creationId xmlns:a16="http://schemas.microsoft.com/office/drawing/2014/main" id="{E0606784-6846-4822-B3AB-A6320F73E234}"/>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68" name="Drop Down 4" hidden="1">
          <a:extLst>
            <a:ext uri="{63B3BB69-23CF-44E3-9099-C40C66FF867C}">
              <a14:compatExt xmlns:a14="http://schemas.microsoft.com/office/drawing/2010/main" spid="_x0000_s2052"/>
            </a:ext>
            <a:ext uri="{FF2B5EF4-FFF2-40B4-BE49-F238E27FC236}">
              <a16:creationId xmlns:a16="http://schemas.microsoft.com/office/drawing/2014/main" id="{410EDC07-E359-4E4A-807F-03642E5FF74D}"/>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69" name="Drop Down 4" hidden="1">
          <a:extLst>
            <a:ext uri="{63B3BB69-23CF-44E3-9099-C40C66FF867C}">
              <a14:compatExt xmlns:a14="http://schemas.microsoft.com/office/drawing/2010/main" spid="_x0000_s2052"/>
            </a:ext>
            <a:ext uri="{FF2B5EF4-FFF2-40B4-BE49-F238E27FC236}">
              <a16:creationId xmlns:a16="http://schemas.microsoft.com/office/drawing/2014/main" id="{0D34F4B1-1B3A-4A95-A8BB-D707F6502E07}"/>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70" name="Drop Down 4" hidden="1">
          <a:extLst>
            <a:ext uri="{63B3BB69-23CF-44E3-9099-C40C66FF867C}">
              <a14:compatExt xmlns:a14="http://schemas.microsoft.com/office/drawing/2010/main" spid="_x0000_s2052"/>
            </a:ext>
            <a:ext uri="{FF2B5EF4-FFF2-40B4-BE49-F238E27FC236}">
              <a16:creationId xmlns:a16="http://schemas.microsoft.com/office/drawing/2014/main" id="{15439443-DF8A-44ED-A6AC-EEC654F72891}"/>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71" name="Drop Down 4" hidden="1">
          <a:extLst>
            <a:ext uri="{63B3BB69-23CF-44E3-9099-C40C66FF867C}">
              <a14:compatExt xmlns:a14="http://schemas.microsoft.com/office/drawing/2010/main" spid="_x0000_s2052"/>
            </a:ext>
            <a:ext uri="{FF2B5EF4-FFF2-40B4-BE49-F238E27FC236}">
              <a16:creationId xmlns:a16="http://schemas.microsoft.com/office/drawing/2014/main" id="{24A338F0-C5D3-4CCC-8395-F432AE0BF05D}"/>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72" name="Drop Down 4" hidden="1">
          <a:extLst>
            <a:ext uri="{63B3BB69-23CF-44E3-9099-C40C66FF867C}">
              <a14:compatExt xmlns:a14="http://schemas.microsoft.com/office/drawing/2010/main" spid="_x0000_s2052"/>
            </a:ext>
            <a:ext uri="{FF2B5EF4-FFF2-40B4-BE49-F238E27FC236}">
              <a16:creationId xmlns:a16="http://schemas.microsoft.com/office/drawing/2014/main" id="{CCC8DCF1-9B10-4507-B2BB-B8F080D5C435}"/>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773" name="Drop Down 20" hidden="1">
          <a:extLst>
            <a:ext uri="{63B3BB69-23CF-44E3-9099-C40C66FF867C}">
              <a14:compatExt xmlns:a14="http://schemas.microsoft.com/office/drawing/2010/main" spid="_x0000_s2068"/>
            </a:ext>
            <a:ext uri="{FF2B5EF4-FFF2-40B4-BE49-F238E27FC236}">
              <a16:creationId xmlns:a16="http://schemas.microsoft.com/office/drawing/2014/main" id="{755C4388-254F-4DE9-A10C-CBA72A928F93}"/>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774" name="Drop Down 24" hidden="1">
          <a:extLst>
            <a:ext uri="{63B3BB69-23CF-44E3-9099-C40C66FF867C}">
              <a14:compatExt xmlns:a14="http://schemas.microsoft.com/office/drawing/2010/main" spid="_x0000_s2072"/>
            </a:ext>
            <a:ext uri="{FF2B5EF4-FFF2-40B4-BE49-F238E27FC236}">
              <a16:creationId xmlns:a16="http://schemas.microsoft.com/office/drawing/2014/main" id="{919C5797-BD84-4808-91F0-FAB5610BF0CB}"/>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75" name="Drop Down 4" hidden="1">
          <a:extLst>
            <a:ext uri="{63B3BB69-23CF-44E3-9099-C40C66FF867C}">
              <a14:compatExt xmlns:a14="http://schemas.microsoft.com/office/drawing/2010/main" spid="_x0000_s2052"/>
            </a:ext>
            <a:ext uri="{FF2B5EF4-FFF2-40B4-BE49-F238E27FC236}">
              <a16:creationId xmlns:a16="http://schemas.microsoft.com/office/drawing/2014/main" id="{B5BE07F0-EE3D-4DB7-9ADF-60AA23E4AC79}"/>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76" name="Drop Down 4" hidden="1">
          <a:extLst>
            <a:ext uri="{63B3BB69-23CF-44E3-9099-C40C66FF867C}">
              <a14:compatExt xmlns:a14="http://schemas.microsoft.com/office/drawing/2010/main" spid="_x0000_s2052"/>
            </a:ext>
            <a:ext uri="{FF2B5EF4-FFF2-40B4-BE49-F238E27FC236}">
              <a16:creationId xmlns:a16="http://schemas.microsoft.com/office/drawing/2014/main" id="{3480A8C5-3FA0-4BEA-82E7-D24BFF382714}"/>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77" name="Drop Down 4" hidden="1">
          <a:extLst>
            <a:ext uri="{63B3BB69-23CF-44E3-9099-C40C66FF867C}">
              <a14:compatExt xmlns:a14="http://schemas.microsoft.com/office/drawing/2010/main" spid="_x0000_s2052"/>
            </a:ext>
            <a:ext uri="{FF2B5EF4-FFF2-40B4-BE49-F238E27FC236}">
              <a16:creationId xmlns:a16="http://schemas.microsoft.com/office/drawing/2014/main" id="{03420F15-DE1A-4B3A-A4C9-A207D1E1FCA6}"/>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78" name="Drop Down 4" hidden="1">
          <a:extLst>
            <a:ext uri="{63B3BB69-23CF-44E3-9099-C40C66FF867C}">
              <a14:compatExt xmlns:a14="http://schemas.microsoft.com/office/drawing/2010/main" spid="_x0000_s2052"/>
            </a:ext>
            <a:ext uri="{FF2B5EF4-FFF2-40B4-BE49-F238E27FC236}">
              <a16:creationId xmlns:a16="http://schemas.microsoft.com/office/drawing/2014/main" id="{4D248990-4216-4BBC-86E7-2C7370E29F00}"/>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79" name="Drop Down 4" hidden="1">
          <a:extLst>
            <a:ext uri="{63B3BB69-23CF-44E3-9099-C40C66FF867C}">
              <a14:compatExt xmlns:a14="http://schemas.microsoft.com/office/drawing/2010/main" spid="_x0000_s2052"/>
            </a:ext>
            <a:ext uri="{FF2B5EF4-FFF2-40B4-BE49-F238E27FC236}">
              <a16:creationId xmlns:a16="http://schemas.microsoft.com/office/drawing/2014/main" id="{5980FA48-6D29-4866-B507-3088150D3D3F}"/>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780" name="Drop Down 20" hidden="1">
          <a:extLst>
            <a:ext uri="{63B3BB69-23CF-44E3-9099-C40C66FF867C}">
              <a14:compatExt xmlns:a14="http://schemas.microsoft.com/office/drawing/2010/main" spid="_x0000_s2068"/>
            </a:ext>
            <a:ext uri="{FF2B5EF4-FFF2-40B4-BE49-F238E27FC236}">
              <a16:creationId xmlns:a16="http://schemas.microsoft.com/office/drawing/2014/main" id="{AB23057C-92D8-44CA-B9AE-672D2E3E47C6}"/>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781" name="Drop Down 24" hidden="1">
          <a:extLst>
            <a:ext uri="{63B3BB69-23CF-44E3-9099-C40C66FF867C}">
              <a14:compatExt xmlns:a14="http://schemas.microsoft.com/office/drawing/2010/main" spid="_x0000_s2072"/>
            </a:ext>
            <a:ext uri="{FF2B5EF4-FFF2-40B4-BE49-F238E27FC236}">
              <a16:creationId xmlns:a16="http://schemas.microsoft.com/office/drawing/2014/main" id="{2DFDEFE2-C585-4028-AD38-683096ACFFBA}"/>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82" name="Drop Down 4" hidden="1">
          <a:extLst>
            <a:ext uri="{63B3BB69-23CF-44E3-9099-C40C66FF867C}">
              <a14:compatExt xmlns:a14="http://schemas.microsoft.com/office/drawing/2010/main" spid="_x0000_s2052"/>
            </a:ext>
            <a:ext uri="{FF2B5EF4-FFF2-40B4-BE49-F238E27FC236}">
              <a16:creationId xmlns:a16="http://schemas.microsoft.com/office/drawing/2014/main" id="{0BD0A76A-224C-45E2-8C31-981993B98681}"/>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83" name="Drop Down 4" hidden="1">
          <a:extLst>
            <a:ext uri="{63B3BB69-23CF-44E3-9099-C40C66FF867C}">
              <a14:compatExt xmlns:a14="http://schemas.microsoft.com/office/drawing/2010/main" spid="_x0000_s2052"/>
            </a:ext>
            <a:ext uri="{FF2B5EF4-FFF2-40B4-BE49-F238E27FC236}">
              <a16:creationId xmlns:a16="http://schemas.microsoft.com/office/drawing/2014/main" id="{72DF657B-AF2C-4096-A27C-A3AB88F94B81}"/>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84" name="Drop Down 4" hidden="1">
          <a:extLst>
            <a:ext uri="{63B3BB69-23CF-44E3-9099-C40C66FF867C}">
              <a14:compatExt xmlns:a14="http://schemas.microsoft.com/office/drawing/2010/main" spid="_x0000_s2052"/>
            </a:ext>
            <a:ext uri="{FF2B5EF4-FFF2-40B4-BE49-F238E27FC236}">
              <a16:creationId xmlns:a16="http://schemas.microsoft.com/office/drawing/2014/main" id="{3D0C34C7-FF42-454B-A647-11E62F0A6F2C}"/>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85" name="Drop Down 4" hidden="1">
          <a:extLst>
            <a:ext uri="{63B3BB69-23CF-44E3-9099-C40C66FF867C}">
              <a14:compatExt xmlns:a14="http://schemas.microsoft.com/office/drawing/2010/main" spid="_x0000_s2052"/>
            </a:ext>
            <a:ext uri="{FF2B5EF4-FFF2-40B4-BE49-F238E27FC236}">
              <a16:creationId xmlns:a16="http://schemas.microsoft.com/office/drawing/2014/main" id="{8C04E4C6-819F-4EE8-99C8-C3A33E00FDE9}"/>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86" name="Drop Down 4" hidden="1">
          <a:extLst>
            <a:ext uri="{63B3BB69-23CF-44E3-9099-C40C66FF867C}">
              <a14:compatExt xmlns:a14="http://schemas.microsoft.com/office/drawing/2010/main" spid="_x0000_s2052"/>
            </a:ext>
            <a:ext uri="{FF2B5EF4-FFF2-40B4-BE49-F238E27FC236}">
              <a16:creationId xmlns:a16="http://schemas.microsoft.com/office/drawing/2014/main" id="{1E082C11-D5AE-419E-BB97-AB0F915C97AD}"/>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787" name="Drop Down 20" hidden="1">
          <a:extLst>
            <a:ext uri="{63B3BB69-23CF-44E3-9099-C40C66FF867C}">
              <a14:compatExt xmlns:a14="http://schemas.microsoft.com/office/drawing/2010/main" spid="_x0000_s2068"/>
            </a:ext>
            <a:ext uri="{FF2B5EF4-FFF2-40B4-BE49-F238E27FC236}">
              <a16:creationId xmlns:a16="http://schemas.microsoft.com/office/drawing/2014/main" id="{54A15F9F-EBEF-46EE-AF35-88C6C1BC535B}"/>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788" name="Drop Down 24" hidden="1">
          <a:extLst>
            <a:ext uri="{63B3BB69-23CF-44E3-9099-C40C66FF867C}">
              <a14:compatExt xmlns:a14="http://schemas.microsoft.com/office/drawing/2010/main" spid="_x0000_s2072"/>
            </a:ext>
            <a:ext uri="{FF2B5EF4-FFF2-40B4-BE49-F238E27FC236}">
              <a16:creationId xmlns:a16="http://schemas.microsoft.com/office/drawing/2014/main" id="{47133BF7-E7C4-4394-8483-942304E069B5}"/>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89" name="Drop Down 4" hidden="1">
          <a:extLst>
            <a:ext uri="{63B3BB69-23CF-44E3-9099-C40C66FF867C}">
              <a14:compatExt xmlns:a14="http://schemas.microsoft.com/office/drawing/2010/main" spid="_x0000_s2052"/>
            </a:ext>
            <a:ext uri="{FF2B5EF4-FFF2-40B4-BE49-F238E27FC236}">
              <a16:creationId xmlns:a16="http://schemas.microsoft.com/office/drawing/2014/main" id="{5B3362C5-F7A8-4B00-B733-F07A107F4421}"/>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90" name="Drop Down 4" hidden="1">
          <a:extLst>
            <a:ext uri="{63B3BB69-23CF-44E3-9099-C40C66FF867C}">
              <a14:compatExt xmlns:a14="http://schemas.microsoft.com/office/drawing/2010/main" spid="_x0000_s2052"/>
            </a:ext>
            <a:ext uri="{FF2B5EF4-FFF2-40B4-BE49-F238E27FC236}">
              <a16:creationId xmlns:a16="http://schemas.microsoft.com/office/drawing/2014/main" id="{9C26667B-1C96-4A7D-989E-D9272EE3CB12}"/>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91" name="Drop Down 4" hidden="1">
          <a:extLst>
            <a:ext uri="{63B3BB69-23CF-44E3-9099-C40C66FF867C}">
              <a14:compatExt xmlns:a14="http://schemas.microsoft.com/office/drawing/2010/main" spid="_x0000_s2052"/>
            </a:ext>
            <a:ext uri="{FF2B5EF4-FFF2-40B4-BE49-F238E27FC236}">
              <a16:creationId xmlns:a16="http://schemas.microsoft.com/office/drawing/2014/main" id="{266E6906-9E2D-4CCE-879E-3057FFCAA213}"/>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92" name="Drop Down 4" hidden="1">
          <a:extLst>
            <a:ext uri="{63B3BB69-23CF-44E3-9099-C40C66FF867C}">
              <a14:compatExt xmlns:a14="http://schemas.microsoft.com/office/drawing/2010/main" spid="_x0000_s2052"/>
            </a:ext>
            <a:ext uri="{FF2B5EF4-FFF2-40B4-BE49-F238E27FC236}">
              <a16:creationId xmlns:a16="http://schemas.microsoft.com/office/drawing/2014/main" id="{F534511C-1743-49B2-9989-E26AA8E70C6C}"/>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93" name="Drop Down 4" hidden="1">
          <a:extLst>
            <a:ext uri="{63B3BB69-23CF-44E3-9099-C40C66FF867C}">
              <a14:compatExt xmlns:a14="http://schemas.microsoft.com/office/drawing/2010/main" spid="_x0000_s2052"/>
            </a:ext>
            <a:ext uri="{FF2B5EF4-FFF2-40B4-BE49-F238E27FC236}">
              <a16:creationId xmlns:a16="http://schemas.microsoft.com/office/drawing/2014/main" id="{AA48CC9A-1519-4070-B139-6594510129A9}"/>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794" name="Drop Down 20" hidden="1">
          <a:extLst>
            <a:ext uri="{63B3BB69-23CF-44E3-9099-C40C66FF867C}">
              <a14:compatExt xmlns:a14="http://schemas.microsoft.com/office/drawing/2010/main" spid="_x0000_s2068"/>
            </a:ext>
            <a:ext uri="{FF2B5EF4-FFF2-40B4-BE49-F238E27FC236}">
              <a16:creationId xmlns:a16="http://schemas.microsoft.com/office/drawing/2014/main" id="{1E034B92-93F5-4B3A-89A2-01FAAB3ED841}"/>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795" name="Drop Down 24" hidden="1">
          <a:extLst>
            <a:ext uri="{63B3BB69-23CF-44E3-9099-C40C66FF867C}">
              <a14:compatExt xmlns:a14="http://schemas.microsoft.com/office/drawing/2010/main" spid="_x0000_s2072"/>
            </a:ext>
            <a:ext uri="{FF2B5EF4-FFF2-40B4-BE49-F238E27FC236}">
              <a16:creationId xmlns:a16="http://schemas.microsoft.com/office/drawing/2014/main" id="{1F58EFB6-5D40-4EA1-B38D-A5CE7B78B5E1}"/>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96" name="Drop Down 4" hidden="1">
          <a:extLst>
            <a:ext uri="{63B3BB69-23CF-44E3-9099-C40C66FF867C}">
              <a14:compatExt xmlns:a14="http://schemas.microsoft.com/office/drawing/2010/main" spid="_x0000_s2052"/>
            </a:ext>
            <a:ext uri="{FF2B5EF4-FFF2-40B4-BE49-F238E27FC236}">
              <a16:creationId xmlns:a16="http://schemas.microsoft.com/office/drawing/2014/main" id="{E55BD3A6-41C6-4188-B0F4-31652B917395}"/>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97" name="Drop Down 4" hidden="1">
          <a:extLst>
            <a:ext uri="{63B3BB69-23CF-44E3-9099-C40C66FF867C}">
              <a14:compatExt xmlns:a14="http://schemas.microsoft.com/office/drawing/2010/main" spid="_x0000_s2052"/>
            </a:ext>
            <a:ext uri="{FF2B5EF4-FFF2-40B4-BE49-F238E27FC236}">
              <a16:creationId xmlns:a16="http://schemas.microsoft.com/office/drawing/2014/main" id="{4218BC9C-C3DA-4C43-82A9-81D618AF8F45}"/>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798" name="Drop Down 4" hidden="1">
          <a:extLst>
            <a:ext uri="{63B3BB69-23CF-44E3-9099-C40C66FF867C}">
              <a14:compatExt xmlns:a14="http://schemas.microsoft.com/office/drawing/2010/main" spid="_x0000_s2052"/>
            </a:ext>
            <a:ext uri="{FF2B5EF4-FFF2-40B4-BE49-F238E27FC236}">
              <a16:creationId xmlns:a16="http://schemas.microsoft.com/office/drawing/2014/main" id="{5BFE054B-90CC-4F6E-8841-26EE0EFEE3A3}"/>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799" name="Drop Down 4" hidden="1">
          <a:extLst>
            <a:ext uri="{63B3BB69-23CF-44E3-9099-C40C66FF867C}">
              <a14:compatExt xmlns:a14="http://schemas.microsoft.com/office/drawing/2010/main" spid="_x0000_s2052"/>
            </a:ext>
            <a:ext uri="{FF2B5EF4-FFF2-40B4-BE49-F238E27FC236}">
              <a16:creationId xmlns:a16="http://schemas.microsoft.com/office/drawing/2014/main" id="{BB3A1342-19A5-49BF-A7DF-6B3ED4E80A67}"/>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800" name="Drop Down 4" hidden="1">
          <a:extLst>
            <a:ext uri="{63B3BB69-23CF-44E3-9099-C40C66FF867C}">
              <a14:compatExt xmlns:a14="http://schemas.microsoft.com/office/drawing/2010/main" spid="_x0000_s2052"/>
            </a:ext>
            <a:ext uri="{FF2B5EF4-FFF2-40B4-BE49-F238E27FC236}">
              <a16:creationId xmlns:a16="http://schemas.microsoft.com/office/drawing/2014/main" id="{B453D462-ED54-4907-9603-AC4D06C9F9C7}"/>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801" name="Drop Down 20" hidden="1">
          <a:extLst>
            <a:ext uri="{63B3BB69-23CF-44E3-9099-C40C66FF867C}">
              <a14:compatExt xmlns:a14="http://schemas.microsoft.com/office/drawing/2010/main" spid="_x0000_s2068"/>
            </a:ext>
            <a:ext uri="{FF2B5EF4-FFF2-40B4-BE49-F238E27FC236}">
              <a16:creationId xmlns:a16="http://schemas.microsoft.com/office/drawing/2014/main" id="{12230AC8-6107-4FA7-8162-4CB7220F38BE}"/>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802" name="Drop Down 24" hidden="1">
          <a:extLst>
            <a:ext uri="{63B3BB69-23CF-44E3-9099-C40C66FF867C}">
              <a14:compatExt xmlns:a14="http://schemas.microsoft.com/office/drawing/2010/main" spid="_x0000_s2072"/>
            </a:ext>
            <a:ext uri="{FF2B5EF4-FFF2-40B4-BE49-F238E27FC236}">
              <a16:creationId xmlns:a16="http://schemas.microsoft.com/office/drawing/2014/main" id="{E8AA19FC-3A12-41EC-A583-DE8CE1F4615A}"/>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803" name="Drop Down 4" hidden="1">
          <a:extLst>
            <a:ext uri="{63B3BB69-23CF-44E3-9099-C40C66FF867C}">
              <a14:compatExt xmlns:a14="http://schemas.microsoft.com/office/drawing/2010/main" spid="_x0000_s2052"/>
            </a:ext>
            <a:ext uri="{FF2B5EF4-FFF2-40B4-BE49-F238E27FC236}">
              <a16:creationId xmlns:a16="http://schemas.microsoft.com/office/drawing/2014/main" id="{60B7C64C-9A62-40FD-9BDD-0CC955CFC4E3}"/>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804" name="Drop Down 4" hidden="1">
          <a:extLst>
            <a:ext uri="{63B3BB69-23CF-44E3-9099-C40C66FF867C}">
              <a14:compatExt xmlns:a14="http://schemas.microsoft.com/office/drawing/2010/main" spid="_x0000_s2052"/>
            </a:ext>
            <a:ext uri="{FF2B5EF4-FFF2-40B4-BE49-F238E27FC236}">
              <a16:creationId xmlns:a16="http://schemas.microsoft.com/office/drawing/2014/main" id="{E2E9C6EE-F277-47A3-A64F-02EE40C19BE9}"/>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805" name="Drop Down 4" hidden="1">
          <a:extLst>
            <a:ext uri="{63B3BB69-23CF-44E3-9099-C40C66FF867C}">
              <a14:compatExt xmlns:a14="http://schemas.microsoft.com/office/drawing/2010/main" spid="_x0000_s2052"/>
            </a:ext>
            <a:ext uri="{FF2B5EF4-FFF2-40B4-BE49-F238E27FC236}">
              <a16:creationId xmlns:a16="http://schemas.microsoft.com/office/drawing/2014/main" id="{54A93DE0-4448-413D-9321-BE013ED53BA2}"/>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806" name="Drop Down 4" hidden="1">
          <a:extLst>
            <a:ext uri="{63B3BB69-23CF-44E3-9099-C40C66FF867C}">
              <a14:compatExt xmlns:a14="http://schemas.microsoft.com/office/drawing/2010/main" spid="_x0000_s2052"/>
            </a:ext>
            <a:ext uri="{FF2B5EF4-FFF2-40B4-BE49-F238E27FC236}">
              <a16:creationId xmlns:a16="http://schemas.microsoft.com/office/drawing/2014/main" id="{7E69EA8C-46A7-4D7A-A47E-2F0A3A84EAE8}"/>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807" name="Drop Down 4" hidden="1">
          <a:extLst>
            <a:ext uri="{63B3BB69-23CF-44E3-9099-C40C66FF867C}">
              <a14:compatExt xmlns:a14="http://schemas.microsoft.com/office/drawing/2010/main" spid="_x0000_s2052"/>
            </a:ext>
            <a:ext uri="{FF2B5EF4-FFF2-40B4-BE49-F238E27FC236}">
              <a16:creationId xmlns:a16="http://schemas.microsoft.com/office/drawing/2014/main" id="{1F4EF95F-47BA-4F8A-97E0-D1892769E321}"/>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270</xdr:row>
      <xdr:rowOff>0</xdr:rowOff>
    </xdr:from>
    <xdr:ext cx="1921468" cy="195685"/>
    <xdr:sp macro="" textlink="">
      <xdr:nvSpPr>
        <xdr:cNvPr id="1808" name="Drop Down 20" hidden="1">
          <a:extLst>
            <a:ext uri="{63B3BB69-23CF-44E3-9099-C40C66FF867C}">
              <a14:compatExt xmlns:a14="http://schemas.microsoft.com/office/drawing/2010/main" spid="_x0000_s2068"/>
            </a:ext>
            <a:ext uri="{FF2B5EF4-FFF2-40B4-BE49-F238E27FC236}">
              <a16:creationId xmlns:a16="http://schemas.microsoft.com/office/drawing/2014/main" id="{302E2BED-E12E-45AD-B679-53DAC4C3A26A}"/>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270</xdr:row>
      <xdr:rowOff>0</xdr:rowOff>
    </xdr:from>
    <xdr:ext cx="2476500" cy="199970"/>
    <xdr:sp macro="" textlink="">
      <xdr:nvSpPr>
        <xdr:cNvPr id="1809" name="Drop Down 24" hidden="1">
          <a:extLst>
            <a:ext uri="{63B3BB69-23CF-44E3-9099-C40C66FF867C}">
              <a14:compatExt xmlns:a14="http://schemas.microsoft.com/office/drawing/2010/main" spid="_x0000_s2072"/>
            </a:ext>
            <a:ext uri="{FF2B5EF4-FFF2-40B4-BE49-F238E27FC236}">
              <a16:creationId xmlns:a16="http://schemas.microsoft.com/office/drawing/2014/main" id="{6790FD7F-7BAF-43A3-8680-1BCD8801BFBE}"/>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810" name="Drop Down 4" hidden="1">
          <a:extLst>
            <a:ext uri="{63B3BB69-23CF-44E3-9099-C40C66FF867C}">
              <a14:compatExt xmlns:a14="http://schemas.microsoft.com/office/drawing/2010/main" spid="_x0000_s2052"/>
            </a:ext>
            <a:ext uri="{FF2B5EF4-FFF2-40B4-BE49-F238E27FC236}">
              <a16:creationId xmlns:a16="http://schemas.microsoft.com/office/drawing/2014/main" id="{CC0FA06C-BAAE-460C-9151-6E76339CF4CF}"/>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811" name="Drop Down 4" hidden="1">
          <a:extLst>
            <a:ext uri="{63B3BB69-23CF-44E3-9099-C40C66FF867C}">
              <a14:compatExt xmlns:a14="http://schemas.microsoft.com/office/drawing/2010/main" spid="_x0000_s2052"/>
            </a:ext>
            <a:ext uri="{FF2B5EF4-FFF2-40B4-BE49-F238E27FC236}">
              <a16:creationId xmlns:a16="http://schemas.microsoft.com/office/drawing/2014/main" id="{0D8A7809-DCA8-417C-A23D-E0B824DE188B}"/>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270</xdr:row>
      <xdr:rowOff>0</xdr:rowOff>
    </xdr:from>
    <xdr:ext cx="2529840" cy="195685"/>
    <xdr:sp macro="" textlink="">
      <xdr:nvSpPr>
        <xdr:cNvPr id="1812" name="Drop Down 4" hidden="1">
          <a:extLst>
            <a:ext uri="{63B3BB69-23CF-44E3-9099-C40C66FF867C}">
              <a14:compatExt xmlns:a14="http://schemas.microsoft.com/office/drawing/2010/main" spid="_x0000_s2052"/>
            </a:ext>
            <a:ext uri="{FF2B5EF4-FFF2-40B4-BE49-F238E27FC236}">
              <a16:creationId xmlns:a16="http://schemas.microsoft.com/office/drawing/2014/main" id="{D30C23B6-F9C8-4831-B9D3-C68C1D13671D}"/>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270</xdr:row>
      <xdr:rowOff>0</xdr:rowOff>
    </xdr:from>
    <xdr:ext cx="2529840" cy="195685"/>
    <xdr:sp macro="" textlink="">
      <xdr:nvSpPr>
        <xdr:cNvPr id="1813" name="Drop Down 4" hidden="1">
          <a:extLst>
            <a:ext uri="{63B3BB69-23CF-44E3-9099-C40C66FF867C}">
              <a14:compatExt xmlns:a14="http://schemas.microsoft.com/office/drawing/2010/main" spid="_x0000_s2052"/>
            </a:ext>
            <a:ext uri="{FF2B5EF4-FFF2-40B4-BE49-F238E27FC236}">
              <a16:creationId xmlns:a16="http://schemas.microsoft.com/office/drawing/2014/main" id="{8817B162-588A-4428-9362-A29CBC75D8EE}"/>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14" name="Drop Down 24" hidden="1">
          <a:extLst>
            <a:ext uri="{63B3BB69-23CF-44E3-9099-C40C66FF867C}">
              <a14:compatExt xmlns:a14="http://schemas.microsoft.com/office/drawing/2010/main" spid="_x0000_s2072"/>
            </a:ext>
            <a:ext uri="{FF2B5EF4-FFF2-40B4-BE49-F238E27FC236}">
              <a16:creationId xmlns:a16="http://schemas.microsoft.com/office/drawing/2014/main" id="{A0534B06-016D-4228-87A4-AFBF417875F3}"/>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15" name="Drop Down 24" hidden="1">
          <a:extLst>
            <a:ext uri="{63B3BB69-23CF-44E3-9099-C40C66FF867C}">
              <a14:compatExt xmlns:a14="http://schemas.microsoft.com/office/drawing/2010/main" spid="_x0000_s2072"/>
            </a:ext>
            <a:ext uri="{FF2B5EF4-FFF2-40B4-BE49-F238E27FC236}">
              <a16:creationId xmlns:a16="http://schemas.microsoft.com/office/drawing/2014/main" id="{7A1BE374-306B-43E7-A364-284C2D3051A9}"/>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16" name="Drop Down 24" hidden="1">
          <a:extLst>
            <a:ext uri="{63B3BB69-23CF-44E3-9099-C40C66FF867C}">
              <a14:compatExt xmlns:a14="http://schemas.microsoft.com/office/drawing/2010/main" spid="_x0000_s2072"/>
            </a:ext>
            <a:ext uri="{FF2B5EF4-FFF2-40B4-BE49-F238E27FC236}">
              <a16:creationId xmlns:a16="http://schemas.microsoft.com/office/drawing/2014/main" id="{E56D65CB-97DA-4787-AF71-6CAB168910A6}"/>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17" name="Drop Down 24" hidden="1">
          <a:extLst>
            <a:ext uri="{63B3BB69-23CF-44E3-9099-C40C66FF867C}">
              <a14:compatExt xmlns:a14="http://schemas.microsoft.com/office/drawing/2010/main" spid="_x0000_s2072"/>
            </a:ext>
            <a:ext uri="{FF2B5EF4-FFF2-40B4-BE49-F238E27FC236}">
              <a16:creationId xmlns:a16="http://schemas.microsoft.com/office/drawing/2014/main" id="{003CDAA6-78C5-49FB-9C5C-F3B3A5A24597}"/>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18" name="Drop Down 24" hidden="1">
          <a:extLst>
            <a:ext uri="{63B3BB69-23CF-44E3-9099-C40C66FF867C}">
              <a14:compatExt xmlns:a14="http://schemas.microsoft.com/office/drawing/2010/main" spid="_x0000_s2072"/>
            </a:ext>
            <a:ext uri="{FF2B5EF4-FFF2-40B4-BE49-F238E27FC236}">
              <a16:creationId xmlns:a16="http://schemas.microsoft.com/office/drawing/2014/main" id="{D2D1535B-B175-4C8B-B925-ACBC62789045}"/>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19" name="Drop Down 24" hidden="1">
          <a:extLst>
            <a:ext uri="{63B3BB69-23CF-44E3-9099-C40C66FF867C}">
              <a14:compatExt xmlns:a14="http://schemas.microsoft.com/office/drawing/2010/main" spid="_x0000_s2072"/>
            </a:ext>
            <a:ext uri="{FF2B5EF4-FFF2-40B4-BE49-F238E27FC236}">
              <a16:creationId xmlns:a16="http://schemas.microsoft.com/office/drawing/2014/main" id="{845A6A74-EC77-4607-A446-4D50A3135C35}"/>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20" name="Drop Down 24" hidden="1">
          <a:extLst>
            <a:ext uri="{63B3BB69-23CF-44E3-9099-C40C66FF867C}">
              <a14:compatExt xmlns:a14="http://schemas.microsoft.com/office/drawing/2010/main" spid="_x0000_s2072"/>
            </a:ext>
            <a:ext uri="{FF2B5EF4-FFF2-40B4-BE49-F238E27FC236}">
              <a16:creationId xmlns:a16="http://schemas.microsoft.com/office/drawing/2014/main" id="{52CE8A13-FFE2-45A8-86B0-C27C1DD3C977}"/>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21" name="Drop Down 24" hidden="1">
          <a:extLst>
            <a:ext uri="{63B3BB69-23CF-44E3-9099-C40C66FF867C}">
              <a14:compatExt xmlns:a14="http://schemas.microsoft.com/office/drawing/2010/main" spid="_x0000_s2072"/>
            </a:ext>
            <a:ext uri="{FF2B5EF4-FFF2-40B4-BE49-F238E27FC236}">
              <a16:creationId xmlns:a16="http://schemas.microsoft.com/office/drawing/2014/main" id="{35FDA743-E4BA-47D4-882B-EE3734032470}"/>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22" name="Drop Down 24" hidden="1">
          <a:extLst>
            <a:ext uri="{63B3BB69-23CF-44E3-9099-C40C66FF867C}">
              <a14:compatExt xmlns:a14="http://schemas.microsoft.com/office/drawing/2010/main" spid="_x0000_s2072"/>
            </a:ext>
            <a:ext uri="{FF2B5EF4-FFF2-40B4-BE49-F238E27FC236}">
              <a16:creationId xmlns:a16="http://schemas.microsoft.com/office/drawing/2014/main" id="{2D27B6C9-0F59-49C1-B467-F10508E9590A}"/>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23" name="Drop Down 24" hidden="1">
          <a:extLst>
            <a:ext uri="{63B3BB69-23CF-44E3-9099-C40C66FF867C}">
              <a14:compatExt xmlns:a14="http://schemas.microsoft.com/office/drawing/2010/main" spid="_x0000_s2072"/>
            </a:ext>
            <a:ext uri="{FF2B5EF4-FFF2-40B4-BE49-F238E27FC236}">
              <a16:creationId xmlns:a16="http://schemas.microsoft.com/office/drawing/2014/main" id="{089478D9-B47D-4ED9-95DB-1EDDE2F82687}"/>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24" name="Drop Down 24" hidden="1">
          <a:extLst>
            <a:ext uri="{63B3BB69-23CF-44E3-9099-C40C66FF867C}">
              <a14:compatExt xmlns:a14="http://schemas.microsoft.com/office/drawing/2010/main" spid="_x0000_s2072"/>
            </a:ext>
            <a:ext uri="{FF2B5EF4-FFF2-40B4-BE49-F238E27FC236}">
              <a16:creationId xmlns:a16="http://schemas.microsoft.com/office/drawing/2014/main" id="{0E254FC1-97D1-45A9-9181-E6AEED6C6D97}"/>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25" name="Drop Down 24" hidden="1">
          <a:extLst>
            <a:ext uri="{63B3BB69-23CF-44E3-9099-C40C66FF867C}">
              <a14:compatExt xmlns:a14="http://schemas.microsoft.com/office/drawing/2010/main" spid="_x0000_s2072"/>
            </a:ext>
            <a:ext uri="{FF2B5EF4-FFF2-40B4-BE49-F238E27FC236}">
              <a16:creationId xmlns:a16="http://schemas.microsoft.com/office/drawing/2014/main" id="{C80514C5-6766-48B9-AADD-1D11FEF1CC05}"/>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26" name="Drop Down 24" hidden="1">
          <a:extLst>
            <a:ext uri="{63B3BB69-23CF-44E3-9099-C40C66FF867C}">
              <a14:compatExt xmlns:a14="http://schemas.microsoft.com/office/drawing/2010/main" spid="_x0000_s2072"/>
            </a:ext>
            <a:ext uri="{FF2B5EF4-FFF2-40B4-BE49-F238E27FC236}">
              <a16:creationId xmlns:a16="http://schemas.microsoft.com/office/drawing/2014/main" id="{F396C865-3ABB-4742-89E2-5128FEAA0A7A}"/>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27" name="Drop Down 24" hidden="1">
          <a:extLst>
            <a:ext uri="{63B3BB69-23CF-44E3-9099-C40C66FF867C}">
              <a14:compatExt xmlns:a14="http://schemas.microsoft.com/office/drawing/2010/main" spid="_x0000_s2072"/>
            </a:ext>
            <a:ext uri="{FF2B5EF4-FFF2-40B4-BE49-F238E27FC236}">
              <a16:creationId xmlns:a16="http://schemas.microsoft.com/office/drawing/2014/main" id="{65A5F2BB-ACA0-4BFE-83E8-529BC7D91DBF}"/>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28" name="Drop Down 24" hidden="1">
          <a:extLst>
            <a:ext uri="{63B3BB69-23CF-44E3-9099-C40C66FF867C}">
              <a14:compatExt xmlns:a14="http://schemas.microsoft.com/office/drawing/2010/main" spid="_x0000_s2072"/>
            </a:ext>
            <a:ext uri="{FF2B5EF4-FFF2-40B4-BE49-F238E27FC236}">
              <a16:creationId xmlns:a16="http://schemas.microsoft.com/office/drawing/2014/main" id="{B8BB3E0A-CBFB-4FAC-88C3-FE9F124B2912}"/>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29" name="Drop Down 24" hidden="1">
          <a:extLst>
            <a:ext uri="{63B3BB69-23CF-44E3-9099-C40C66FF867C}">
              <a14:compatExt xmlns:a14="http://schemas.microsoft.com/office/drawing/2010/main" spid="_x0000_s2072"/>
            </a:ext>
            <a:ext uri="{FF2B5EF4-FFF2-40B4-BE49-F238E27FC236}">
              <a16:creationId xmlns:a16="http://schemas.microsoft.com/office/drawing/2014/main" id="{24A61DC1-308A-4891-A1C0-4E8B87102763}"/>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30" name="Drop Down 24" hidden="1">
          <a:extLst>
            <a:ext uri="{63B3BB69-23CF-44E3-9099-C40C66FF867C}">
              <a14:compatExt xmlns:a14="http://schemas.microsoft.com/office/drawing/2010/main" spid="_x0000_s2072"/>
            </a:ext>
            <a:ext uri="{FF2B5EF4-FFF2-40B4-BE49-F238E27FC236}">
              <a16:creationId xmlns:a16="http://schemas.microsoft.com/office/drawing/2014/main" id="{FA53C7B3-E41F-4B06-B658-CF7FE830F52F}"/>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31" name="Drop Down 24" hidden="1">
          <a:extLst>
            <a:ext uri="{63B3BB69-23CF-44E3-9099-C40C66FF867C}">
              <a14:compatExt xmlns:a14="http://schemas.microsoft.com/office/drawing/2010/main" spid="_x0000_s2072"/>
            </a:ext>
            <a:ext uri="{FF2B5EF4-FFF2-40B4-BE49-F238E27FC236}">
              <a16:creationId xmlns:a16="http://schemas.microsoft.com/office/drawing/2014/main" id="{4D0B367E-8D75-49BE-8BA9-0483BAC73595}"/>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273</xdr:row>
      <xdr:rowOff>0</xdr:rowOff>
    </xdr:from>
    <xdr:ext cx="2476500" cy="199970"/>
    <xdr:sp macro="" textlink="">
      <xdr:nvSpPr>
        <xdr:cNvPr id="1832" name="Drop Down 24" hidden="1">
          <a:extLst>
            <a:ext uri="{63B3BB69-23CF-44E3-9099-C40C66FF867C}">
              <a14:compatExt xmlns:a14="http://schemas.microsoft.com/office/drawing/2010/main" spid="_x0000_s2072"/>
            </a:ext>
            <a:ext uri="{FF2B5EF4-FFF2-40B4-BE49-F238E27FC236}">
              <a16:creationId xmlns:a16="http://schemas.microsoft.com/office/drawing/2014/main" id="{237BBF93-E753-4D81-8527-68E8ECD361D6}"/>
            </a:ext>
          </a:extLst>
        </xdr:cNvPr>
        <xdr:cNvSpPr/>
      </xdr:nvSpPr>
      <xdr:spPr bwMode="auto">
        <a:xfrm>
          <a:off x="3901440" y="417042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33" name="Drop Down 4" hidden="1">
          <a:extLst>
            <a:ext uri="{63B3BB69-23CF-44E3-9099-C40C66FF867C}">
              <a14:compatExt xmlns:a14="http://schemas.microsoft.com/office/drawing/2010/main" spid="_x0000_s2052"/>
            </a:ext>
            <a:ext uri="{FF2B5EF4-FFF2-40B4-BE49-F238E27FC236}">
              <a16:creationId xmlns:a16="http://schemas.microsoft.com/office/drawing/2014/main" id="{66789998-2830-49AD-AC86-2FB510484EAC}"/>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834" name="Drop Down 20" hidden="1">
          <a:extLst>
            <a:ext uri="{63B3BB69-23CF-44E3-9099-C40C66FF867C}">
              <a14:compatExt xmlns:a14="http://schemas.microsoft.com/office/drawing/2010/main" spid="_x0000_s2068"/>
            </a:ext>
            <a:ext uri="{FF2B5EF4-FFF2-40B4-BE49-F238E27FC236}">
              <a16:creationId xmlns:a16="http://schemas.microsoft.com/office/drawing/2014/main" id="{514985A6-B829-482E-A86B-CC091AA1A515}"/>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835" name="Drop Down 24" hidden="1">
          <a:extLst>
            <a:ext uri="{63B3BB69-23CF-44E3-9099-C40C66FF867C}">
              <a14:compatExt xmlns:a14="http://schemas.microsoft.com/office/drawing/2010/main" spid="_x0000_s2072"/>
            </a:ext>
            <a:ext uri="{FF2B5EF4-FFF2-40B4-BE49-F238E27FC236}">
              <a16:creationId xmlns:a16="http://schemas.microsoft.com/office/drawing/2014/main" id="{5757BF12-4E75-4E5A-B22E-C1EFE4A71862}"/>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36" name="Drop Down 4" hidden="1">
          <a:extLst>
            <a:ext uri="{63B3BB69-23CF-44E3-9099-C40C66FF867C}">
              <a14:compatExt xmlns:a14="http://schemas.microsoft.com/office/drawing/2010/main" spid="_x0000_s2052"/>
            </a:ext>
            <a:ext uri="{FF2B5EF4-FFF2-40B4-BE49-F238E27FC236}">
              <a16:creationId xmlns:a16="http://schemas.microsoft.com/office/drawing/2014/main" id="{75F6C1AB-3AD8-4A51-AA51-E7E1CCFDDC32}"/>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37" name="Drop Down 4" hidden="1">
          <a:extLst>
            <a:ext uri="{63B3BB69-23CF-44E3-9099-C40C66FF867C}">
              <a14:compatExt xmlns:a14="http://schemas.microsoft.com/office/drawing/2010/main" spid="_x0000_s2052"/>
            </a:ext>
            <a:ext uri="{FF2B5EF4-FFF2-40B4-BE49-F238E27FC236}">
              <a16:creationId xmlns:a16="http://schemas.microsoft.com/office/drawing/2014/main" id="{CC0A074D-B957-4660-AD76-B02D20DBC209}"/>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38" name="Drop Down 4" hidden="1">
          <a:extLst>
            <a:ext uri="{63B3BB69-23CF-44E3-9099-C40C66FF867C}">
              <a14:compatExt xmlns:a14="http://schemas.microsoft.com/office/drawing/2010/main" spid="_x0000_s2052"/>
            </a:ext>
            <a:ext uri="{FF2B5EF4-FFF2-40B4-BE49-F238E27FC236}">
              <a16:creationId xmlns:a16="http://schemas.microsoft.com/office/drawing/2014/main" id="{EB76FA10-044C-4ED4-8389-28E461654EF9}"/>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39" name="Drop Down 4" hidden="1">
          <a:extLst>
            <a:ext uri="{63B3BB69-23CF-44E3-9099-C40C66FF867C}">
              <a14:compatExt xmlns:a14="http://schemas.microsoft.com/office/drawing/2010/main" spid="_x0000_s2052"/>
            </a:ext>
            <a:ext uri="{FF2B5EF4-FFF2-40B4-BE49-F238E27FC236}">
              <a16:creationId xmlns:a16="http://schemas.microsoft.com/office/drawing/2014/main" id="{143092B4-D58F-47F2-BEFC-B10C7D2EC5FB}"/>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40" name="Drop Down 4" hidden="1">
          <a:extLst>
            <a:ext uri="{63B3BB69-23CF-44E3-9099-C40C66FF867C}">
              <a14:compatExt xmlns:a14="http://schemas.microsoft.com/office/drawing/2010/main" spid="_x0000_s2052"/>
            </a:ext>
            <a:ext uri="{FF2B5EF4-FFF2-40B4-BE49-F238E27FC236}">
              <a16:creationId xmlns:a16="http://schemas.microsoft.com/office/drawing/2014/main" id="{D78ADC66-7849-4435-ADF1-0CBD86420053}"/>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841" name="Drop Down 20" hidden="1">
          <a:extLst>
            <a:ext uri="{63B3BB69-23CF-44E3-9099-C40C66FF867C}">
              <a14:compatExt xmlns:a14="http://schemas.microsoft.com/office/drawing/2010/main" spid="_x0000_s2068"/>
            </a:ext>
            <a:ext uri="{FF2B5EF4-FFF2-40B4-BE49-F238E27FC236}">
              <a16:creationId xmlns:a16="http://schemas.microsoft.com/office/drawing/2014/main" id="{063985EE-92A0-477B-8B1F-281D5D1657E7}"/>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842" name="Drop Down 24" hidden="1">
          <a:extLst>
            <a:ext uri="{63B3BB69-23CF-44E3-9099-C40C66FF867C}">
              <a14:compatExt xmlns:a14="http://schemas.microsoft.com/office/drawing/2010/main" spid="_x0000_s2072"/>
            </a:ext>
            <a:ext uri="{FF2B5EF4-FFF2-40B4-BE49-F238E27FC236}">
              <a16:creationId xmlns:a16="http://schemas.microsoft.com/office/drawing/2014/main" id="{6811DC96-0280-41C2-AAD4-DC262A97622C}"/>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43" name="Drop Down 4" hidden="1">
          <a:extLst>
            <a:ext uri="{63B3BB69-23CF-44E3-9099-C40C66FF867C}">
              <a14:compatExt xmlns:a14="http://schemas.microsoft.com/office/drawing/2010/main" spid="_x0000_s2052"/>
            </a:ext>
            <a:ext uri="{FF2B5EF4-FFF2-40B4-BE49-F238E27FC236}">
              <a16:creationId xmlns:a16="http://schemas.microsoft.com/office/drawing/2014/main" id="{5CA8C470-0C67-4973-AEC5-776D83F5FD95}"/>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44" name="Drop Down 4" hidden="1">
          <a:extLst>
            <a:ext uri="{63B3BB69-23CF-44E3-9099-C40C66FF867C}">
              <a14:compatExt xmlns:a14="http://schemas.microsoft.com/office/drawing/2010/main" spid="_x0000_s2052"/>
            </a:ext>
            <a:ext uri="{FF2B5EF4-FFF2-40B4-BE49-F238E27FC236}">
              <a16:creationId xmlns:a16="http://schemas.microsoft.com/office/drawing/2014/main" id="{F35594D4-EC80-499A-A23A-89DEA934F1C9}"/>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45" name="Drop Down 4" hidden="1">
          <a:extLst>
            <a:ext uri="{63B3BB69-23CF-44E3-9099-C40C66FF867C}">
              <a14:compatExt xmlns:a14="http://schemas.microsoft.com/office/drawing/2010/main" spid="_x0000_s2052"/>
            </a:ext>
            <a:ext uri="{FF2B5EF4-FFF2-40B4-BE49-F238E27FC236}">
              <a16:creationId xmlns:a16="http://schemas.microsoft.com/office/drawing/2014/main" id="{A93A8925-25ED-46BE-81E7-7B7B51384BE1}"/>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46" name="Drop Down 4" hidden="1">
          <a:extLst>
            <a:ext uri="{63B3BB69-23CF-44E3-9099-C40C66FF867C}">
              <a14:compatExt xmlns:a14="http://schemas.microsoft.com/office/drawing/2010/main" spid="_x0000_s2052"/>
            </a:ext>
            <a:ext uri="{FF2B5EF4-FFF2-40B4-BE49-F238E27FC236}">
              <a16:creationId xmlns:a16="http://schemas.microsoft.com/office/drawing/2014/main" id="{6F5CB8DA-7F22-4207-B6AD-251A7273A6D8}"/>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47" name="Drop Down 4" hidden="1">
          <a:extLst>
            <a:ext uri="{63B3BB69-23CF-44E3-9099-C40C66FF867C}">
              <a14:compatExt xmlns:a14="http://schemas.microsoft.com/office/drawing/2010/main" spid="_x0000_s2052"/>
            </a:ext>
            <a:ext uri="{FF2B5EF4-FFF2-40B4-BE49-F238E27FC236}">
              <a16:creationId xmlns:a16="http://schemas.microsoft.com/office/drawing/2014/main" id="{9C153587-A714-4ACE-893E-E8547F8B7956}"/>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848" name="Drop Down 20" hidden="1">
          <a:extLst>
            <a:ext uri="{63B3BB69-23CF-44E3-9099-C40C66FF867C}">
              <a14:compatExt xmlns:a14="http://schemas.microsoft.com/office/drawing/2010/main" spid="_x0000_s2068"/>
            </a:ext>
            <a:ext uri="{FF2B5EF4-FFF2-40B4-BE49-F238E27FC236}">
              <a16:creationId xmlns:a16="http://schemas.microsoft.com/office/drawing/2014/main" id="{5B9E8B83-489B-4C66-9A25-F4C0E1CDC146}"/>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849" name="Drop Down 24" hidden="1">
          <a:extLst>
            <a:ext uri="{63B3BB69-23CF-44E3-9099-C40C66FF867C}">
              <a14:compatExt xmlns:a14="http://schemas.microsoft.com/office/drawing/2010/main" spid="_x0000_s2072"/>
            </a:ext>
            <a:ext uri="{FF2B5EF4-FFF2-40B4-BE49-F238E27FC236}">
              <a16:creationId xmlns:a16="http://schemas.microsoft.com/office/drawing/2014/main" id="{64EA3542-B3D9-416B-969E-698E04365BCB}"/>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50" name="Drop Down 4" hidden="1">
          <a:extLst>
            <a:ext uri="{63B3BB69-23CF-44E3-9099-C40C66FF867C}">
              <a14:compatExt xmlns:a14="http://schemas.microsoft.com/office/drawing/2010/main" spid="_x0000_s2052"/>
            </a:ext>
            <a:ext uri="{FF2B5EF4-FFF2-40B4-BE49-F238E27FC236}">
              <a16:creationId xmlns:a16="http://schemas.microsoft.com/office/drawing/2014/main" id="{A876AED9-7F35-43E3-A226-8E9F75F32008}"/>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51" name="Drop Down 4" hidden="1">
          <a:extLst>
            <a:ext uri="{63B3BB69-23CF-44E3-9099-C40C66FF867C}">
              <a14:compatExt xmlns:a14="http://schemas.microsoft.com/office/drawing/2010/main" spid="_x0000_s2052"/>
            </a:ext>
            <a:ext uri="{FF2B5EF4-FFF2-40B4-BE49-F238E27FC236}">
              <a16:creationId xmlns:a16="http://schemas.microsoft.com/office/drawing/2014/main" id="{FDC6D622-E22B-4F61-8207-4CBAD5792D9E}"/>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52" name="Drop Down 4" hidden="1">
          <a:extLst>
            <a:ext uri="{63B3BB69-23CF-44E3-9099-C40C66FF867C}">
              <a14:compatExt xmlns:a14="http://schemas.microsoft.com/office/drawing/2010/main" spid="_x0000_s2052"/>
            </a:ext>
            <a:ext uri="{FF2B5EF4-FFF2-40B4-BE49-F238E27FC236}">
              <a16:creationId xmlns:a16="http://schemas.microsoft.com/office/drawing/2014/main" id="{D22194D0-F91C-4756-B2D1-204EC9D276DA}"/>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53" name="Drop Down 4" hidden="1">
          <a:extLst>
            <a:ext uri="{63B3BB69-23CF-44E3-9099-C40C66FF867C}">
              <a14:compatExt xmlns:a14="http://schemas.microsoft.com/office/drawing/2010/main" spid="_x0000_s2052"/>
            </a:ext>
            <a:ext uri="{FF2B5EF4-FFF2-40B4-BE49-F238E27FC236}">
              <a16:creationId xmlns:a16="http://schemas.microsoft.com/office/drawing/2014/main" id="{06FAA703-F4A6-40E0-8552-F2B12DAD3FCF}"/>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54" name="Drop Down 4" hidden="1">
          <a:extLst>
            <a:ext uri="{63B3BB69-23CF-44E3-9099-C40C66FF867C}">
              <a14:compatExt xmlns:a14="http://schemas.microsoft.com/office/drawing/2010/main" spid="_x0000_s2052"/>
            </a:ext>
            <a:ext uri="{FF2B5EF4-FFF2-40B4-BE49-F238E27FC236}">
              <a16:creationId xmlns:a16="http://schemas.microsoft.com/office/drawing/2014/main" id="{14871276-2EEA-4B12-8BB1-85ACA087715E}"/>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855" name="Drop Down 20" hidden="1">
          <a:extLst>
            <a:ext uri="{63B3BB69-23CF-44E3-9099-C40C66FF867C}">
              <a14:compatExt xmlns:a14="http://schemas.microsoft.com/office/drawing/2010/main" spid="_x0000_s2068"/>
            </a:ext>
            <a:ext uri="{FF2B5EF4-FFF2-40B4-BE49-F238E27FC236}">
              <a16:creationId xmlns:a16="http://schemas.microsoft.com/office/drawing/2014/main" id="{8BB21BBD-1B94-4854-96B8-A9AA8DAA687B}"/>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856" name="Drop Down 24" hidden="1">
          <a:extLst>
            <a:ext uri="{63B3BB69-23CF-44E3-9099-C40C66FF867C}">
              <a14:compatExt xmlns:a14="http://schemas.microsoft.com/office/drawing/2010/main" spid="_x0000_s2072"/>
            </a:ext>
            <a:ext uri="{FF2B5EF4-FFF2-40B4-BE49-F238E27FC236}">
              <a16:creationId xmlns:a16="http://schemas.microsoft.com/office/drawing/2014/main" id="{6D2CA258-BB36-49DD-9EEB-D0D34005B4D9}"/>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57" name="Drop Down 4" hidden="1">
          <a:extLst>
            <a:ext uri="{63B3BB69-23CF-44E3-9099-C40C66FF867C}">
              <a14:compatExt xmlns:a14="http://schemas.microsoft.com/office/drawing/2010/main" spid="_x0000_s2052"/>
            </a:ext>
            <a:ext uri="{FF2B5EF4-FFF2-40B4-BE49-F238E27FC236}">
              <a16:creationId xmlns:a16="http://schemas.microsoft.com/office/drawing/2014/main" id="{29AD9145-7797-4AB1-A5AE-CE58E1E1D864}"/>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58" name="Drop Down 4" hidden="1">
          <a:extLst>
            <a:ext uri="{63B3BB69-23CF-44E3-9099-C40C66FF867C}">
              <a14:compatExt xmlns:a14="http://schemas.microsoft.com/office/drawing/2010/main" spid="_x0000_s2052"/>
            </a:ext>
            <a:ext uri="{FF2B5EF4-FFF2-40B4-BE49-F238E27FC236}">
              <a16:creationId xmlns:a16="http://schemas.microsoft.com/office/drawing/2014/main" id="{4597EDB5-BFB9-41DA-A5DA-AE382C65C366}"/>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59" name="Drop Down 4" hidden="1">
          <a:extLst>
            <a:ext uri="{63B3BB69-23CF-44E3-9099-C40C66FF867C}">
              <a14:compatExt xmlns:a14="http://schemas.microsoft.com/office/drawing/2010/main" spid="_x0000_s2052"/>
            </a:ext>
            <a:ext uri="{FF2B5EF4-FFF2-40B4-BE49-F238E27FC236}">
              <a16:creationId xmlns:a16="http://schemas.microsoft.com/office/drawing/2014/main" id="{9AC1424E-5835-4BD6-951E-A0F05A094217}"/>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60" name="Drop Down 4" hidden="1">
          <a:extLst>
            <a:ext uri="{63B3BB69-23CF-44E3-9099-C40C66FF867C}">
              <a14:compatExt xmlns:a14="http://schemas.microsoft.com/office/drawing/2010/main" spid="_x0000_s2052"/>
            </a:ext>
            <a:ext uri="{FF2B5EF4-FFF2-40B4-BE49-F238E27FC236}">
              <a16:creationId xmlns:a16="http://schemas.microsoft.com/office/drawing/2014/main" id="{B5E4B66E-D2E0-46C9-9285-099C29B8ECBA}"/>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61" name="Drop Down 4" hidden="1">
          <a:extLst>
            <a:ext uri="{63B3BB69-23CF-44E3-9099-C40C66FF867C}">
              <a14:compatExt xmlns:a14="http://schemas.microsoft.com/office/drawing/2010/main" spid="_x0000_s2052"/>
            </a:ext>
            <a:ext uri="{FF2B5EF4-FFF2-40B4-BE49-F238E27FC236}">
              <a16:creationId xmlns:a16="http://schemas.microsoft.com/office/drawing/2014/main" id="{C939CE58-8636-47A1-89EE-5F98F66F43EB}"/>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862" name="Drop Down 20" hidden="1">
          <a:extLst>
            <a:ext uri="{63B3BB69-23CF-44E3-9099-C40C66FF867C}">
              <a14:compatExt xmlns:a14="http://schemas.microsoft.com/office/drawing/2010/main" spid="_x0000_s2068"/>
            </a:ext>
            <a:ext uri="{FF2B5EF4-FFF2-40B4-BE49-F238E27FC236}">
              <a16:creationId xmlns:a16="http://schemas.microsoft.com/office/drawing/2014/main" id="{DE94FF62-DE5F-4397-B204-9B5F5F3016C5}"/>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863" name="Drop Down 24" hidden="1">
          <a:extLst>
            <a:ext uri="{63B3BB69-23CF-44E3-9099-C40C66FF867C}">
              <a14:compatExt xmlns:a14="http://schemas.microsoft.com/office/drawing/2010/main" spid="_x0000_s2072"/>
            </a:ext>
            <a:ext uri="{FF2B5EF4-FFF2-40B4-BE49-F238E27FC236}">
              <a16:creationId xmlns:a16="http://schemas.microsoft.com/office/drawing/2014/main" id="{F3D04685-0F95-447C-85FB-C72F75FA069B}"/>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64" name="Drop Down 4" hidden="1">
          <a:extLst>
            <a:ext uri="{63B3BB69-23CF-44E3-9099-C40C66FF867C}">
              <a14:compatExt xmlns:a14="http://schemas.microsoft.com/office/drawing/2010/main" spid="_x0000_s2052"/>
            </a:ext>
            <a:ext uri="{FF2B5EF4-FFF2-40B4-BE49-F238E27FC236}">
              <a16:creationId xmlns:a16="http://schemas.microsoft.com/office/drawing/2014/main" id="{C3EE20EF-67BC-4ED0-A6A1-1E167D3BA58C}"/>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65" name="Drop Down 4" hidden="1">
          <a:extLst>
            <a:ext uri="{63B3BB69-23CF-44E3-9099-C40C66FF867C}">
              <a14:compatExt xmlns:a14="http://schemas.microsoft.com/office/drawing/2010/main" spid="_x0000_s2052"/>
            </a:ext>
            <a:ext uri="{FF2B5EF4-FFF2-40B4-BE49-F238E27FC236}">
              <a16:creationId xmlns:a16="http://schemas.microsoft.com/office/drawing/2014/main" id="{7F47B5A9-60A1-4EA1-9CED-8871CF4F7498}"/>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66" name="Drop Down 4" hidden="1">
          <a:extLst>
            <a:ext uri="{63B3BB69-23CF-44E3-9099-C40C66FF867C}">
              <a14:compatExt xmlns:a14="http://schemas.microsoft.com/office/drawing/2010/main" spid="_x0000_s2052"/>
            </a:ext>
            <a:ext uri="{FF2B5EF4-FFF2-40B4-BE49-F238E27FC236}">
              <a16:creationId xmlns:a16="http://schemas.microsoft.com/office/drawing/2014/main" id="{6BD84C21-2EAE-46FB-B30E-D1B801D717F9}"/>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67" name="Drop Down 4" hidden="1">
          <a:extLst>
            <a:ext uri="{63B3BB69-23CF-44E3-9099-C40C66FF867C}">
              <a14:compatExt xmlns:a14="http://schemas.microsoft.com/office/drawing/2010/main" spid="_x0000_s2052"/>
            </a:ext>
            <a:ext uri="{FF2B5EF4-FFF2-40B4-BE49-F238E27FC236}">
              <a16:creationId xmlns:a16="http://schemas.microsoft.com/office/drawing/2014/main" id="{83922EAF-1974-4B5C-B3DA-555CE9C223FC}"/>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68" name="Drop Down 4" hidden="1">
          <a:extLst>
            <a:ext uri="{63B3BB69-23CF-44E3-9099-C40C66FF867C}">
              <a14:compatExt xmlns:a14="http://schemas.microsoft.com/office/drawing/2010/main" spid="_x0000_s2052"/>
            </a:ext>
            <a:ext uri="{FF2B5EF4-FFF2-40B4-BE49-F238E27FC236}">
              <a16:creationId xmlns:a16="http://schemas.microsoft.com/office/drawing/2014/main" id="{D5FED5C9-35E4-4737-9F03-94186F6E8188}"/>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869" name="Drop Down 20" hidden="1">
          <a:extLst>
            <a:ext uri="{63B3BB69-23CF-44E3-9099-C40C66FF867C}">
              <a14:compatExt xmlns:a14="http://schemas.microsoft.com/office/drawing/2010/main" spid="_x0000_s2068"/>
            </a:ext>
            <a:ext uri="{FF2B5EF4-FFF2-40B4-BE49-F238E27FC236}">
              <a16:creationId xmlns:a16="http://schemas.microsoft.com/office/drawing/2014/main" id="{A5457726-B704-4341-91B8-CDE3172EE921}"/>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870" name="Drop Down 24" hidden="1">
          <a:extLst>
            <a:ext uri="{63B3BB69-23CF-44E3-9099-C40C66FF867C}">
              <a14:compatExt xmlns:a14="http://schemas.microsoft.com/office/drawing/2010/main" spid="_x0000_s2072"/>
            </a:ext>
            <a:ext uri="{FF2B5EF4-FFF2-40B4-BE49-F238E27FC236}">
              <a16:creationId xmlns:a16="http://schemas.microsoft.com/office/drawing/2014/main" id="{11F7086B-CE79-4765-ACFA-70639F8C66C9}"/>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71" name="Drop Down 4" hidden="1">
          <a:extLst>
            <a:ext uri="{63B3BB69-23CF-44E3-9099-C40C66FF867C}">
              <a14:compatExt xmlns:a14="http://schemas.microsoft.com/office/drawing/2010/main" spid="_x0000_s2052"/>
            </a:ext>
            <a:ext uri="{FF2B5EF4-FFF2-40B4-BE49-F238E27FC236}">
              <a16:creationId xmlns:a16="http://schemas.microsoft.com/office/drawing/2014/main" id="{D573BFC5-1545-47D8-B978-D29BADE859A9}"/>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72" name="Drop Down 4" hidden="1">
          <a:extLst>
            <a:ext uri="{63B3BB69-23CF-44E3-9099-C40C66FF867C}">
              <a14:compatExt xmlns:a14="http://schemas.microsoft.com/office/drawing/2010/main" spid="_x0000_s2052"/>
            </a:ext>
            <a:ext uri="{FF2B5EF4-FFF2-40B4-BE49-F238E27FC236}">
              <a16:creationId xmlns:a16="http://schemas.microsoft.com/office/drawing/2014/main" id="{4D8A0B63-4043-477F-9260-6771C19F9C69}"/>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73" name="Drop Down 4" hidden="1">
          <a:extLst>
            <a:ext uri="{63B3BB69-23CF-44E3-9099-C40C66FF867C}">
              <a14:compatExt xmlns:a14="http://schemas.microsoft.com/office/drawing/2010/main" spid="_x0000_s2052"/>
            </a:ext>
            <a:ext uri="{FF2B5EF4-FFF2-40B4-BE49-F238E27FC236}">
              <a16:creationId xmlns:a16="http://schemas.microsoft.com/office/drawing/2014/main" id="{95D1EDC9-C468-4B54-9EA1-D4C77AE90776}"/>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74" name="Drop Down 4" hidden="1">
          <a:extLst>
            <a:ext uri="{63B3BB69-23CF-44E3-9099-C40C66FF867C}">
              <a14:compatExt xmlns:a14="http://schemas.microsoft.com/office/drawing/2010/main" spid="_x0000_s2052"/>
            </a:ext>
            <a:ext uri="{FF2B5EF4-FFF2-40B4-BE49-F238E27FC236}">
              <a16:creationId xmlns:a16="http://schemas.microsoft.com/office/drawing/2014/main" id="{733DC355-EE93-44AE-9E14-E3B6D2B95E44}"/>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75" name="Drop Down 4" hidden="1">
          <a:extLst>
            <a:ext uri="{63B3BB69-23CF-44E3-9099-C40C66FF867C}">
              <a14:compatExt xmlns:a14="http://schemas.microsoft.com/office/drawing/2010/main" spid="_x0000_s2052"/>
            </a:ext>
            <a:ext uri="{FF2B5EF4-FFF2-40B4-BE49-F238E27FC236}">
              <a16:creationId xmlns:a16="http://schemas.microsoft.com/office/drawing/2014/main" id="{F5E92B8E-2F66-4A98-B060-939DA0D291AE}"/>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876" name="Drop Down 20" hidden="1">
          <a:extLst>
            <a:ext uri="{63B3BB69-23CF-44E3-9099-C40C66FF867C}">
              <a14:compatExt xmlns:a14="http://schemas.microsoft.com/office/drawing/2010/main" spid="_x0000_s2068"/>
            </a:ext>
            <a:ext uri="{FF2B5EF4-FFF2-40B4-BE49-F238E27FC236}">
              <a16:creationId xmlns:a16="http://schemas.microsoft.com/office/drawing/2014/main" id="{E7A017D1-28A6-4BE5-A0FF-BFDCB669F4F9}"/>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877" name="Drop Down 24" hidden="1">
          <a:extLst>
            <a:ext uri="{63B3BB69-23CF-44E3-9099-C40C66FF867C}">
              <a14:compatExt xmlns:a14="http://schemas.microsoft.com/office/drawing/2010/main" spid="_x0000_s2072"/>
            </a:ext>
            <a:ext uri="{FF2B5EF4-FFF2-40B4-BE49-F238E27FC236}">
              <a16:creationId xmlns:a16="http://schemas.microsoft.com/office/drawing/2014/main" id="{4D0EDA62-0F37-49DD-AFE7-FE63ABCA267B}"/>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78" name="Drop Down 4" hidden="1">
          <a:extLst>
            <a:ext uri="{63B3BB69-23CF-44E3-9099-C40C66FF867C}">
              <a14:compatExt xmlns:a14="http://schemas.microsoft.com/office/drawing/2010/main" spid="_x0000_s2052"/>
            </a:ext>
            <a:ext uri="{FF2B5EF4-FFF2-40B4-BE49-F238E27FC236}">
              <a16:creationId xmlns:a16="http://schemas.microsoft.com/office/drawing/2014/main" id="{00FBFD1E-F7F6-4C43-9E54-9D2802837D2A}"/>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79" name="Drop Down 4" hidden="1">
          <a:extLst>
            <a:ext uri="{63B3BB69-23CF-44E3-9099-C40C66FF867C}">
              <a14:compatExt xmlns:a14="http://schemas.microsoft.com/office/drawing/2010/main" spid="_x0000_s2052"/>
            </a:ext>
            <a:ext uri="{FF2B5EF4-FFF2-40B4-BE49-F238E27FC236}">
              <a16:creationId xmlns:a16="http://schemas.microsoft.com/office/drawing/2014/main" id="{01BFD0C4-7CDE-4CB0-90FD-D6CEE426E10B}"/>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80" name="Drop Down 4" hidden="1">
          <a:extLst>
            <a:ext uri="{63B3BB69-23CF-44E3-9099-C40C66FF867C}">
              <a14:compatExt xmlns:a14="http://schemas.microsoft.com/office/drawing/2010/main" spid="_x0000_s2052"/>
            </a:ext>
            <a:ext uri="{FF2B5EF4-FFF2-40B4-BE49-F238E27FC236}">
              <a16:creationId xmlns:a16="http://schemas.microsoft.com/office/drawing/2014/main" id="{CE550F65-B631-40DB-B430-65FA5AA506C8}"/>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81" name="Drop Down 4" hidden="1">
          <a:extLst>
            <a:ext uri="{63B3BB69-23CF-44E3-9099-C40C66FF867C}">
              <a14:compatExt xmlns:a14="http://schemas.microsoft.com/office/drawing/2010/main" spid="_x0000_s2052"/>
            </a:ext>
            <a:ext uri="{FF2B5EF4-FFF2-40B4-BE49-F238E27FC236}">
              <a16:creationId xmlns:a16="http://schemas.microsoft.com/office/drawing/2014/main" id="{22BC3C82-3BAF-4EE9-B839-E3026F9CB519}"/>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82" name="Drop Down 4" hidden="1">
          <a:extLst>
            <a:ext uri="{63B3BB69-23CF-44E3-9099-C40C66FF867C}">
              <a14:compatExt xmlns:a14="http://schemas.microsoft.com/office/drawing/2010/main" spid="_x0000_s2052"/>
            </a:ext>
            <a:ext uri="{FF2B5EF4-FFF2-40B4-BE49-F238E27FC236}">
              <a16:creationId xmlns:a16="http://schemas.microsoft.com/office/drawing/2014/main" id="{08814FB4-763F-4949-97D5-88803E6110D5}"/>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883" name="Drop Down 20" hidden="1">
          <a:extLst>
            <a:ext uri="{63B3BB69-23CF-44E3-9099-C40C66FF867C}">
              <a14:compatExt xmlns:a14="http://schemas.microsoft.com/office/drawing/2010/main" spid="_x0000_s2068"/>
            </a:ext>
            <a:ext uri="{FF2B5EF4-FFF2-40B4-BE49-F238E27FC236}">
              <a16:creationId xmlns:a16="http://schemas.microsoft.com/office/drawing/2014/main" id="{7845AAE5-7ADA-4576-A1E1-C12EFABB31C4}"/>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884" name="Drop Down 24" hidden="1">
          <a:extLst>
            <a:ext uri="{63B3BB69-23CF-44E3-9099-C40C66FF867C}">
              <a14:compatExt xmlns:a14="http://schemas.microsoft.com/office/drawing/2010/main" spid="_x0000_s2072"/>
            </a:ext>
            <a:ext uri="{FF2B5EF4-FFF2-40B4-BE49-F238E27FC236}">
              <a16:creationId xmlns:a16="http://schemas.microsoft.com/office/drawing/2014/main" id="{FD20D638-9A2A-4616-A207-3DE86DD0F4F4}"/>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85" name="Drop Down 4" hidden="1">
          <a:extLst>
            <a:ext uri="{63B3BB69-23CF-44E3-9099-C40C66FF867C}">
              <a14:compatExt xmlns:a14="http://schemas.microsoft.com/office/drawing/2010/main" spid="_x0000_s2052"/>
            </a:ext>
            <a:ext uri="{FF2B5EF4-FFF2-40B4-BE49-F238E27FC236}">
              <a16:creationId xmlns:a16="http://schemas.microsoft.com/office/drawing/2014/main" id="{C95985FA-CDF4-4343-A4D2-1197186C2E3C}"/>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86" name="Drop Down 4" hidden="1">
          <a:extLst>
            <a:ext uri="{63B3BB69-23CF-44E3-9099-C40C66FF867C}">
              <a14:compatExt xmlns:a14="http://schemas.microsoft.com/office/drawing/2010/main" spid="_x0000_s2052"/>
            </a:ext>
            <a:ext uri="{FF2B5EF4-FFF2-40B4-BE49-F238E27FC236}">
              <a16:creationId xmlns:a16="http://schemas.microsoft.com/office/drawing/2014/main" id="{29D1D644-A166-40DB-8137-7E99EBCC0C2A}"/>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87" name="Drop Down 4" hidden="1">
          <a:extLst>
            <a:ext uri="{63B3BB69-23CF-44E3-9099-C40C66FF867C}">
              <a14:compatExt xmlns:a14="http://schemas.microsoft.com/office/drawing/2010/main" spid="_x0000_s2052"/>
            </a:ext>
            <a:ext uri="{FF2B5EF4-FFF2-40B4-BE49-F238E27FC236}">
              <a16:creationId xmlns:a16="http://schemas.microsoft.com/office/drawing/2014/main" id="{1D1621C0-F5F6-4E19-B839-8DE1C2649965}"/>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88" name="Drop Down 4" hidden="1">
          <a:extLst>
            <a:ext uri="{63B3BB69-23CF-44E3-9099-C40C66FF867C}">
              <a14:compatExt xmlns:a14="http://schemas.microsoft.com/office/drawing/2010/main" spid="_x0000_s2052"/>
            </a:ext>
            <a:ext uri="{FF2B5EF4-FFF2-40B4-BE49-F238E27FC236}">
              <a16:creationId xmlns:a16="http://schemas.microsoft.com/office/drawing/2014/main" id="{688A79A6-23A7-4167-AC44-4F3C11C2C55D}"/>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89" name="Drop Down 4" hidden="1">
          <a:extLst>
            <a:ext uri="{63B3BB69-23CF-44E3-9099-C40C66FF867C}">
              <a14:compatExt xmlns:a14="http://schemas.microsoft.com/office/drawing/2010/main" spid="_x0000_s2052"/>
            </a:ext>
            <a:ext uri="{FF2B5EF4-FFF2-40B4-BE49-F238E27FC236}">
              <a16:creationId xmlns:a16="http://schemas.microsoft.com/office/drawing/2014/main" id="{42E5887D-1CA2-4997-BBE5-8BFC966C894D}"/>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890" name="Drop Down 20" hidden="1">
          <a:extLst>
            <a:ext uri="{63B3BB69-23CF-44E3-9099-C40C66FF867C}">
              <a14:compatExt xmlns:a14="http://schemas.microsoft.com/office/drawing/2010/main" spid="_x0000_s2068"/>
            </a:ext>
            <a:ext uri="{FF2B5EF4-FFF2-40B4-BE49-F238E27FC236}">
              <a16:creationId xmlns:a16="http://schemas.microsoft.com/office/drawing/2014/main" id="{B1E01826-E3EA-4669-A522-FC434EAF9E03}"/>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891" name="Drop Down 24" hidden="1">
          <a:extLst>
            <a:ext uri="{63B3BB69-23CF-44E3-9099-C40C66FF867C}">
              <a14:compatExt xmlns:a14="http://schemas.microsoft.com/office/drawing/2010/main" spid="_x0000_s2072"/>
            </a:ext>
            <a:ext uri="{FF2B5EF4-FFF2-40B4-BE49-F238E27FC236}">
              <a16:creationId xmlns:a16="http://schemas.microsoft.com/office/drawing/2014/main" id="{5B993D0A-C008-4BA6-8927-0EB82DD5D6DB}"/>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92" name="Drop Down 4" hidden="1">
          <a:extLst>
            <a:ext uri="{63B3BB69-23CF-44E3-9099-C40C66FF867C}">
              <a14:compatExt xmlns:a14="http://schemas.microsoft.com/office/drawing/2010/main" spid="_x0000_s2052"/>
            </a:ext>
            <a:ext uri="{FF2B5EF4-FFF2-40B4-BE49-F238E27FC236}">
              <a16:creationId xmlns:a16="http://schemas.microsoft.com/office/drawing/2014/main" id="{CA2CEF30-BE0F-4E6F-8074-D09E400BCE3E}"/>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93" name="Drop Down 4" hidden="1">
          <a:extLst>
            <a:ext uri="{63B3BB69-23CF-44E3-9099-C40C66FF867C}">
              <a14:compatExt xmlns:a14="http://schemas.microsoft.com/office/drawing/2010/main" spid="_x0000_s2052"/>
            </a:ext>
            <a:ext uri="{FF2B5EF4-FFF2-40B4-BE49-F238E27FC236}">
              <a16:creationId xmlns:a16="http://schemas.microsoft.com/office/drawing/2014/main" id="{71AC4B44-EE6D-41EC-A383-4427C2AE8918}"/>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94" name="Drop Down 4" hidden="1">
          <a:extLst>
            <a:ext uri="{63B3BB69-23CF-44E3-9099-C40C66FF867C}">
              <a14:compatExt xmlns:a14="http://schemas.microsoft.com/office/drawing/2010/main" spid="_x0000_s2052"/>
            </a:ext>
            <a:ext uri="{FF2B5EF4-FFF2-40B4-BE49-F238E27FC236}">
              <a16:creationId xmlns:a16="http://schemas.microsoft.com/office/drawing/2014/main" id="{227E2A18-7CF7-4CE9-8421-93B085DD19D2}"/>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895" name="Drop Down 4" hidden="1">
          <a:extLst>
            <a:ext uri="{63B3BB69-23CF-44E3-9099-C40C66FF867C}">
              <a14:compatExt xmlns:a14="http://schemas.microsoft.com/office/drawing/2010/main" spid="_x0000_s2052"/>
            </a:ext>
            <a:ext uri="{FF2B5EF4-FFF2-40B4-BE49-F238E27FC236}">
              <a16:creationId xmlns:a16="http://schemas.microsoft.com/office/drawing/2014/main" id="{3FAD2979-1818-49E5-A211-54676F643CD0}"/>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96" name="Drop Down 4" hidden="1">
          <a:extLst>
            <a:ext uri="{63B3BB69-23CF-44E3-9099-C40C66FF867C}">
              <a14:compatExt xmlns:a14="http://schemas.microsoft.com/office/drawing/2010/main" spid="_x0000_s2052"/>
            </a:ext>
            <a:ext uri="{FF2B5EF4-FFF2-40B4-BE49-F238E27FC236}">
              <a16:creationId xmlns:a16="http://schemas.microsoft.com/office/drawing/2014/main" id="{8929105E-4279-4B82-9F95-DD616DEF1C8C}"/>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897" name="Drop Down 20" hidden="1">
          <a:extLst>
            <a:ext uri="{63B3BB69-23CF-44E3-9099-C40C66FF867C}">
              <a14:compatExt xmlns:a14="http://schemas.microsoft.com/office/drawing/2010/main" spid="_x0000_s2068"/>
            </a:ext>
            <a:ext uri="{FF2B5EF4-FFF2-40B4-BE49-F238E27FC236}">
              <a16:creationId xmlns:a16="http://schemas.microsoft.com/office/drawing/2014/main" id="{86993A04-C69A-4021-8733-F4F92E7E162E}"/>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898" name="Drop Down 24" hidden="1">
          <a:extLst>
            <a:ext uri="{63B3BB69-23CF-44E3-9099-C40C66FF867C}">
              <a14:compatExt xmlns:a14="http://schemas.microsoft.com/office/drawing/2010/main" spid="_x0000_s2072"/>
            </a:ext>
            <a:ext uri="{FF2B5EF4-FFF2-40B4-BE49-F238E27FC236}">
              <a16:creationId xmlns:a16="http://schemas.microsoft.com/office/drawing/2014/main" id="{DAC7A8F4-2609-4516-8CAB-F885BC8057F6}"/>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899" name="Drop Down 4" hidden="1">
          <a:extLst>
            <a:ext uri="{63B3BB69-23CF-44E3-9099-C40C66FF867C}">
              <a14:compatExt xmlns:a14="http://schemas.microsoft.com/office/drawing/2010/main" spid="_x0000_s2052"/>
            </a:ext>
            <a:ext uri="{FF2B5EF4-FFF2-40B4-BE49-F238E27FC236}">
              <a16:creationId xmlns:a16="http://schemas.microsoft.com/office/drawing/2014/main" id="{8080CF13-CD1D-473D-8EE0-A620671122AC}"/>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00" name="Drop Down 4" hidden="1">
          <a:extLst>
            <a:ext uri="{63B3BB69-23CF-44E3-9099-C40C66FF867C}">
              <a14:compatExt xmlns:a14="http://schemas.microsoft.com/office/drawing/2010/main" spid="_x0000_s2052"/>
            </a:ext>
            <a:ext uri="{FF2B5EF4-FFF2-40B4-BE49-F238E27FC236}">
              <a16:creationId xmlns:a16="http://schemas.microsoft.com/office/drawing/2014/main" id="{7873C561-3326-4F61-9057-EEFFEE368709}"/>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01" name="Drop Down 4" hidden="1">
          <a:extLst>
            <a:ext uri="{63B3BB69-23CF-44E3-9099-C40C66FF867C}">
              <a14:compatExt xmlns:a14="http://schemas.microsoft.com/office/drawing/2010/main" spid="_x0000_s2052"/>
            </a:ext>
            <a:ext uri="{FF2B5EF4-FFF2-40B4-BE49-F238E27FC236}">
              <a16:creationId xmlns:a16="http://schemas.microsoft.com/office/drawing/2014/main" id="{117A4B52-DCE2-4E79-B34B-9ABF9C96DFA9}"/>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02" name="Drop Down 4" hidden="1">
          <a:extLst>
            <a:ext uri="{63B3BB69-23CF-44E3-9099-C40C66FF867C}">
              <a14:compatExt xmlns:a14="http://schemas.microsoft.com/office/drawing/2010/main" spid="_x0000_s2052"/>
            </a:ext>
            <a:ext uri="{FF2B5EF4-FFF2-40B4-BE49-F238E27FC236}">
              <a16:creationId xmlns:a16="http://schemas.microsoft.com/office/drawing/2014/main" id="{DB8E7F96-3B14-40BB-8715-B60D3F3E195E}"/>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03" name="Drop Down 4" hidden="1">
          <a:extLst>
            <a:ext uri="{63B3BB69-23CF-44E3-9099-C40C66FF867C}">
              <a14:compatExt xmlns:a14="http://schemas.microsoft.com/office/drawing/2010/main" spid="_x0000_s2052"/>
            </a:ext>
            <a:ext uri="{FF2B5EF4-FFF2-40B4-BE49-F238E27FC236}">
              <a16:creationId xmlns:a16="http://schemas.microsoft.com/office/drawing/2014/main" id="{45E55377-CB51-4D75-8179-6364725F1B42}"/>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904" name="Drop Down 20" hidden="1">
          <a:extLst>
            <a:ext uri="{63B3BB69-23CF-44E3-9099-C40C66FF867C}">
              <a14:compatExt xmlns:a14="http://schemas.microsoft.com/office/drawing/2010/main" spid="_x0000_s2068"/>
            </a:ext>
            <a:ext uri="{FF2B5EF4-FFF2-40B4-BE49-F238E27FC236}">
              <a16:creationId xmlns:a16="http://schemas.microsoft.com/office/drawing/2014/main" id="{7C6BD693-3268-41B7-BB7C-0CC2D3CB4039}"/>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905" name="Drop Down 24" hidden="1">
          <a:extLst>
            <a:ext uri="{63B3BB69-23CF-44E3-9099-C40C66FF867C}">
              <a14:compatExt xmlns:a14="http://schemas.microsoft.com/office/drawing/2010/main" spid="_x0000_s2072"/>
            </a:ext>
            <a:ext uri="{FF2B5EF4-FFF2-40B4-BE49-F238E27FC236}">
              <a16:creationId xmlns:a16="http://schemas.microsoft.com/office/drawing/2014/main" id="{C473686E-5DA6-489F-A67A-C5B5E94764CA}"/>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06" name="Drop Down 4" hidden="1">
          <a:extLst>
            <a:ext uri="{63B3BB69-23CF-44E3-9099-C40C66FF867C}">
              <a14:compatExt xmlns:a14="http://schemas.microsoft.com/office/drawing/2010/main" spid="_x0000_s2052"/>
            </a:ext>
            <a:ext uri="{FF2B5EF4-FFF2-40B4-BE49-F238E27FC236}">
              <a16:creationId xmlns:a16="http://schemas.microsoft.com/office/drawing/2014/main" id="{BA53B778-2B14-4446-B7C9-C231801C6525}"/>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07" name="Drop Down 4" hidden="1">
          <a:extLst>
            <a:ext uri="{63B3BB69-23CF-44E3-9099-C40C66FF867C}">
              <a14:compatExt xmlns:a14="http://schemas.microsoft.com/office/drawing/2010/main" spid="_x0000_s2052"/>
            </a:ext>
            <a:ext uri="{FF2B5EF4-FFF2-40B4-BE49-F238E27FC236}">
              <a16:creationId xmlns:a16="http://schemas.microsoft.com/office/drawing/2014/main" id="{DB63C675-54BF-47EA-9C31-B16CFFA94A88}"/>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08" name="Drop Down 4" hidden="1">
          <a:extLst>
            <a:ext uri="{63B3BB69-23CF-44E3-9099-C40C66FF867C}">
              <a14:compatExt xmlns:a14="http://schemas.microsoft.com/office/drawing/2010/main" spid="_x0000_s2052"/>
            </a:ext>
            <a:ext uri="{FF2B5EF4-FFF2-40B4-BE49-F238E27FC236}">
              <a16:creationId xmlns:a16="http://schemas.microsoft.com/office/drawing/2014/main" id="{50A6AFD1-D165-47D7-8419-942CAF8062CC}"/>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09" name="Drop Down 4" hidden="1">
          <a:extLst>
            <a:ext uri="{63B3BB69-23CF-44E3-9099-C40C66FF867C}">
              <a14:compatExt xmlns:a14="http://schemas.microsoft.com/office/drawing/2010/main" spid="_x0000_s2052"/>
            </a:ext>
            <a:ext uri="{FF2B5EF4-FFF2-40B4-BE49-F238E27FC236}">
              <a16:creationId xmlns:a16="http://schemas.microsoft.com/office/drawing/2014/main" id="{0E124588-4165-43C0-A390-17A1DA68F741}"/>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10" name="Drop Down 4" hidden="1">
          <a:extLst>
            <a:ext uri="{63B3BB69-23CF-44E3-9099-C40C66FF867C}">
              <a14:compatExt xmlns:a14="http://schemas.microsoft.com/office/drawing/2010/main" spid="_x0000_s2052"/>
            </a:ext>
            <a:ext uri="{FF2B5EF4-FFF2-40B4-BE49-F238E27FC236}">
              <a16:creationId xmlns:a16="http://schemas.microsoft.com/office/drawing/2014/main" id="{B6D0531B-68FD-45E3-B8C1-2E15508DD07D}"/>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911" name="Drop Down 20" hidden="1">
          <a:extLst>
            <a:ext uri="{63B3BB69-23CF-44E3-9099-C40C66FF867C}">
              <a14:compatExt xmlns:a14="http://schemas.microsoft.com/office/drawing/2010/main" spid="_x0000_s2068"/>
            </a:ext>
            <a:ext uri="{FF2B5EF4-FFF2-40B4-BE49-F238E27FC236}">
              <a16:creationId xmlns:a16="http://schemas.microsoft.com/office/drawing/2014/main" id="{405AB6B6-3A70-4BE8-9A30-D5C15D0B7954}"/>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912" name="Drop Down 24" hidden="1">
          <a:extLst>
            <a:ext uri="{63B3BB69-23CF-44E3-9099-C40C66FF867C}">
              <a14:compatExt xmlns:a14="http://schemas.microsoft.com/office/drawing/2010/main" spid="_x0000_s2072"/>
            </a:ext>
            <a:ext uri="{FF2B5EF4-FFF2-40B4-BE49-F238E27FC236}">
              <a16:creationId xmlns:a16="http://schemas.microsoft.com/office/drawing/2014/main" id="{EDAB7FAD-0C1E-4675-AAC1-7774ADE2FB4E}"/>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13" name="Drop Down 4" hidden="1">
          <a:extLst>
            <a:ext uri="{63B3BB69-23CF-44E3-9099-C40C66FF867C}">
              <a14:compatExt xmlns:a14="http://schemas.microsoft.com/office/drawing/2010/main" spid="_x0000_s2052"/>
            </a:ext>
            <a:ext uri="{FF2B5EF4-FFF2-40B4-BE49-F238E27FC236}">
              <a16:creationId xmlns:a16="http://schemas.microsoft.com/office/drawing/2014/main" id="{7F78DB26-EB00-4FFF-B5B9-A6794C19A05A}"/>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14" name="Drop Down 4" hidden="1">
          <a:extLst>
            <a:ext uri="{63B3BB69-23CF-44E3-9099-C40C66FF867C}">
              <a14:compatExt xmlns:a14="http://schemas.microsoft.com/office/drawing/2010/main" spid="_x0000_s2052"/>
            </a:ext>
            <a:ext uri="{FF2B5EF4-FFF2-40B4-BE49-F238E27FC236}">
              <a16:creationId xmlns:a16="http://schemas.microsoft.com/office/drawing/2014/main" id="{5BECCE1B-DAE8-4701-B561-E7F410C00859}"/>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15" name="Drop Down 4" hidden="1">
          <a:extLst>
            <a:ext uri="{63B3BB69-23CF-44E3-9099-C40C66FF867C}">
              <a14:compatExt xmlns:a14="http://schemas.microsoft.com/office/drawing/2010/main" spid="_x0000_s2052"/>
            </a:ext>
            <a:ext uri="{FF2B5EF4-FFF2-40B4-BE49-F238E27FC236}">
              <a16:creationId xmlns:a16="http://schemas.microsoft.com/office/drawing/2014/main" id="{E1817E7E-C5A8-485F-9D0B-892BBE283635}"/>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16" name="Drop Down 4" hidden="1">
          <a:extLst>
            <a:ext uri="{63B3BB69-23CF-44E3-9099-C40C66FF867C}">
              <a14:compatExt xmlns:a14="http://schemas.microsoft.com/office/drawing/2010/main" spid="_x0000_s2052"/>
            </a:ext>
            <a:ext uri="{FF2B5EF4-FFF2-40B4-BE49-F238E27FC236}">
              <a16:creationId xmlns:a16="http://schemas.microsoft.com/office/drawing/2014/main" id="{485AD255-E82F-462D-9AE7-40F446558D0B}"/>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17" name="Drop Down 4" hidden="1">
          <a:extLst>
            <a:ext uri="{63B3BB69-23CF-44E3-9099-C40C66FF867C}">
              <a14:compatExt xmlns:a14="http://schemas.microsoft.com/office/drawing/2010/main" spid="_x0000_s2052"/>
            </a:ext>
            <a:ext uri="{FF2B5EF4-FFF2-40B4-BE49-F238E27FC236}">
              <a16:creationId xmlns:a16="http://schemas.microsoft.com/office/drawing/2014/main" id="{21714BD1-C8F8-437F-92FC-A9FF80530682}"/>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918" name="Drop Down 20" hidden="1">
          <a:extLst>
            <a:ext uri="{63B3BB69-23CF-44E3-9099-C40C66FF867C}">
              <a14:compatExt xmlns:a14="http://schemas.microsoft.com/office/drawing/2010/main" spid="_x0000_s2068"/>
            </a:ext>
            <a:ext uri="{FF2B5EF4-FFF2-40B4-BE49-F238E27FC236}">
              <a16:creationId xmlns:a16="http://schemas.microsoft.com/office/drawing/2014/main" id="{485F1BFF-9508-4AE9-BA12-400517B2C9B9}"/>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919" name="Drop Down 24" hidden="1">
          <a:extLst>
            <a:ext uri="{63B3BB69-23CF-44E3-9099-C40C66FF867C}">
              <a14:compatExt xmlns:a14="http://schemas.microsoft.com/office/drawing/2010/main" spid="_x0000_s2072"/>
            </a:ext>
            <a:ext uri="{FF2B5EF4-FFF2-40B4-BE49-F238E27FC236}">
              <a16:creationId xmlns:a16="http://schemas.microsoft.com/office/drawing/2014/main" id="{537F61CE-BA58-4486-9F08-64DE58948BA0}"/>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20" name="Drop Down 4" hidden="1">
          <a:extLst>
            <a:ext uri="{63B3BB69-23CF-44E3-9099-C40C66FF867C}">
              <a14:compatExt xmlns:a14="http://schemas.microsoft.com/office/drawing/2010/main" spid="_x0000_s2052"/>
            </a:ext>
            <a:ext uri="{FF2B5EF4-FFF2-40B4-BE49-F238E27FC236}">
              <a16:creationId xmlns:a16="http://schemas.microsoft.com/office/drawing/2014/main" id="{531B89C4-DE70-4105-9B38-6FC05CF85E5A}"/>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21" name="Drop Down 4" hidden="1">
          <a:extLst>
            <a:ext uri="{63B3BB69-23CF-44E3-9099-C40C66FF867C}">
              <a14:compatExt xmlns:a14="http://schemas.microsoft.com/office/drawing/2010/main" spid="_x0000_s2052"/>
            </a:ext>
            <a:ext uri="{FF2B5EF4-FFF2-40B4-BE49-F238E27FC236}">
              <a16:creationId xmlns:a16="http://schemas.microsoft.com/office/drawing/2014/main" id="{C2584A5B-A236-4723-B00B-ABDF05CFB31B}"/>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22" name="Drop Down 4" hidden="1">
          <a:extLst>
            <a:ext uri="{63B3BB69-23CF-44E3-9099-C40C66FF867C}">
              <a14:compatExt xmlns:a14="http://schemas.microsoft.com/office/drawing/2010/main" spid="_x0000_s2052"/>
            </a:ext>
            <a:ext uri="{FF2B5EF4-FFF2-40B4-BE49-F238E27FC236}">
              <a16:creationId xmlns:a16="http://schemas.microsoft.com/office/drawing/2014/main" id="{ACE3D4E3-26EB-4404-9364-9FFB37459DE1}"/>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23" name="Drop Down 4" hidden="1">
          <a:extLst>
            <a:ext uri="{63B3BB69-23CF-44E3-9099-C40C66FF867C}">
              <a14:compatExt xmlns:a14="http://schemas.microsoft.com/office/drawing/2010/main" spid="_x0000_s2052"/>
            </a:ext>
            <a:ext uri="{FF2B5EF4-FFF2-40B4-BE49-F238E27FC236}">
              <a16:creationId xmlns:a16="http://schemas.microsoft.com/office/drawing/2014/main" id="{B0FC1C76-3138-4795-9E98-1D05DE15EE8D}"/>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24" name="Drop Down 4" hidden="1">
          <a:extLst>
            <a:ext uri="{63B3BB69-23CF-44E3-9099-C40C66FF867C}">
              <a14:compatExt xmlns:a14="http://schemas.microsoft.com/office/drawing/2010/main" spid="_x0000_s2052"/>
            </a:ext>
            <a:ext uri="{FF2B5EF4-FFF2-40B4-BE49-F238E27FC236}">
              <a16:creationId xmlns:a16="http://schemas.microsoft.com/office/drawing/2014/main" id="{56234E79-6452-40B7-A359-005C8AFB9BD3}"/>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925" name="Drop Down 20" hidden="1">
          <a:extLst>
            <a:ext uri="{63B3BB69-23CF-44E3-9099-C40C66FF867C}">
              <a14:compatExt xmlns:a14="http://schemas.microsoft.com/office/drawing/2010/main" spid="_x0000_s2068"/>
            </a:ext>
            <a:ext uri="{FF2B5EF4-FFF2-40B4-BE49-F238E27FC236}">
              <a16:creationId xmlns:a16="http://schemas.microsoft.com/office/drawing/2014/main" id="{FBEC60AC-C020-42A2-8546-F86A1F90D9C2}"/>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926" name="Drop Down 24" hidden="1">
          <a:extLst>
            <a:ext uri="{63B3BB69-23CF-44E3-9099-C40C66FF867C}">
              <a14:compatExt xmlns:a14="http://schemas.microsoft.com/office/drawing/2010/main" spid="_x0000_s2072"/>
            </a:ext>
            <a:ext uri="{FF2B5EF4-FFF2-40B4-BE49-F238E27FC236}">
              <a16:creationId xmlns:a16="http://schemas.microsoft.com/office/drawing/2014/main" id="{7079A54D-3D38-49FF-B463-367ADBD3736F}"/>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27" name="Drop Down 4" hidden="1">
          <a:extLst>
            <a:ext uri="{63B3BB69-23CF-44E3-9099-C40C66FF867C}">
              <a14:compatExt xmlns:a14="http://schemas.microsoft.com/office/drawing/2010/main" spid="_x0000_s2052"/>
            </a:ext>
            <a:ext uri="{FF2B5EF4-FFF2-40B4-BE49-F238E27FC236}">
              <a16:creationId xmlns:a16="http://schemas.microsoft.com/office/drawing/2014/main" id="{847B8318-904C-46AD-9244-7C2DDE97FB0B}"/>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28" name="Drop Down 4" hidden="1">
          <a:extLst>
            <a:ext uri="{63B3BB69-23CF-44E3-9099-C40C66FF867C}">
              <a14:compatExt xmlns:a14="http://schemas.microsoft.com/office/drawing/2010/main" spid="_x0000_s2052"/>
            </a:ext>
            <a:ext uri="{FF2B5EF4-FFF2-40B4-BE49-F238E27FC236}">
              <a16:creationId xmlns:a16="http://schemas.microsoft.com/office/drawing/2014/main" id="{6FFA8822-BDE4-4980-A814-2386A06FA606}"/>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29" name="Drop Down 4" hidden="1">
          <a:extLst>
            <a:ext uri="{63B3BB69-23CF-44E3-9099-C40C66FF867C}">
              <a14:compatExt xmlns:a14="http://schemas.microsoft.com/office/drawing/2010/main" spid="_x0000_s2052"/>
            </a:ext>
            <a:ext uri="{FF2B5EF4-FFF2-40B4-BE49-F238E27FC236}">
              <a16:creationId xmlns:a16="http://schemas.microsoft.com/office/drawing/2014/main" id="{2DFF79A9-8FD9-4274-AA6F-B030183A4DA1}"/>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30" name="Drop Down 4" hidden="1">
          <a:extLst>
            <a:ext uri="{63B3BB69-23CF-44E3-9099-C40C66FF867C}">
              <a14:compatExt xmlns:a14="http://schemas.microsoft.com/office/drawing/2010/main" spid="_x0000_s2052"/>
            </a:ext>
            <a:ext uri="{FF2B5EF4-FFF2-40B4-BE49-F238E27FC236}">
              <a16:creationId xmlns:a16="http://schemas.microsoft.com/office/drawing/2014/main" id="{626A4C0B-84D7-4900-8196-0E0BFA02E8AE}"/>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31" name="Drop Down 4" hidden="1">
          <a:extLst>
            <a:ext uri="{63B3BB69-23CF-44E3-9099-C40C66FF867C}">
              <a14:compatExt xmlns:a14="http://schemas.microsoft.com/office/drawing/2010/main" spid="_x0000_s2052"/>
            </a:ext>
            <a:ext uri="{FF2B5EF4-FFF2-40B4-BE49-F238E27FC236}">
              <a16:creationId xmlns:a16="http://schemas.microsoft.com/office/drawing/2014/main" id="{6703E4F3-ABD7-4F2A-B6FA-4CDD372ACE95}"/>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932" name="Drop Down 20" hidden="1">
          <a:extLst>
            <a:ext uri="{63B3BB69-23CF-44E3-9099-C40C66FF867C}">
              <a14:compatExt xmlns:a14="http://schemas.microsoft.com/office/drawing/2010/main" spid="_x0000_s2068"/>
            </a:ext>
            <a:ext uri="{FF2B5EF4-FFF2-40B4-BE49-F238E27FC236}">
              <a16:creationId xmlns:a16="http://schemas.microsoft.com/office/drawing/2014/main" id="{DF5F5F2F-9C82-4D6A-9058-B4E09689919C}"/>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933" name="Drop Down 24" hidden="1">
          <a:extLst>
            <a:ext uri="{63B3BB69-23CF-44E3-9099-C40C66FF867C}">
              <a14:compatExt xmlns:a14="http://schemas.microsoft.com/office/drawing/2010/main" spid="_x0000_s2072"/>
            </a:ext>
            <a:ext uri="{FF2B5EF4-FFF2-40B4-BE49-F238E27FC236}">
              <a16:creationId xmlns:a16="http://schemas.microsoft.com/office/drawing/2014/main" id="{65F8B94F-58A9-4BF0-B41E-EF3D8DEB8051}"/>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34" name="Drop Down 4" hidden="1">
          <a:extLst>
            <a:ext uri="{63B3BB69-23CF-44E3-9099-C40C66FF867C}">
              <a14:compatExt xmlns:a14="http://schemas.microsoft.com/office/drawing/2010/main" spid="_x0000_s2052"/>
            </a:ext>
            <a:ext uri="{FF2B5EF4-FFF2-40B4-BE49-F238E27FC236}">
              <a16:creationId xmlns:a16="http://schemas.microsoft.com/office/drawing/2014/main" id="{18E70EFD-0142-4813-9E94-93CDF71A7F6B}"/>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35" name="Drop Down 4" hidden="1">
          <a:extLst>
            <a:ext uri="{63B3BB69-23CF-44E3-9099-C40C66FF867C}">
              <a14:compatExt xmlns:a14="http://schemas.microsoft.com/office/drawing/2010/main" spid="_x0000_s2052"/>
            </a:ext>
            <a:ext uri="{FF2B5EF4-FFF2-40B4-BE49-F238E27FC236}">
              <a16:creationId xmlns:a16="http://schemas.microsoft.com/office/drawing/2014/main" id="{7A802177-879F-4F89-9282-003E8A51166D}"/>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36" name="Drop Down 4" hidden="1">
          <a:extLst>
            <a:ext uri="{63B3BB69-23CF-44E3-9099-C40C66FF867C}">
              <a14:compatExt xmlns:a14="http://schemas.microsoft.com/office/drawing/2010/main" spid="_x0000_s2052"/>
            </a:ext>
            <a:ext uri="{FF2B5EF4-FFF2-40B4-BE49-F238E27FC236}">
              <a16:creationId xmlns:a16="http://schemas.microsoft.com/office/drawing/2014/main" id="{22F141EE-ADDE-468C-89EB-31CA2AD49B1F}"/>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37" name="Drop Down 4" hidden="1">
          <a:extLst>
            <a:ext uri="{63B3BB69-23CF-44E3-9099-C40C66FF867C}">
              <a14:compatExt xmlns:a14="http://schemas.microsoft.com/office/drawing/2010/main" spid="_x0000_s2052"/>
            </a:ext>
            <a:ext uri="{FF2B5EF4-FFF2-40B4-BE49-F238E27FC236}">
              <a16:creationId xmlns:a16="http://schemas.microsoft.com/office/drawing/2014/main" id="{13D5C678-62B9-4A5A-A7C0-ABEFCC3C494E}"/>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38" name="Drop Down 4" hidden="1">
          <a:extLst>
            <a:ext uri="{63B3BB69-23CF-44E3-9099-C40C66FF867C}">
              <a14:compatExt xmlns:a14="http://schemas.microsoft.com/office/drawing/2010/main" spid="_x0000_s2052"/>
            </a:ext>
            <a:ext uri="{FF2B5EF4-FFF2-40B4-BE49-F238E27FC236}">
              <a16:creationId xmlns:a16="http://schemas.microsoft.com/office/drawing/2014/main" id="{60CB063A-F0DA-4493-BF17-31520DD774E3}"/>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939" name="Drop Down 20" hidden="1">
          <a:extLst>
            <a:ext uri="{63B3BB69-23CF-44E3-9099-C40C66FF867C}">
              <a14:compatExt xmlns:a14="http://schemas.microsoft.com/office/drawing/2010/main" spid="_x0000_s2068"/>
            </a:ext>
            <a:ext uri="{FF2B5EF4-FFF2-40B4-BE49-F238E27FC236}">
              <a16:creationId xmlns:a16="http://schemas.microsoft.com/office/drawing/2014/main" id="{DAB59613-F723-47BA-A351-F442FDA35A00}"/>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940" name="Drop Down 24" hidden="1">
          <a:extLst>
            <a:ext uri="{63B3BB69-23CF-44E3-9099-C40C66FF867C}">
              <a14:compatExt xmlns:a14="http://schemas.microsoft.com/office/drawing/2010/main" spid="_x0000_s2072"/>
            </a:ext>
            <a:ext uri="{FF2B5EF4-FFF2-40B4-BE49-F238E27FC236}">
              <a16:creationId xmlns:a16="http://schemas.microsoft.com/office/drawing/2014/main" id="{6102D9B3-B8EE-4BF8-8ECB-FEEF8DFCC832}"/>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41" name="Drop Down 4" hidden="1">
          <a:extLst>
            <a:ext uri="{63B3BB69-23CF-44E3-9099-C40C66FF867C}">
              <a14:compatExt xmlns:a14="http://schemas.microsoft.com/office/drawing/2010/main" spid="_x0000_s2052"/>
            </a:ext>
            <a:ext uri="{FF2B5EF4-FFF2-40B4-BE49-F238E27FC236}">
              <a16:creationId xmlns:a16="http://schemas.microsoft.com/office/drawing/2014/main" id="{6C877375-7A43-4095-BA80-F5A53A03B362}"/>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42" name="Drop Down 4" hidden="1">
          <a:extLst>
            <a:ext uri="{63B3BB69-23CF-44E3-9099-C40C66FF867C}">
              <a14:compatExt xmlns:a14="http://schemas.microsoft.com/office/drawing/2010/main" spid="_x0000_s2052"/>
            </a:ext>
            <a:ext uri="{FF2B5EF4-FFF2-40B4-BE49-F238E27FC236}">
              <a16:creationId xmlns:a16="http://schemas.microsoft.com/office/drawing/2014/main" id="{3F1C5AB4-3484-41E0-A299-C7F7F6D902F6}"/>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43" name="Drop Down 4" hidden="1">
          <a:extLst>
            <a:ext uri="{63B3BB69-23CF-44E3-9099-C40C66FF867C}">
              <a14:compatExt xmlns:a14="http://schemas.microsoft.com/office/drawing/2010/main" spid="_x0000_s2052"/>
            </a:ext>
            <a:ext uri="{FF2B5EF4-FFF2-40B4-BE49-F238E27FC236}">
              <a16:creationId xmlns:a16="http://schemas.microsoft.com/office/drawing/2014/main" id="{38C76E69-3EC9-4D4B-9881-8215F6A1A2AB}"/>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44" name="Drop Down 4" hidden="1">
          <a:extLst>
            <a:ext uri="{63B3BB69-23CF-44E3-9099-C40C66FF867C}">
              <a14:compatExt xmlns:a14="http://schemas.microsoft.com/office/drawing/2010/main" spid="_x0000_s2052"/>
            </a:ext>
            <a:ext uri="{FF2B5EF4-FFF2-40B4-BE49-F238E27FC236}">
              <a16:creationId xmlns:a16="http://schemas.microsoft.com/office/drawing/2014/main" id="{FC3523BE-F88D-4184-B402-E262F642B33F}"/>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45" name="Drop Down 4" hidden="1">
          <a:extLst>
            <a:ext uri="{63B3BB69-23CF-44E3-9099-C40C66FF867C}">
              <a14:compatExt xmlns:a14="http://schemas.microsoft.com/office/drawing/2010/main" spid="_x0000_s2052"/>
            </a:ext>
            <a:ext uri="{FF2B5EF4-FFF2-40B4-BE49-F238E27FC236}">
              <a16:creationId xmlns:a16="http://schemas.microsoft.com/office/drawing/2014/main" id="{9FCA711C-D045-43E3-AC02-A0C7801A440D}"/>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946" name="Drop Down 20" hidden="1">
          <a:extLst>
            <a:ext uri="{63B3BB69-23CF-44E3-9099-C40C66FF867C}">
              <a14:compatExt xmlns:a14="http://schemas.microsoft.com/office/drawing/2010/main" spid="_x0000_s2068"/>
            </a:ext>
            <a:ext uri="{FF2B5EF4-FFF2-40B4-BE49-F238E27FC236}">
              <a16:creationId xmlns:a16="http://schemas.microsoft.com/office/drawing/2014/main" id="{4391EDE5-9C54-4BFA-B845-6FB6E154E955}"/>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947" name="Drop Down 24" hidden="1">
          <a:extLst>
            <a:ext uri="{63B3BB69-23CF-44E3-9099-C40C66FF867C}">
              <a14:compatExt xmlns:a14="http://schemas.microsoft.com/office/drawing/2010/main" spid="_x0000_s2072"/>
            </a:ext>
            <a:ext uri="{FF2B5EF4-FFF2-40B4-BE49-F238E27FC236}">
              <a16:creationId xmlns:a16="http://schemas.microsoft.com/office/drawing/2014/main" id="{F0E514C4-B6D5-4B13-94B5-8F9F236251DE}"/>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48" name="Drop Down 4" hidden="1">
          <a:extLst>
            <a:ext uri="{63B3BB69-23CF-44E3-9099-C40C66FF867C}">
              <a14:compatExt xmlns:a14="http://schemas.microsoft.com/office/drawing/2010/main" spid="_x0000_s2052"/>
            </a:ext>
            <a:ext uri="{FF2B5EF4-FFF2-40B4-BE49-F238E27FC236}">
              <a16:creationId xmlns:a16="http://schemas.microsoft.com/office/drawing/2014/main" id="{95C4B329-833E-431B-99BB-E95049E2B223}"/>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49" name="Drop Down 4" hidden="1">
          <a:extLst>
            <a:ext uri="{63B3BB69-23CF-44E3-9099-C40C66FF867C}">
              <a14:compatExt xmlns:a14="http://schemas.microsoft.com/office/drawing/2010/main" spid="_x0000_s2052"/>
            </a:ext>
            <a:ext uri="{FF2B5EF4-FFF2-40B4-BE49-F238E27FC236}">
              <a16:creationId xmlns:a16="http://schemas.microsoft.com/office/drawing/2014/main" id="{A531AD69-9EFC-4D63-B97A-2142C921839F}"/>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50" name="Drop Down 4" hidden="1">
          <a:extLst>
            <a:ext uri="{63B3BB69-23CF-44E3-9099-C40C66FF867C}">
              <a14:compatExt xmlns:a14="http://schemas.microsoft.com/office/drawing/2010/main" spid="_x0000_s2052"/>
            </a:ext>
            <a:ext uri="{FF2B5EF4-FFF2-40B4-BE49-F238E27FC236}">
              <a16:creationId xmlns:a16="http://schemas.microsoft.com/office/drawing/2014/main" id="{A90B9FFF-F088-467D-BD05-150A4E594CBE}"/>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51" name="Drop Down 4" hidden="1">
          <a:extLst>
            <a:ext uri="{63B3BB69-23CF-44E3-9099-C40C66FF867C}">
              <a14:compatExt xmlns:a14="http://schemas.microsoft.com/office/drawing/2010/main" spid="_x0000_s2052"/>
            </a:ext>
            <a:ext uri="{FF2B5EF4-FFF2-40B4-BE49-F238E27FC236}">
              <a16:creationId xmlns:a16="http://schemas.microsoft.com/office/drawing/2014/main" id="{BEF10FB7-B2C4-4828-ABA6-A6962E6872A1}"/>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52" name="Drop Down 4" hidden="1">
          <a:extLst>
            <a:ext uri="{63B3BB69-23CF-44E3-9099-C40C66FF867C}">
              <a14:compatExt xmlns:a14="http://schemas.microsoft.com/office/drawing/2010/main" spid="_x0000_s2052"/>
            </a:ext>
            <a:ext uri="{FF2B5EF4-FFF2-40B4-BE49-F238E27FC236}">
              <a16:creationId xmlns:a16="http://schemas.microsoft.com/office/drawing/2014/main" id="{F9024199-EFF0-457C-82D3-473B3B014CD1}"/>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953" name="Drop Down 20" hidden="1">
          <a:extLst>
            <a:ext uri="{63B3BB69-23CF-44E3-9099-C40C66FF867C}">
              <a14:compatExt xmlns:a14="http://schemas.microsoft.com/office/drawing/2010/main" spid="_x0000_s2068"/>
            </a:ext>
            <a:ext uri="{FF2B5EF4-FFF2-40B4-BE49-F238E27FC236}">
              <a16:creationId xmlns:a16="http://schemas.microsoft.com/office/drawing/2014/main" id="{B1C18D54-B377-454D-8D79-75DC3ABC3C1A}"/>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954" name="Drop Down 24" hidden="1">
          <a:extLst>
            <a:ext uri="{63B3BB69-23CF-44E3-9099-C40C66FF867C}">
              <a14:compatExt xmlns:a14="http://schemas.microsoft.com/office/drawing/2010/main" spid="_x0000_s2072"/>
            </a:ext>
            <a:ext uri="{FF2B5EF4-FFF2-40B4-BE49-F238E27FC236}">
              <a16:creationId xmlns:a16="http://schemas.microsoft.com/office/drawing/2014/main" id="{F73B91B9-17B8-419C-B537-6E56E5E957AD}"/>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55" name="Drop Down 4" hidden="1">
          <a:extLst>
            <a:ext uri="{63B3BB69-23CF-44E3-9099-C40C66FF867C}">
              <a14:compatExt xmlns:a14="http://schemas.microsoft.com/office/drawing/2010/main" spid="_x0000_s2052"/>
            </a:ext>
            <a:ext uri="{FF2B5EF4-FFF2-40B4-BE49-F238E27FC236}">
              <a16:creationId xmlns:a16="http://schemas.microsoft.com/office/drawing/2014/main" id="{520B3242-77B2-41DA-9FCD-3D8887E2DCA6}"/>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56" name="Drop Down 4" hidden="1">
          <a:extLst>
            <a:ext uri="{63B3BB69-23CF-44E3-9099-C40C66FF867C}">
              <a14:compatExt xmlns:a14="http://schemas.microsoft.com/office/drawing/2010/main" spid="_x0000_s2052"/>
            </a:ext>
            <a:ext uri="{FF2B5EF4-FFF2-40B4-BE49-F238E27FC236}">
              <a16:creationId xmlns:a16="http://schemas.microsoft.com/office/drawing/2014/main" id="{336A3D73-CB50-4F4B-A0A5-50E526D9E06D}"/>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57" name="Drop Down 4" hidden="1">
          <a:extLst>
            <a:ext uri="{63B3BB69-23CF-44E3-9099-C40C66FF867C}">
              <a14:compatExt xmlns:a14="http://schemas.microsoft.com/office/drawing/2010/main" spid="_x0000_s2052"/>
            </a:ext>
            <a:ext uri="{FF2B5EF4-FFF2-40B4-BE49-F238E27FC236}">
              <a16:creationId xmlns:a16="http://schemas.microsoft.com/office/drawing/2014/main" id="{D2AABE6C-0690-4D8A-AC8D-86A8124FB9FD}"/>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58" name="Drop Down 4" hidden="1">
          <a:extLst>
            <a:ext uri="{63B3BB69-23CF-44E3-9099-C40C66FF867C}">
              <a14:compatExt xmlns:a14="http://schemas.microsoft.com/office/drawing/2010/main" spid="_x0000_s2052"/>
            </a:ext>
            <a:ext uri="{FF2B5EF4-FFF2-40B4-BE49-F238E27FC236}">
              <a16:creationId xmlns:a16="http://schemas.microsoft.com/office/drawing/2014/main" id="{6BF2ECC3-7163-4E43-8A3A-BF28F46498F8}"/>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59" name="Drop Down 4" hidden="1">
          <a:extLst>
            <a:ext uri="{63B3BB69-23CF-44E3-9099-C40C66FF867C}">
              <a14:compatExt xmlns:a14="http://schemas.microsoft.com/office/drawing/2010/main" spid="_x0000_s2052"/>
            </a:ext>
            <a:ext uri="{FF2B5EF4-FFF2-40B4-BE49-F238E27FC236}">
              <a16:creationId xmlns:a16="http://schemas.microsoft.com/office/drawing/2014/main" id="{143738B1-60A1-4344-919D-AE087C82D0E1}"/>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280</xdr:row>
      <xdr:rowOff>0</xdr:rowOff>
    </xdr:from>
    <xdr:ext cx="1921468" cy="195685"/>
    <xdr:sp macro="" textlink="">
      <xdr:nvSpPr>
        <xdr:cNvPr id="1960" name="Drop Down 20" hidden="1">
          <a:extLst>
            <a:ext uri="{63B3BB69-23CF-44E3-9099-C40C66FF867C}">
              <a14:compatExt xmlns:a14="http://schemas.microsoft.com/office/drawing/2010/main" spid="_x0000_s2068"/>
            </a:ext>
            <a:ext uri="{FF2B5EF4-FFF2-40B4-BE49-F238E27FC236}">
              <a16:creationId xmlns:a16="http://schemas.microsoft.com/office/drawing/2014/main" id="{15947398-3E97-4985-8A7D-DDB9FD8C2685}"/>
            </a:ext>
          </a:extLst>
        </xdr:cNvPr>
        <xdr:cNvSpPr/>
      </xdr:nvSpPr>
      <xdr:spPr bwMode="auto">
        <a:xfrm>
          <a:off x="6065520" y="412318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280</xdr:row>
      <xdr:rowOff>0</xdr:rowOff>
    </xdr:from>
    <xdr:ext cx="2476500" cy="199970"/>
    <xdr:sp macro="" textlink="">
      <xdr:nvSpPr>
        <xdr:cNvPr id="1961" name="Drop Down 24" hidden="1">
          <a:extLst>
            <a:ext uri="{63B3BB69-23CF-44E3-9099-C40C66FF867C}">
              <a14:compatExt xmlns:a14="http://schemas.microsoft.com/office/drawing/2010/main" spid="_x0000_s2072"/>
            </a:ext>
            <a:ext uri="{FF2B5EF4-FFF2-40B4-BE49-F238E27FC236}">
              <a16:creationId xmlns:a16="http://schemas.microsoft.com/office/drawing/2014/main" id="{41D15CB9-BF75-4965-A613-4CAE4058D706}"/>
            </a:ext>
          </a:extLst>
        </xdr:cNvPr>
        <xdr:cNvSpPr/>
      </xdr:nvSpPr>
      <xdr:spPr bwMode="auto">
        <a:xfrm>
          <a:off x="3901440" y="412318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62" name="Drop Down 4" hidden="1">
          <a:extLst>
            <a:ext uri="{63B3BB69-23CF-44E3-9099-C40C66FF867C}">
              <a14:compatExt xmlns:a14="http://schemas.microsoft.com/office/drawing/2010/main" spid="_x0000_s2052"/>
            </a:ext>
            <a:ext uri="{FF2B5EF4-FFF2-40B4-BE49-F238E27FC236}">
              <a16:creationId xmlns:a16="http://schemas.microsoft.com/office/drawing/2014/main" id="{1E305F44-7264-4CD1-97A2-EDAA4A378B2A}"/>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63" name="Drop Down 4" hidden="1">
          <a:extLst>
            <a:ext uri="{63B3BB69-23CF-44E3-9099-C40C66FF867C}">
              <a14:compatExt xmlns:a14="http://schemas.microsoft.com/office/drawing/2010/main" spid="_x0000_s2052"/>
            </a:ext>
            <a:ext uri="{FF2B5EF4-FFF2-40B4-BE49-F238E27FC236}">
              <a16:creationId xmlns:a16="http://schemas.microsoft.com/office/drawing/2014/main" id="{1E0CCBD2-61C3-4305-9D8B-794C16CBC684}"/>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280</xdr:row>
      <xdr:rowOff>0</xdr:rowOff>
    </xdr:from>
    <xdr:ext cx="2529840" cy="195685"/>
    <xdr:sp macro="" textlink="">
      <xdr:nvSpPr>
        <xdr:cNvPr id="1964" name="Drop Down 4" hidden="1">
          <a:extLst>
            <a:ext uri="{63B3BB69-23CF-44E3-9099-C40C66FF867C}">
              <a14:compatExt xmlns:a14="http://schemas.microsoft.com/office/drawing/2010/main" spid="_x0000_s2052"/>
            </a:ext>
            <a:ext uri="{FF2B5EF4-FFF2-40B4-BE49-F238E27FC236}">
              <a16:creationId xmlns:a16="http://schemas.microsoft.com/office/drawing/2014/main" id="{3DA60D8C-4E8E-4D55-ACFB-A74B6DE53CE2}"/>
            </a:ext>
          </a:extLst>
        </xdr:cNvPr>
        <xdr:cNvSpPr/>
      </xdr:nvSpPr>
      <xdr:spPr bwMode="auto">
        <a:xfrm>
          <a:off x="553974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280</xdr:row>
      <xdr:rowOff>0</xdr:rowOff>
    </xdr:from>
    <xdr:ext cx="2529840" cy="195685"/>
    <xdr:sp macro="" textlink="">
      <xdr:nvSpPr>
        <xdr:cNvPr id="1965" name="Drop Down 4" hidden="1">
          <a:extLst>
            <a:ext uri="{63B3BB69-23CF-44E3-9099-C40C66FF867C}">
              <a14:compatExt xmlns:a14="http://schemas.microsoft.com/office/drawing/2010/main" spid="_x0000_s2052"/>
            </a:ext>
            <a:ext uri="{FF2B5EF4-FFF2-40B4-BE49-F238E27FC236}">
              <a16:creationId xmlns:a16="http://schemas.microsoft.com/office/drawing/2014/main" id="{82980D3A-ADA2-425C-B990-2BBDDD1B73BF}"/>
            </a:ext>
          </a:extLst>
        </xdr:cNvPr>
        <xdr:cNvSpPr/>
      </xdr:nvSpPr>
      <xdr:spPr bwMode="auto">
        <a:xfrm>
          <a:off x="5227320" y="412318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1966" name="Drop Down 4" hidden="1">
          <a:extLst>
            <a:ext uri="{63B3BB69-23CF-44E3-9099-C40C66FF867C}">
              <a14:compatExt xmlns:a14="http://schemas.microsoft.com/office/drawing/2010/main" spid="_x0000_s2052"/>
            </a:ext>
            <a:ext uri="{FF2B5EF4-FFF2-40B4-BE49-F238E27FC236}">
              <a16:creationId xmlns:a16="http://schemas.microsoft.com/office/drawing/2014/main" id="{6EBEEE50-50AE-41EA-A1A7-F5B33B77059F}"/>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1967" name="Drop Down 20" hidden="1">
          <a:extLst>
            <a:ext uri="{63B3BB69-23CF-44E3-9099-C40C66FF867C}">
              <a14:compatExt xmlns:a14="http://schemas.microsoft.com/office/drawing/2010/main" spid="_x0000_s2068"/>
            </a:ext>
            <a:ext uri="{FF2B5EF4-FFF2-40B4-BE49-F238E27FC236}">
              <a16:creationId xmlns:a16="http://schemas.microsoft.com/office/drawing/2014/main" id="{65553346-3047-47A5-A43E-41AB7C48E5B1}"/>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1968" name="Drop Down 24" hidden="1">
          <a:extLst>
            <a:ext uri="{63B3BB69-23CF-44E3-9099-C40C66FF867C}">
              <a14:compatExt xmlns:a14="http://schemas.microsoft.com/office/drawing/2010/main" spid="_x0000_s2072"/>
            </a:ext>
            <a:ext uri="{FF2B5EF4-FFF2-40B4-BE49-F238E27FC236}">
              <a16:creationId xmlns:a16="http://schemas.microsoft.com/office/drawing/2014/main" id="{995E539C-C8E1-42F7-9679-CC266C3079D6}"/>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1969" name="Drop Down 4" hidden="1">
          <a:extLst>
            <a:ext uri="{63B3BB69-23CF-44E3-9099-C40C66FF867C}">
              <a14:compatExt xmlns:a14="http://schemas.microsoft.com/office/drawing/2010/main" spid="_x0000_s2052"/>
            </a:ext>
            <a:ext uri="{FF2B5EF4-FFF2-40B4-BE49-F238E27FC236}">
              <a16:creationId xmlns:a16="http://schemas.microsoft.com/office/drawing/2014/main" id="{78BC893C-0223-4FFE-B85F-4414C9E31465}"/>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1970" name="Drop Down 4" hidden="1">
          <a:extLst>
            <a:ext uri="{63B3BB69-23CF-44E3-9099-C40C66FF867C}">
              <a14:compatExt xmlns:a14="http://schemas.microsoft.com/office/drawing/2010/main" spid="_x0000_s2052"/>
            </a:ext>
            <a:ext uri="{FF2B5EF4-FFF2-40B4-BE49-F238E27FC236}">
              <a16:creationId xmlns:a16="http://schemas.microsoft.com/office/drawing/2014/main" id="{044BF853-7AD8-4C6B-85C2-91B978A26A30}"/>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1971" name="Drop Down 4" hidden="1">
          <a:extLst>
            <a:ext uri="{63B3BB69-23CF-44E3-9099-C40C66FF867C}">
              <a14:compatExt xmlns:a14="http://schemas.microsoft.com/office/drawing/2010/main" spid="_x0000_s2052"/>
            </a:ext>
            <a:ext uri="{FF2B5EF4-FFF2-40B4-BE49-F238E27FC236}">
              <a16:creationId xmlns:a16="http://schemas.microsoft.com/office/drawing/2014/main" id="{16DBFDB3-4041-4DD0-8280-1281FB8A1687}"/>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1972" name="Drop Down 4" hidden="1">
          <a:extLst>
            <a:ext uri="{63B3BB69-23CF-44E3-9099-C40C66FF867C}">
              <a14:compatExt xmlns:a14="http://schemas.microsoft.com/office/drawing/2010/main" spid="_x0000_s2052"/>
            </a:ext>
            <a:ext uri="{FF2B5EF4-FFF2-40B4-BE49-F238E27FC236}">
              <a16:creationId xmlns:a16="http://schemas.microsoft.com/office/drawing/2014/main" id="{47802867-683D-4EF0-A93A-3AFB89AF74AA}"/>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1973" name="Drop Down 4" hidden="1">
          <a:extLst>
            <a:ext uri="{63B3BB69-23CF-44E3-9099-C40C66FF867C}">
              <a14:compatExt xmlns:a14="http://schemas.microsoft.com/office/drawing/2010/main" spid="_x0000_s2052"/>
            </a:ext>
            <a:ext uri="{FF2B5EF4-FFF2-40B4-BE49-F238E27FC236}">
              <a16:creationId xmlns:a16="http://schemas.microsoft.com/office/drawing/2014/main" id="{6F9B6E8C-4316-48D3-8A2F-8AC366AF9C09}"/>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1974" name="Drop Down 20" hidden="1">
          <a:extLst>
            <a:ext uri="{63B3BB69-23CF-44E3-9099-C40C66FF867C}">
              <a14:compatExt xmlns:a14="http://schemas.microsoft.com/office/drawing/2010/main" spid="_x0000_s2068"/>
            </a:ext>
            <a:ext uri="{FF2B5EF4-FFF2-40B4-BE49-F238E27FC236}">
              <a16:creationId xmlns:a16="http://schemas.microsoft.com/office/drawing/2014/main" id="{C6D0C9BB-4ADF-4DD1-B894-FB1F23093C3E}"/>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1975" name="Drop Down 24" hidden="1">
          <a:extLst>
            <a:ext uri="{63B3BB69-23CF-44E3-9099-C40C66FF867C}">
              <a14:compatExt xmlns:a14="http://schemas.microsoft.com/office/drawing/2010/main" spid="_x0000_s2072"/>
            </a:ext>
            <a:ext uri="{FF2B5EF4-FFF2-40B4-BE49-F238E27FC236}">
              <a16:creationId xmlns:a16="http://schemas.microsoft.com/office/drawing/2014/main" id="{90B4E813-65A7-4411-A7AC-5C7CED8373A1}"/>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1976" name="Drop Down 4" hidden="1">
          <a:extLst>
            <a:ext uri="{63B3BB69-23CF-44E3-9099-C40C66FF867C}">
              <a14:compatExt xmlns:a14="http://schemas.microsoft.com/office/drawing/2010/main" spid="_x0000_s2052"/>
            </a:ext>
            <a:ext uri="{FF2B5EF4-FFF2-40B4-BE49-F238E27FC236}">
              <a16:creationId xmlns:a16="http://schemas.microsoft.com/office/drawing/2014/main" id="{1C34425B-667A-4E9F-A0D2-42D8956FCB23}"/>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1977" name="Drop Down 4" hidden="1">
          <a:extLst>
            <a:ext uri="{63B3BB69-23CF-44E3-9099-C40C66FF867C}">
              <a14:compatExt xmlns:a14="http://schemas.microsoft.com/office/drawing/2010/main" spid="_x0000_s2052"/>
            </a:ext>
            <a:ext uri="{FF2B5EF4-FFF2-40B4-BE49-F238E27FC236}">
              <a16:creationId xmlns:a16="http://schemas.microsoft.com/office/drawing/2014/main" id="{EB5B9A66-4F56-4A56-85EE-D1F5334B485F}"/>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1978" name="Drop Down 4" hidden="1">
          <a:extLst>
            <a:ext uri="{63B3BB69-23CF-44E3-9099-C40C66FF867C}">
              <a14:compatExt xmlns:a14="http://schemas.microsoft.com/office/drawing/2010/main" spid="_x0000_s2052"/>
            </a:ext>
            <a:ext uri="{FF2B5EF4-FFF2-40B4-BE49-F238E27FC236}">
              <a16:creationId xmlns:a16="http://schemas.microsoft.com/office/drawing/2014/main" id="{349665EE-7A8A-4058-A3BB-5F2FCB5386AB}"/>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1979" name="Drop Down 4" hidden="1">
          <a:extLst>
            <a:ext uri="{63B3BB69-23CF-44E3-9099-C40C66FF867C}">
              <a14:compatExt xmlns:a14="http://schemas.microsoft.com/office/drawing/2010/main" spid="_x0000_s2052"/>
            </a:ext>
            <a:ext uri="{FF2B5EF4-FFF2-40B4-BE49-F238E27FC236}">
              <a16:creationId xmlns:a16="http://schemas.microsoft.com/office/drawing/2014/main" id="{DEC6F947-A97E-4BDE-A55F-D0E072848984}"/>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1980" name="Drop Down 4" hidden="1">
          <a:extLst>
            <a:ext uri="{63B3BB69-23CF-44E3-9099-C40C66FF867C}">
              <a14:compatExt xmlns:a14="http://schemas.microsoft.com/office/drawing/2010/main" spid="_x0000_s2052"/>
            </a:ext>
            <a:ext uri="{FF2B5EF4-FFF2-40B4-BE49-F238E27FC236}">
              <a16:creationId xmlns:a16="http://schemas.microsoft.com/office/drawing/2014/main" id="{9C243E5B-48AA-4B1A-B285-51CF0E356BD5}"/>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1981" name="Drop Down 20" hidden="1">
          <a:extLst>
            <a:ext uri="{63B3BB69-23CF-44E3-9099-C40C66FF867C}">
              <a14:compatExt xmlns:a14="http://schemas.microsoft.com/office/drawing/2010/main" spid="_x0000_s2068"/>
            </a:ext>
            <a:ext uri="{FF2B5EF4-FFF2-40B4-BE49-F238E27FC236}">
              <a16:creationId xmlns:a16="http://schemas.microsoft.com/office/drawing/2014/main" id="{73E9C2E3-B9A2-4226-85EB-F61242E0C008}"/>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1982" name="Drop Down 24" hidden="1">
          <a:extLst>
            <a:ext uri="{63B3BB69-23CF-44E3-9099-C40C66FF867C}">
              <a14:compatExt xmlns:a14="http://schemas.microsoft.com/office/drawing/2010/main" spid="_x0000_s2072"/>
            </a:ext>
            <a:ext uri="{FF2B5EF4-FFF2-40B4-BE49-F238E27FC236}">
              <a16:creationId xmlns:a16="http://schemas.microsoft.com/office/drawing/2014/main" id="{9F3678AC-1FD2-4D5F-8FBD-A02352A85E99}"/>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1983" name="Drop Down 4" hidden="1">
          <a:extLst>
            <a:ext uri="{63B3BB69-23CF-44E3-9099-C40C66FF867C}">
              <a14:compatExt xmlns:a14="http://schemas.microsoft.com/office/drawing/2010/main" spid="_x0000_s2052"/>
            </a:ext>
            <a:ext uri="{FF2B5EF4-FFF2-40B4-BE49-F238E27FC236}">
              <a16:creationId xmlns:a16="http://schemas.microsoft.com/office/drawing/2014/main" id="{E1DD94CD-5B20-47C4-984D-15312D648191}"/>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1984" name="Drop Down 4" hidden="1">
          <a:extLst>
            <a:ext uri="{63B3BB69-23CF-44E3-9099-C40C66FF867C}">
              <a14:compatExt xmlns:a14="http://schemas.microsoft.com/office/drawing/2010/main" spid="_x0000_s2052"/>
            </a:ext>
            <a:ext uri="{FF2B5EF4-FFF2-40B4-BE49-F238E27FC236}">
              <a16:creationId xmlns:a16="http://schemas.microsoft.com/office/drawing/2014/main" id="{320EE071-3FD9-442A-AF8B-AC087B692472}"/>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1985" name="Drop Down 4" hidden="1">
          <a:extLst>
            <a:ext uri="{63B3BB69-23CF-44E3-9099-C40C66FF867C}">
              <a14:compatExt xmlns:a14="http://schemas.microsoft.com/office/drawing/2010/main" spid="_x0000_s2052"/>
            </a:ext>
            <a:ext uri="{FF2B5EF4-FFF2-40B4-BE49-F238E27FC236}">
              <a16:creationId xmlns:a16="http://schemas.microsoft.com/office/drawing/2014/main" id="{9A6818A0-8C66-4D4F-92A6-3B7E780B66D1}"/>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1986" name="Drop Down 4" hidden="1">
          <a:extLst>
            <a:ext uri="{63B3BB69-23CF-44E3-9099-C40C66FF867C}">
              <a14:compatExt xmlns:a14="http://schemas.microsoft.com/office/drawing/2010/main" spid="_x0000_s2052"/>
            </a:ext>
            <a:ext uri="{FF2B5EF4-FFF2-40B4-BE49-F238E27FC236}">
              <a16:creationId xmlns:a16="http://schemas.microsoft.com/office/drawing/2014/main" id="{3DE6E576-5103-4FEB-A58B-E76C7362DE7F}"/>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1987" name="Drop Down 4" hidden="1">
          <a:extLst>
            <a:ext uri="{63B3BB69-23CF-44E3-9099-C40C66FF867C}">
              <a14:compatExt xmlns:a14="http://schemas.microsoft.com/office/drawing/2010/main" spid="_x0000_s2052"/>
            </a:ext>
            <a:ext uri="{FF2B5EF4-FFF2-40B4-BE49-F238E27FC236}">
              <a16:creationId xmlns:a16="http://schemas.microsoft.com/office/drawing/2014/main" id="{DD505904-9C50-449A-A5CE-16D47A74B52B}"/>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1988" name="Drop Down 20" hidden="1">
          <a:extLst>
            <a:ext uri="{63B3BB69-23CF-44E3-9099-C40C66FF867C}">
              <a14:compatExt xmlns:a14="http://schemas.microsoft.com/office/drawing/2010/main" spid="_x0000_s2068"/>
            </a:ext>
            <a:ext uri="{FF2B5EF4-FFF2-40B4-BE49-F238E27FC236}">
              <a16:creationId xmlns:a16="http://schemas.microsoft.com/office/drawing/2014/main" id="{42AF8383-73BE-4399-949D-4173E31F205E}"/>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1989" name="Drop Down 24" hidden="1">
          <a:extLst>
            <a:ext uri="{63B3BB69-23CF-44E3-9099-C40C66FF867C}">
              <a14:compatExt xmlns:a14="http://schemas.microsoft.com/office/drawing/2010/main" spid="_x0000_s2072"/>
            </a:ext>
            <a:ext uri="{FF2B5EF4-FFF2-40B4-BE49-F238E27FC236}">
              <a16:creationId xmlns:a16="http://schemas.microsoft.com/office/drawing/2014/main" id="{D054E51F-1DBA-402C-B399-AE49443269CF}"/>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1990" name="Drop Down 4" hidden="1">
          <a:extLst>
            <a:ext uri="{63B3BB69-23CF-44E3-9099-C40C66FF867C}">
              <a14:compatExt xmlns:a14="http://schemas.microsoft.com/office/drawing/2010/main" spid="_x0000_s2052"/>
            </a:ext>
            <a:ext uri="{FF2B5EF4-FFF2-40B4-BE49-F238E27FC236}">
              <a16:creationId xmlns:a16="http://schemas.microsoft.com/office/drawing/2014/main" id="{CB13F2B4-68A0-409E-843B-8A7427601577}"/>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1991" name="Drop Down 4" hidden="1">
          <a:extLst>
            <a:ext uri="{63B3BB69-23CF-44E3-9099-C40C66FF867C}">
              <a14:compatExt xmlns:a14="http://schemas.microsoft.com/office/drawing/2010/main" spid="_x0000_s2052"/>
            </a:ext>
            <a:ext uri="{FF2B5EF4-FFF2-40B4-BE49-F238E27FC236}">
              <a16:creationId xmlns:a16="http://schemas.microsoft.com/office/drawing/2014/main" id="{481EC8C0-B597-49B3-A4CA-7747EE292DE3}"/>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1992" name="Drop Down 4" hidden="1">
          <a:extLst>
            <a:ext uri="{63B3BB69-23CF-44E3-9099-C40C66FF867C}">
              <a14:compatExt xmlns:a14="http://schemas.microsoft.com/office/drawing/2010/main" spid="_x0000_s2052"/>
            </a:ext>
            <a:ext uri="{FF2B5EF4-FFF2-40B4-BE49-F238E27FC236}">
              <a16:creationId xmlns:a16="http://schemas.microsoft.com/office/drawing/2014/main" id="{9A827A77-1E01-4FBA-A95C-34A8C83F2628}"/>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1993" name="Drop Down 4" hidden="1">
          <a:extLst>
            <a:ext uri="{63B3BB69-23CF-44E3-9099-C40C66FF867C}">
              <a14:compatExt xmlns:a14="http://schemas.microsoft.com/office/drawing/2010/main" spid="_x0000_s2052"/>
            </a:ext>
            <a:ext uri="{FF2B5EF4-FFF2-40B4-BE49-F238E27FC236}">
              <a16:creationId xmlns:a16="http://schemas.microsoft.com/office/drawing/2014/main" id="{00CF0E43-AB35-4727-936B-EA973C75C0A4}"/>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1994" name="Drop Down 4" hidden="1">
          <a:extLst>
            <a:ext uri="{63B3BB69-23CF-44E3-9099-C40C66FF867C}">
              <a14:compatExt xmlns:a14="http://schemas.microsoft.com/office/drawing/2010/main" spid="_x0000_s2052"/>
            </a:ext>
            <a:ext uri="{FF2B5EF4-FFF2-40B4-BE49-F238E27FC236}">
              <a16:creationId xmlns:a16="http://schemas.microsoft.com/office/drawing/2014/main" id="{B22A6257-0A78-42D9-B447-B05D8C5D7989}"/>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1995" name="Drop Down 20" hidden="1">
          <a:extLst>
            <a:ext uri="{63B3BB69-23CF-44E3-9099-C40C66FF867C}">
              <a14:compatExt xmlns:a14="http://schemas.microsoft.com/office/drawing/2010/main" spid="_x0000_s2068"/>
            </a:ext>
            <a:ext uri="{FF2B5EF4-FFF2-40B4-BE49-F238E27FC236}">
              <a16:creationId xmlns:a16="http://schemas.microsoft.com/office/drawing/2014/main" id="{5C33D0C3-0F26-4645-9B1B-FA4608A23F51}"/>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1996" name="Drop Down 24" hidden="1">
          <a:extLst>
            <a:ext uri="{63B3BB69-23CF-44E3-9099-C40C66FF867C}">
              <a14:compatExt xmlns:a14="http://schemas.microsoft.com/office/drawing/2010/main" spid="_x0000_s2072"/>
            </a:ext>
            <a:ext uri="{FF2B5EF4-FFF2-40B4-BE49-F238E27FC236}">
              <a16:creationId xmlns:a16="http://schemas.microsoft.com/office/drawing/2014/main" id="{D2823E4C-D801-400F-93A9-8781FDE993EA}"/>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1997" name="Drop Down 4" hidden="1">
          <a:extLst>
            <a:ext uri="{63B3BB69-23CF-44E3-9099-C40C66FF867C}">
              <a14:compatExt xmlns:a14="http://schemas.microsoft.com/office/drawing/2010/main" spid="_x0000_s2052"/>
            </a:ext>
            <a:ext uri="{FF2B5EF4-FFF2-40B4-BE49-F238E27FC236}">
              <a16:creationId xmlns:a16="http://schemas.microsoft.com/office/drawing/2014/main" id="{B0E8A347-074F-4762-BA18-C06615971F42}"/>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1998" name="Drop Down 4" hidden="1">
          <a:extLst>
            <a:ext uri="{63B3BB69-23CF-44E3-9099-C40C66FF867C}">
              <a14:compatExt xmlns:a14="http://schemas.microsoft.com/office/drawing/2010/main" spid="_x0000_s2052"/>
            </a:ext>
            <a:ext uri="{FF2B5EF4-FFF2-40B4-BE49-F238E27FC236}">
              <a16:creationId xmlns:a16="http://schemas.microsoft.com/office/drawing/2014/main" id="{8536C47B-1D17-4A72-A277-658F9BC83FF4}"/>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1999" name="Drop Down 4" hidden="1">
          <a:extLst>
            <a:ext uri="{63B3BB69-23CF-44E3-9099-C40C66FF867C}">
              <a14:compatExt xmlns:a14="http://schemas.microsoft.com/office/drawing/2010/main" spid="_x0000_s2052"/>
            </a:ext>
            <a:ext uri="{FF2B5EF4-FFF2-40B4-BE49-F238E27FC236}">
              <a16:creationId xmlns:a16="http://schemas.microsoft.com/office/drawing/2014/main" id="{0DD8EE5E-0969-46FF-A4E5-0823F496D532}"/>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00" name="Drop Down 4" hidden="1">
          <a:extLst>
            <a:ext uri="{63B3BB69-23CF-44E3-9099-C40C66FF867C}">
              <a14:compatExt xmlns:a14="http://schemas.microsoft.com/office/drawing/2010/main" spid="_x0000_s2052"/>
            </a:ext>
            <a:ext uri="{FF2B5EF4-FFF2-40B4-BE49-F238E27FC236}">
              <a16:creationId xmlns:a16="http://schemas.microsoft.com/office/drawing/2014/main" id="{E28ACD84-B556-4030-8D72-D9700A08DBD3}"/>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01" name="Drop Down 4" hidden="1">
          <a:extLst>
            <a:ext uri="{63B3BB69-23CF-44E3-9099-C40C66FF867C}">
              <a14:compatExt xmlns:a14="http://schemas.microsoft.com/office/drawing/2010/main" spid="_x0000_s2052"/>
            </a:ext>
            <a:ext uri="{FF2B5EF4-FFF2-40B4-BE49-F238E27FC236}">
              <a16:creationId xmlns:a16="http://schemas.microsoft.com/office/drawing/2014/main" id="{9FD52153-1FCE-4132-B296-66CA505EC6C0}"/>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2002" name="Drop Down 20" hidden="1">
          <a:extLst>
            <a:ext uri="{63B3BB69-23CF-44E3-9099-C40C66FF867C}">
              <a14:compatExt xmlns:a14="http://schemas.microsoft.com/office/drawing/2010/main" spid="_x0000_s2068"/>
            </a:ext>
            <a:ext uri="{FF2B5EF4-FFF2-40B4-BE49-F238E27FC236}">
              <a16:creationId xmlns:a16="http://schemas.microsoft.com/office/drawing/2014/main" id="{EC1641EF-20B8-4F40-AADF-AF3CD700C35A}"/>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2003" name="Drop Down 24" hidden="1">
          <a:extLst>
            <a:ext uri="{63B3BB69-23CF-44E3-9099-C40C66FF867C}">
              <a14:compatExt xmlns:a14="http://schemas.microsoft.com/office/drawing/2010/main" spid="_x0000_s2072"/>
            </a:ext>
            <a:ext uri="{FF2B5EF4-FFF2-40B4-BE49-F238E27FC236}">
              <a16:creationId xmlns:a16="http://schemas.microsoft.com/office/drawing/2014/main" id="{C7ED4E17-85ED-4281-84C1-FBEC38F18C2C}"/>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04" name="Drop Down 4" hidden="1">
          <a:extLst>
            <a:ext uri="{63B3BB69-23CF-44E3-9099-C40C66FF867C}">
              <a14:compatExt xmlns:a14="http://schemas.microsoft.com/office/drawing/2010/main" spid="_x0000_s2052"/>
            </a:ext>
            <a:ext uri="{FF2B5EF4-FFF2-40B4-BE49-F238E27FC236}">
              <a16:creationId xmlns:a16="http://schemas.microsoft.com/office/drawing/2014/main" id="{5E0515FF-9709-4EE1-9DCE-64BF52C65916}"/>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05" name="Drop Down 4" hidden="1">
          <a:extLst>
            <a:ext uri="{63B3BB69-23CF-44E3-9099-C40C66FF867C}">
              <a14:compatExt xmlns:a14="http://schemas.microsoft.com/office/drawing/2010/main" spid="_x0000_s2052"/>
            </a:ext>
            <a:ext uri="{FF2B5EF4-FFF2-40B4-BE49-F238E27FC236}">
              <a16:creationId xmlns:a16="http://schemas.microsoft.com/office/drawing/2014/main" id="{3C2E7BE4-7E75-40DD-8772-F7FBF8219911}"/>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06" name="Drop Down 4" hidden="1">
          <a:extLst>
            <a:ext uri="{63B3BB69-23CF-44E3-9099-C40C66FF867C}">
              <a14:compatExt xmlns:a14="http://schemas.microsoft.com/office/drawing/2010/main" spid="_x0000_s2052"/>
            </a:ext>
            <a:ext uri="{FF2B5EF4-FFF2-40B4-BE49-F238E27FC236}">
              <a16:creationId xmlns:a16="http://schemas.microsoft.com/office/drawing/2014/main" id="{F32EA480-828F-4EC3-9117-4D377962FCEE}"/>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07" name="Drop Down 4" hidden="1">
          <a:extLst>
            <a:ext uri="{63B3BB69-23CF-44E3-9099-C40C66FF867C}">
              <a14:compatExt xmlns:a14="http://schemas.microsoft.com/office/drawing/2010/main" spid="_x0000_s2052"/>
            </a:ext>
            <a:ext uri="{FF2B5EF4-FFF2-40B4-BE49-F238E27FC236}">
              <a16:creationId xmlns:a16="http://schemas.microsoft.com/office/drawing/2014/main" id="{8439A385-B4F2-41AA-8BD8-64D1A7D35D6B}"/>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08" name="Drop Down 4" hidden="1">
          <a:extLst>
            <a:ext uri="{63B3BB69-23CF-44E3-9099-C40C66FF867C}">
              <a14:compatExt xmlns:a14="http://schemas.microsoft.com/office/drawing/2010/main" spid="_x0000_s2052"/>
            </a:ext>
            <a:ext uri="{FF2B5EF4-FFF2-40B4-BE49-F238E27FC236}">
              <a16:creationId xmlns:a16="http://schemas.microsoft.com/office/drawing/2014/main" id="{203CF448-A255-4D69-A6E1-2A3428773567}"/>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2009" name="Drop Down 20" hidden="1">
          <a:extLst>
            <a:ext uri="{63B3BB69-23CF-44E3-9099-C40C66FF867C}">
              <a14:compatExt xmlns:a14="http://schemas.microsoft.com/office/drawing/2010/main" spid="_x0000_s2068"/>
            </a:ext>
            <a:ext uri="{FF2B5EF4-FFF2-40B4-BE49-F238E27FC236}">
              <a16:creationId xmlns:a16="http://schemas.microsoft.com/office/drawing/2014/main" id="{7DFFBA97-6278-41EB-9832-7A8F0541455D}"/>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2010" name="Drop Down 24" hidden="1">
          <a:extLst>
            <a:ext uri="{63B3BB69-23CF-44E3-9099-C40C66FF867C}">
              <a14:compatExt xmlns:a14="http://schemas.microsoft.com/office/drawing/2010/main" spid="_x0000_s2072"/>
            </a:ext>
            <a:ext uri="{FF2B5EF4-FFF2-40B4-BE49-F238E27FC236}">
              <a16:creationId xmlns:a16="http://schemas.microsoft.com/office/drawing/2014/main" id="{80D99D25-7771-4D3D-9E7B-3421A4405F64}"/>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11" name="Drop Down 4" hidden="1">
          <a:extLst>
            <a:ext uri="{63B3BB69-23CF-44E3-9099-C40C66FF867C}">
              <a14:compatExt xmlns:a14="http://schemas.microsoft.com/office/drawing/2010/main" spid="_x0000_s2052"/>
            </a:ext>
            <a:ext uri="{FF2B5EF4-FFF2-40B4-BE49-F238E27FC236}">
              <a16:creationId xmlns:a16="http://schemas.microsoft.com/office/drawing/2014/main" id="{FBF9E6E9-69AA-4DD5-9834-512F700D29E0}"/>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12" name="Drop Down 4" hidden="1">
          <a:extLst>
            <a:ext uri="{63B3BB69-23CF-44E3-9099-C40C66FF867C}">
              <a14:compatExt xmlns:a14="http://schemas.microsoft.com/office/drawing/2010/main" spid="_x0000_s2052"/>
            </a:ext>
            <a:ext uri="{FF2B5EF4-FFF2-40B4-BE49-F238E27FC236}">
              <a16:creationId xmlns:a16="http://schemas.microsoft.com/office/drawing/2014/main" id="{06CF1B70-EFBA-4619-AC52-E72749D36BB8}"/>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13" name="Drop Down 4" hidden="1">
          <a:extLst>
            <a:ext uri="{63B3BB69-23CF-44E3-9099-C40C66FF867C}">
              <a14:compatExt xmlns:a14="http://schemas.microsoft.com/office/drawing/2010/main" spid="_x0000_s2052"/>
            </a:ext>
            <a:ext uri="{FF2B5EF4-FFF2-40B4-BE49-F238E27FC236}">
              <a16:creationId xmlns:a16="http://schemas.microsoft.com/office/drawing/2014/main" id="{142D61A3-C954-4C88-B904-E0698F3F0661}"/>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14" name="Drop Down 4" hidden="1">
          <a:extLst>
            <a:ext uri="{63B3BB69-23CF-44E3-9099-C40C66FF867C}">
              <a14:compatExt xmlns:a14="http://schemas.microsoft.com/office/drawing/2010/main" spid="_x0000_s2052"/>
            </a:ext>
            <a:ext uri="{FF2B5EF4-FFF2-40B4-BE49-F238E27FC236}">
              <a16:creationId xmlns:a16="http://schemas.microsoft.com/office/drawing/2014/main" id="{15D0B542-0EFF-4D3F-9ED8-2C41364990A2}"/>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15" name="Drop Down 4" hidden="1">
          <a:extLst>
            <a:ext uri="{63B3BB69-23CF-44E3-9099-C40C66FF867C}">
              <a14:compatExt xmlns:a14="http://schemas.microsoft.com/office/drawing/2010/main" spid="_x0000_s2052"/>
            </a:ext>
            <a:ext uri="{FF2B5EF4-FFF2-40B4-BE49-F238E27FC236}">
              <a16:creationId xmlns:a16="http://schemas.microsoft.com/office/drawing/2014/main" id="{4229A52B-60DC-4650-92DD-2CD876E6B05E}"/>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2016" name="Drop Down 20" hidden="1">
          <a:extLst>
            <a:ext uri="{63B3BB69-23CF-44E3-9099-C40C66FF867C}">
              <a14:compatExt xmlns:a14="http://schemas.microsoft.com/office/drawing/2010/main" spid="_x0000_s2068"/>
            </a:ext>
            <a:ext uri="{FF2B5EF4-FFF2-40B4-BE49-F238E27FC236}">
              <a16:creationId xmlns:a16="http://schemas.microsoft.com/office/drawing/2014/main" id="{9CEC3FC6-0C3A-44B9-B359-DE18C27BC6BF}"/>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2017" name="Drop Down 24" hidden="1">
          <a:extLst>
            <a:ext uri="{63B3BB69-23CF-44E3-9099-C40C66FF867C}">
              <a14:compatExt xmlns:a14="http://schemas.microsoft.com/office/drawing/2010/main" spid="_x0000_s2072"/>
            </a:ext>
            <a:ext uri="{FF2B5EF4-FFF2-40B4-BE49-F238E27FC236}">
              <a16:creationId xmlns:a16="http://schemas.microsoft.com/office/drawing/2014/main" id="{67598CF9-C179-4902-B5D2-FE81AF7967BE}"/>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18" name="Drop Down 4" hidden="1">
          <a:extLst>
            <a:ext uri="{63B3BB69-23CF-44E3-9099-C40C66FF867C}">
              <a14:compatExt xmlns:a14="http://schemas.microsoft.com/office/drawing/2010/main" spid="_x0000_s2052"/>
            </a:ext>
            <a:ext uri="{FF2B5EF4-FFF2-40B4-BE49-F238E27FC236}">
              <a16:creationId xmlns:a16="http://schemas.microsoft.com/office/drawing/2014/main" id="{2D588CB0-9575-4577-AC82-14ED8B4E0C14}"/>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19" name="Drop Down 4" hidden="1">
          <a:extLst>
            <a:ext uri="{63B3BB69-23CF-44E3-9099-C40C66FF867C}">
              <a14:compatExt xmlns:a14="http://schemas.microsoft.com/office/drawing/2010/main" spid="_x0000_s2052"/>
            </a:ext>
            <a:ext uri="{FF2B5EF4-FFF2-40B4-BE49-F238E27FC236}">
              <a16:creationId xmlns:a16="http://schemas.microsoft.com/office/drawing/2014/main" id="{838A50FE-5E1B-4A01-95F8-06EE39868CD4}"/>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20" name="Drop Down 4" hidden="1">
          <a:extLst>
            <a:ext uri="{63B3BB69-23CF-44E3-9099-C40C66FF867C}">
              <a14:compatExt xmlns:a14="http://schemas.microsoft.com/office/drawing/2010/main" spid="_x0000_s2052"/>
            </a:ext>
            <a:ext uri="{FF2B5EF4-FFF2-40B4-BE49-F238E27FC236}">
              <a16:creationId xmlns:a16="http://schemas.microsoft.com/office/drawing/2014/main" id="{7C91EED0-E6A5-4538-8668-AF90B607FC2F}"/>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21" name="Drop Down 4" hidden="1">
          <a:extLst>
            <a:ext uri="{63B3BB69-23CF-44E3-9099-C40C66FF867C}">
              <a14:compatExt xmlns:a14="http://schemas.microsoft.com/office/drawing/2010/main" spid="_x0000_s2052"/>
            </a:ext>
            <a:ext uri="{FF2B5EF4-FFF2-40B4-BE49-F238E27FC236}">
              <a16:creationId xmlns:a16="http://schemas.microsoft.com/office/drawing/2014/main" id="{AE7D7FB8-3F01-42E6-96A8-5579F9C065D4}"/>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22" name="Drop Down 4" hidden="1">
          <a:extLst>
            <a:ext uri="{63B3BB69-23CF-44E3-9099-C40C66FF867C}">
              <a14:compatExt xmlns:a14="http://schemas.microsoft.com/office/drawing/2010/main" spid="_x0000_s2052"/>
            </a:ext>
            <a:ext uri="{FF2B5EF4-FFF2-40B4-BE49-F238E27FC236}">
              <a16:creationId xmlns:a16="http://schemas.microsoft.com/office/drawing/2014/main" id="{73E0B2F7-9C7C-4899-B66F-2EB30581FFDE}"/>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2023" name="Drop Down 20" hidden="1">
          <a:extLst>
            <a:ext uri="{63B3BB69-23CF-44E3-9099-C40C66FF867C}">
              <a14:compatExt xmlns:a14="http://schemas.microsoft.com/office/drawing/2010/main" spid="_x0000_s2068"/>
            </a:ext>
            <a:ext uri="{FF2B5EF4-FFF2-40B4-BE49-F238E27FC236}">
              <a16:creationId xmlns:a16="http://schemas.microsoft.com/office/drawing/2014/main" id="{E14D0E54-D579-472F-AE55-A95A00CE51BE}"/>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2024" name="Drop Down 24" hidden="1">
          <a:extLst>
            <a:ext uri="{63B3BB69-23CF-44E3-9099-C40C66FF867C}">
              <a14:compatExt xmlns:a14="http://schemas.microsoft.com/office/drawing/2010/main" spid="_x0000_s2072"/>
            </a:ext>
            <a:ext uri="{FF2B5EF4-FFF2-40B4-BE49-F238E27FC236}">
              <a16:creationId xmlns:a16="http://schemas.microsoft.com/office/drawing/2014/main" id="{A0425399-7C44-4FD1-BF4A-AD1F35654C7B}"/>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25" name="Drop Down 4" hidden="1">
          <a:extLst>
            <a:ext uri="{63B3BB69-23CF-44E3-9099-C40C66FF867C}">
              <a14:compatExt xmlns:a14="http://schemas.microsoft.com/office/drawing/2010/main" spid="_x0000_s2052"/>
            </a:ext>
            <a:ext uri="{FF2B5EF4-FFF2-40B4-BE49-F238E27FC236}">
              <a16:creationId xmlns:a16="http://schemas.microsoft.com/office/drawing/2014/main" id="{2AFFFB11-6F19-4956-B5BC-96CFACE8C866}"/>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26" name="Drop Down 4" hidden="1">
          <a:extLst>
            <a:ext uri="{63B3BB69-23CF-44E3-9099-C40C66FF867C}">
              <a14:compatExt xmlns:a14="http://schemas.microsoft.com/office/drawing/2010/main" spid="_x0000_s2052"/>
            </a:ext>
            <a:ext uri="{FF2B5EF4-FFF2-40B4-BE49-F238E27FC236}">
              <a16:creationId xmlns:a16="http://schemas.microsoft.com/office/drawing/2014/main" id="{7687665B-A485-42BD-9AC3-B8E5263B390F}"/>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27" name="Drop Down 4" hidden="1">
          <a:extLst>
            <a:ext uri="{63B3BB69-23CF-44E3-9099-C40C66FF867C}">
              <a14:compatExt xmlns:a14="http://schemas.microsoft.com/office/drawing/2010/main" spid="_x0000_s2052"/>
            </a:ext>
            <a:ext uri="{FF2B5EF4-FFF2-40B4-BE49-F238E27FC236}">
              <a16:creationId xmlns:a16="http://schemas.microsoft.com/office/drawing/2014/main" id="{5E93C19D-9232-4D28-BEDA-0DA762A7D658}"/>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28" name="Drop Down 4" hidden="1">
          <a:extLst>
            <a:ext uri="{63B3BB69-23CF-44E3-9099-C40C66FF867C}">
              <a14:compatExt xmlns:a14="http://schemas.microsoft.com/office/drawing/2010/main" spid="_x0000_s2052"/>
            </a:ext>
            <a:ext uri="{FF2B5EF4-FFF2-40B4-BE49-F238E27FC236}">
              <a16:creationId xmlns:a16="http://schemas.microsoft.com/office/drawing/2014/main" id="{3F9E3FE6-5E29-425A-95AF-25AD1F25364F}"/>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29" name="Drop Down 4" hidden="1">
          <a:extLst>
            <a:ext uri="{63B3BB69-23CF-44E3-9099-C40C66FF867C}">
              <a14:compatExt xmlns:a14="http://schemas.microsoft.com/office/drawing/2010/main" spid="_x0000_s2052"/>
            </a:ext>
            <a:ext uri="{FF2B5EF4-FFF2-40B4-BE49-F238E27FC236}">
              <a16:creationId xmlns:a16="http://schemas.microsoft.com/office/drawing/2014/main" id="{07B9284E-8D22-4623-A290-86FB61E414BF}"/>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2030" name="Drop Down 20" hidden="1">
          <a:extLst>
            <a:ext uri="{63B3BB69-23CF-44E3-9099-C40C66FF867C}">
              <a14:compatExt xmlns:a14="http://schemas.microsoft.com/office/drawing/2010/main" spid="_x0000_s2068"/>
            </a:ext>
            <a:ext uri="{FF2B5EF4-FFF2-40B4-BE49-F238E27FC236}">
              <a16:creationId xmlns:a16="http://schemas.microsoft.com/office/drawing/2014/main" id="{F27DC547-735F-496E-A931-016849001ED4}"/>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2031" name="Drop Down 24" hidden="1">
          <a:extLst>
            <a:ext uri="{63B3BB69-23CF-44E3-9099-C40C66FF867C}">
              <a14:compatExt xmlns:a14="http://schemas.microsoft.com/office/drawing/2010/main" spid="_x0000_s2072"/>
            </a:ext>
            <a:ext uri="{FF2B5EF4-FFF2-40B4-BE49-F238E27FC236}">
              <a16:creationId xmlns:a16="http://schemas.microsoft.com/office/drawing/2014/main" id="{1FE30E95-ACBF-48A9-BE9B-BE356345526E}"/>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32" name="Drop Down 4" hidden="1">
          <a:extLst>
            <a:ext uri="{63B3BB69-23CF-44E3-9099-C40C66FF867C}">
              <a14:compatExt xmlns:a14="http://schemas.microsoft.com/office/drawing/2010/main" spid="_x0000_s2052"/>
            </a:ext>
            <a:ext uri="{FF2B5EF4-FFF2-40B4-BE49-F238E27FC236}">
              <a16:creationId xmlns:a16="http://schemas.microsoft.com/office/drawing/2014/main" id="{C17D7635-6523-48C1-8B83-81DB0BE3BFC3}"/>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33" name="Drop Down 4" hidden="1">
          <a:extLst>
            <a:ext uri="{63B3BB69-23CF-44E3-9099-C40C66FF867C}">
              <a14:compatExt xmlns:a14="http://schemas.microsoft.com/office/drawing/2010/main" spid="_x0000_s2052"/>
            </a:ext>
            <a:ext uri="{FF2B5EF4-FFF2-40B4-BE49-F238E27FC236}">
              <a16:creationId xmlns:a16="http://schemas.microsoft.com/office/drawing/2014/main" id="{F6B45445-04A0-47FE-A44F-B3C65A1E2709}"/>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34" name="Drop Down 4" hidden="1">
          <a:extLst>
            <a:ext uri="{63B3BB69-23CF-44E3-9099-C40C66FF867C}">
              <a14:compatExt xmlns:a14="http://schemas.microsoft.com/office/drawing/2010/main" spid="_x0000_s2052"/>
            </a:ext>
            <a:ext uri="{FF2B5EF4-FFF2-40B4-BE49-F238E27FC236}">
              <a16:creationId xmlns:a16="http://schemas.microsoft.com/office/drawing/2014/main" id="{07FB4845-74EB-4DF6-9BB3-55DDA9778C72}"/>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35" name="Drop Down 4" hidden="1">
          <a:extLst>
            <a:ext uri="{63B3BB69-23CF-44E3-9099-C40C66FF867C}">
              <a14:compatExt xmlns:a14="http://schemas.microsoft.com/office/drawing/2010/main" spid="_x0000_s2052"/>
            </a:ext>
            <a:ext uri="{FF2B5EF4-FFF2-40B4-BE49-F238E27FC236}">
              <a16:creationId xmlns:a16="http://schemas.microsoft.com/office/drawing/2014/main" id="{98F5AD31-8E54-4887-AD55-A0E459BD9E9A}"/>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36" name="Drop Down 4" hidden="1">
          <a:extLst>
            <a:ext uri="{63B3BB69-23CF-44E3-9099-C40C66FF867C}">
              <a14:compatExt xmlns:a14="http://schemas.microsoft.com/office/drawing/2010/main" spid="_x0000_s2052"/>
            </a:ext>
            <a:ext uri="{FF2B5EF4-FFF2-40B4-BE49-F238E27FC236}">
              <a16:creationId xmlns:a16="http://schemas.microsoft.com/office/drawing/2014/main" id="{07AC9535-4A23-43A2-9B20-2FB8AC4CCEF9}"/>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2037" name="Drop Down 20" hidden="1">
          <a:extLst>
            <a:ext uri="{63B3BB69-23CF-44E3-9099-C40C66FF867C}">
              <a14:compatExt xmlns:a14="http://schemas.microsoft.com/office/drawing/2010/main" spid="_x0000_s2068"/>
            </a:ext>
            <a:ext uri="{FF2B5EF4-FFF2-40B4-BE49-F238E27FC236}">
              <a16:creationId xmlns:a16="http://schemas.microsoft.com/office/drawing/2014/main" id="{99F56D81-56E4-4929-A120-1063D5F8E278}"/>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2038" name="Drop Down 24" hidden="1">
          <a:extLst>
            <a:ext uri="{63B3BB69-23CF-44E3-9099-C40C66FF867C}">
              <a14:compatExt xmlns:a14="http://schemas.microsoft.com/office/drawing/2010/main" spid="_x0000_s2072"/>
            </a:ext>
            <a:ext uri="{FF2B5EF4-FFF2-40B4-BE49-F238E27FC236}">
              <a16:creationId xmlns:a16="http://schemas.microsoft.com/office/drawing/2014/main" id="{6D9769F9-5918-49F1-A66E-46ACF5A9FF62}"/>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39" name="Drop Down 4" hidden="1">
          <a:extLst>
            <a:ext uri="{63B3BB69-23CF-44E3-9099-C40C66FF867C}">
              <a14:compatExt xmlns:a14="http://schemas.microsoft.com/office/drawing/2010/main" spid="_x0000_s2052"/>
            </a:ext>
            <a:ext uri="{FF2B5EF4-FFF2-40B4-BE49-F238E27FC236}">
              <a16:creationId xmlns:a16="http://schemas.microsoft.com/office/drawing/2014/main" id="{716E867E-2F63-49C6-AEC9-1E2E4FBB95F4}"/>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40" name="Drop Down 4" hidden="1">
          <a:extLst>
            <a:ext uri="{63B3BB69-23CF-44E3-9099-C40C66FF867C}">
              <a14:compatExt xmlns:a14="http://schemas.microsoft.com/office/drawing/2010/main" spid="_x0000_s2052"/>
            </a:ext>
            <a:ext uri="{FF2B5EF4-FFF2-40B4-BE49-F238E27FC236}">
              <a16:creationId xmlns:a16="http://schemas.microsoft.com/office/drawing/2014/main" id="{F911DE24-5928-4D5D-96B5-070ED2E55AA9}"/>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41" name="Drop Down 4" hidden="1">
          <a:extLst>
            <a:ext uri="{63B3BB69-23CF-44E3-9099-C40C66FF867C}">
              <a14:compatExt xmlns:a14="http://schemas.microsoft.com/office/drawing/2010/main" spid="_x0000_s2052"/>
            </a:ext>
            <a:ext uri="{FF2B5EF4-FFF2-40B4-BE49-F238E27FC236}">
              <a16:creationId xmlns:a16="http://schemas.microsoft.com/office/drawing/2014/main" id="{73453AEB-D215-4E91-8E04-51D698863653}"/>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42" name="Drop Down 4" hidden="1">
          <a:extLst>
            <a:ext uri="{63B3BB69-23CF-44E3-9099-C40C66FF867C}">
              <a14:compatExt xmlns:a14="http://schemas.microsoft.com/office/drawing/2010/main" spid="_x0000_s2052"/>
            </a:ext>
            <a:ext uri="{FF2B5EF4-FFF2-40B4-BE49-F238E27FC236}">
              <a16:creationId xmlns:a16="http://schemas.microsoft.com/office/drawing/2014/main" id="{496784B5-4850-44A1-8965-85318E087913}"/>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43" name="Drop Down 4" hidden="1">
          <a:extLst>
            <a:ext uri="{63B3BB69-23CF-44E3-9099-C40C66FF867C}">
              <a14:compatExt xmlns:a14="http://schemas.microsoft.com/office/drawing/2010/main" spid="_x0000_s2052"/>
            </a:ext>
            <a:ext uri="{FF2B5EF4-FFF2-40B4-BE49-F238E27FC236}">
              <a16:creationId xmlns:a16="http://schemas.microsoft.com/office/drawing/2014/main" id="{31396DD8-6534-431A-80A3-F3BDC9C89154}"/>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2044" name="Drop Down 20" hidden="1">
          <a:extLst>
            <a:ext uri="{63B3BB69-23CF-44E3-9099-C40C66FF867C}">
              <a14:compatExt xmlns:a14="http://schemas.microsoft.com/office/drawing/2010/main" spid="_x0000_s2068"/>
            </a:ext>
            <a:ext uri="{FF2B5EF4-FFF2-40B4-BE49-F238E27FC236}">
              <a16:creationId xmlns:a16="http://schemas.microsoft.com/office/drawing/2014/main" id="{92C4011A-9A5D-4833-8C9B-0A8F7D6137C5}"/>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2045" name="Drop Down 24" hidden="1">
          <a:extLst>
            <a:ext uri="{63B3BB69-23CF-44E3-9099-C40C66FF867C}">
              <a14:compatExt xmlns:a14="http://schemas.microsoft.com/office/drawing/2010/main" spid="_x0000_s2072"/>
            </a:ext>
            <a:ext uri="{FF2B5EF4-FFF2-40B4-BE49-F238E27FC236}">
              <a16:creationId xmlns:a16="http://schemas.microsoft.com/office/drawing/2014/main" id="{9C259443-8F1A-4A6D-972D-DCFC014135A6}"/>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46" name="Drop Down 4" hidden="1">
          <a:extLst>
            <a:ext uri="{63B3BB69-23CF-44E3-9099-C40C66FF867C}">
              <a14:compatExt xmlns:a14="http://schemas.microsoft.com/office/drawing/2010/main" spid="_x0000_s2052"/>
            </a:ext>
            <a:ext uri="{FF2B5EF4-FFF2-40B4-BE49-F238E27FC236}">
              <a16:creationId xmlns:a16="http://schemas.microsoft.com/office/drawing/2014/main" id="{83802AD3-5B17-4823-B25C-DA7FA3123D78}"/>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47" name="Drop Down 4" hidden="1">
          <a:extLst>
            <a:ext uri="{63B3BB69-23CF-44E3-9099-C40C66FF867C}">
              <a14:compatExt xmlns:a14="http://schemas.microsoft.com/office/drawing/2010/main" spid="_x0000_s2052"/>
            </a:ext>
            <a:ext uri="{FF2B5EF4-FFF2-40B4-BE49-F238E27FC236}">
              <a16:creationId xmlns:a16="http://schemas.microsoft.com/office/drawing/2014/main" id="{E7BD0AD5-3281-48C2-AF54-F00557ED21C0}"/>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48" name="Drop Down 4" hidden="1">
          <a:extLst>
            <a:ext uri="{63B3BB69-23CF-44E3-9099-C40C66FF867C}">
              <a14:compatExt xmlns:a14="http://schemas.microsoft.com/office/drawing/2010/main" spid="_x0000_s2052"/>
            </a:ext>
            <a:ext uri="{FF2B5EF4-FFF2-40B4-BE49-F238E27FC236}">
              <a16:creationId xmlns:a16="http://schemas.microsoft.com/office/drawing/2014/main" id="{C3DCD30D-D0CD-439C-A0EB-F5F2E3E05140}"/>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49" name="Drop Down 4" hidden="1">
          <a:extLst>
            <a:ext uri="{63B3BB69-23CF-44E3-9099-C40C66FF867C}">
              <a14:compatExt xmlns:a14="http://schemas.microsoft.com/office/drawing/2010/main" spid="_x0000_s2052"/>
            </a:ext>
            <a:ext uri="{FF2B5EF4-FFF2-40B4-BE49-F238E27FC236}">
              <a16:creationId xmlns:a16="http://schemas.microsoft.com/office/drawing/2014/main" id="{9D96B0DE-3035-49D6-A4F1-3B7A57B1C261}"/>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50" name="Drop Down 4" hidden="1">
          <a:extLst>
            <a:ext uri="{63B3BB69-23CF-44E3-9099-C40C66FF867C}">
              <a14:compatExt xmlns:a14="http://schemas.microsoft.com/office/drawing/2010/main" spid="_x0000_s2052"/>
            </a:ext>
            <a:ext uri="{FF2B5EF4-FFF2-40B4-BE49-F238E27FC236}">
              <a16:creationId xmlns:a16="http://schemas.microsoft.com/office/drawing/2014/main" id="{F50B2082-BCC3-4588-9386-2CB39A84A0A1}"/>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2051" name="Drop Down 20" hidden="1">
          <a:extLst>
            <a:ext uri="{63B3BB69-23CF-44E3-9099-C40C66FF867C}">
              <a14:compatExt xmlns:a14="http://schemas.microsoft.com/office/drawing/2010/main" spid="_x0000_s2068"/>
            </a:ext>
            <a:ext uri="{FF2B5EF4-FFF2-40B4-BE49-F238E27FC236}">
              <a16:creationId xmlns:a16="http://schemas.microsoft.com/office/drawing/2014/main" id="{ED59D472-7917-46CB-8996-EC4819ECB74E}"/>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2052" name="Drop Down 24" hidden="1">
          <a:extLst>
            <a:ext uri="{63B3BB69-23CF-44E3-9099-C40C66FF867C}">
              <a14:compatExt xmlns:a14="http://schemas.microsoft.com/office/drawing/2010/main" spid="_x0000_s2072"/>
            </a:ext>
            <a:ext uri="{FF2B5EF4-FFF2-40B4-BE49-F238E27FC236}">
              <a16:creationId xmlns:a16="http://schemas.microsoft.com/office/drawing/2014/main" id="{7FDA846F-F59C-4B74-A67B-D703AA7C6CFD}"/>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53" name="Drop Down 4" hidden="1">
          <a:extLst>
            <a:ext uri="{63B3BB69-23CF-44E3-9099-C40C66FF867C}">
              <a14:compatExt xmlns:a14="http://schemas.microsoft.com/office/drawing/2010/main" spid="_x0000_s2052"/>
            </a:ext>
            <a:ext uri="{FF2B5EF4-FFF2-40B4-BE49-F238E27FC236}">
              <a16:creationId xmlns:a16="http://schemas.microsoft.com/office/drawing/2014/main" id="{0157537C-4F9F-47B8-8B08-BE9455880692}"/>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54" name="Drop Down 4" hidden="1">
          <a:extLst>
            <a:ext uri="{63B3BB69-23CF-44E3-9099-C40C66FF867C}">
              <a14:compatExt xmlns:a14="http://schemas.microsoft.com/office/drawing/2010/main" spid="_x0000_s2052"/>
            </a:ext>
            <a:ext uri="{FF2B5EF4-FFF2-40B4-BE49-F238E27FC236}">
              <a16:creationId xmlns:a16="http://schemas.microsoft.com/office/drawing/2014/main" id="{288419E2-9246-4C06-BB21-689667C0901F}"/>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55" name="Drop Down 4" hidden="1">
          <a:extLst>
            <a:ext uri="{63B3BB69-23CF-44E3-9099-C40C66FF867C}">
              <a14:compatExt xmlns:a14="http://schemas.microsoft.com/office/drawing/2010/main" spid="_x0000_s2052"/>
            </a:ext>
            <a:ext uri="{FF2B5EF4-FFF2-40B4-BE49-F238E27FC236}">
              <a16:creationId xmlns:a16="http://schemas.microsoft.com/office/drawing/2014/main" id="{494DF5EF-E1A8-405F-941A-A044480B41F6}"/>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56" name="Drop Down 4" hidden="1">
          <a:extLst>
            <a:ext uri="{63B3BB69-23CF-44E3-9099-C40C66FF867C}">
              <a14:compatExt xmlns:a14="http://schemas.microsoft.com/office/drawing/2010/main" spid="_x0000_s2052"/>
            </a:ext>
            <a:ext uri="{FF2B5EF4-FFF2-40B4-BE49-F238E27FC236}">
              <a16:creationId xmlns:a16="http://schemas.microsoft.com/office/drawing/2014/main" id="{26A86FCF-FAA6-406E-961F-DD6E6A3857B2}"/>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57" name="Drop Down 4" hidden="1">
          <a:extLst>
            <a:ext uri="{63B3BB69-23CF-44E3-9099-C40C66FF867C}">
              <a14:compatExt xmlns:a14="http://schemas.microsoft.com/office/drawing/2010/main" spid="_x0000_s2052"/>
            </a:ext>
            <a:ext uri="{FF2B5EF4-FFF2-40B4-BE49-F238E27FC236}">
              <a16:creationId xmlns:a16="http://schemas.microsoft.com/office/drawing/2014/main" id="{6112CF9C-0102-4800-927B-5C77A1FA76AC}"/>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2058" name="Drop Down 20" hidden="1">
          <a:extLst>
            <a:ext uri="{63B3BB69-23CF-44E3-9099-C40C66FF867C}">
              <a14:compatExt xmlns:a14="http://schemas.microsoft.com/office/drawing/2010/main" spid="_x0000_s2068"/>
            </a:ext>
            <a:ext uri="{FF2B5EF4-FFF2-40B4-BE49-F238E27FC236}">
              <a16:creationId xmlns:a16="http://schemas.microsoft.com/office/drawing/2014/main" id="{E0C0AEF5-7D3C-4BB4-A50D-6786F6A4736C}"/>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2059" name="Drop Down 24" hidden="1">
          <a:extLst>
            <a:ext uri="{63B3BB69-23CF-44E3-9099-C40C66FF867C}">
              <a14:compatExt xmlns:a14="http://schemas.microsoft.com/office/drawing/2010/main" spid="_x0000_s2072"/>
            </a:ext>
            <a:ext uri="{FF2B5EF4-FFF2-40B4-BE49-F238E27FC236}">
              <a16:creationId xmlns:a16="http://schemas.microsoft.com/office/drawing/2014/main" id="{529BA498-1A17-432F-A75E-288017B032BD}"/>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60" name="Drop Down 4" hidden="1">
          <a:extLst>
            <a:ext uri="{63B3BB69-23CF-44E3-9099-C40C66FF867C}">
              <a14:compatExt xmlns:a14="http://schemas.microsoft.com/office/drawing/2010/main" spid="_x0000_s2052"/>
            </a:ext>
            <a:ext uri="{FF2B5EF4-FFF2-40B4-BE49-F238E27FC236}">
              <a16:creationId xmlns:a16="http://schemas.microsoft.com/office/drawing/2014/main" id="{0843E620-7941-49F6-9EB4-9A829CC906EF}"/>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61" name="Drop Down 4" hidden="1">
          <a:extLst>
            <a:ext uri="{63B3BB69-23CF-44E3-9099-C40C66FF867C}">
              <a14:compatExt xmlns:a14="http://schemas.microsoft.com/office/drawing/2010/main" spid="_x0000_s2052"/>
            </a:ext>
            <a:ext uri="{FF2B5EF4-FFF2-40B4-BE49-F238E27FC236}">
              <a16:creationId xmlns:a16="http://schemas.microsoft.com/office/drawing/2014/main" id="{26B0590C-27AD-4866-9362-16A7E9467D3D}"/>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62" name="Drop Down 4" hidden="1">
          <a:extLst>
            <a:ext uri="{63B3BB69-23CF-44E3-9099-C40C66FF867C}">
              <a14:compatExt xmlns:a14="http://schemas.microsoft.com/office/drawing/2010/main" spid="_x0000_s2052"/>
            </a:ext>
            <a:ext uri="{FF2B5EF4-FFF2-40B4-BE49-F238E27FC236}">
              <a16:creationId xmlns:a16="http://schemas.microsoft.com/office/drawing/2014/main" id="{9663CFE3-AA0D-4B4E-867A-9A499EBA7735}"/>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63" name="Drop Down 4" hidden="1">
          <a:extLst>
            <a:ext uri="{63B3BB69-23CF-44E3-9099-C40C66FF867C}">
              <a14:compatExt xmlns:a14="http://schemas.microsoft.com/office/drawing/2010/main" spid="_x0000_s2052"/>
            </a:ext>
            <a:ext uri="{FF2B5EF4-FFF2-40B4-BE49-F238E27FC236}">
              <a16:creationId xmlns:a16="http://schemas.microsoft.com/office/drawing/2014/main" id="{7405E7BE-9456-43A7-8A4A-1A7930B09639}"/>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64" name="Drop Down 4" hidden="1">
          <a:extLst>
            <a:ext uri="{63B3BB69-23CF-44E3-9099-C40C66FF867C}">
              <a14:compatExt xmlns:a14="http://schemas.microsoft.com/office/drawing/2010/main" spid="_x0000_s2052"/>
            </a:ext>
            <a:ext uri="{FF2B5EF4-FFF2-40B4-BE49-F238E27FC236}">
              <a16:creationId xmlns:a16="http://schemas.microsoft.com/office/drawing/2014/main" id="{1BA32B24-74C1-418C-AE12-19D7DBC8FA19}"/>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2065" name="Drop Down 20" hidden="1">
          <a:extLst>
            <a:ext uri="{63B3BB69-23CF-44E3-9099-C40C66FF867C}">
              <a14:compatExt xmlns:a14="http://schemas.microsoft.com/office/drawing/2010/main" spid="_x0000_s2068"/>
            </a:ext>
            <a:ext uri="{FF2B5EF4-FFF2-40B4-BE49-F238E27FC236}">
              <a16:creationId xmlns:a16="http://schemas.microsoft.com/office/drawing/2014/main" id="{006D8E2A-E191-4992-9AB3-714A674859FB}"/>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2066" name="Drop Down 24" hidden="1">
          <a:extLst>
            <a:ext uri="{63B3BB69-23CF-44E3-9099-C40C66FF867C}">
              <a14:compatExt xmlns:a14="http://schemas.microsoft.com/office/drawing/2010/main" spid="_x0000_s2072"/>
            </a:ext>
            <a:ext uri="{FF2B5EF4-FFF2-40B4-BE49-F238E27FC236}">
              <a16:creationId xmlns:a16="http://schemas.microsoft.com/office/drawing/2014/main" id="{1556D2E5-7CCD-475F-81AF-E0E75401E682}"/>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67" name="Drop Down 4" hidden="1">
          <a:extLst>
            <a:ext uri="{63B3BB69-23CF-44E3-9099-C40C66FF867C}">
              <a14:compatExt xmlns:a14="http://schemas.microsoft.com/office/drawing/2010/main" spid="_x0000_s2052"/>
            </a:ext>
            <a:ext uri="{FF2B5EF4-FFF2-40B4-BE49-F238E27FC236}">
              <a16:creationId xmlns:a16="http://schemas.microsoft.com/office/drawing/2014/main" id="{7A59772C-4DF2-404C-B01F-9648959E701E}"/>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68" name="Drop Down 4" hidden="1">
          <a:extLst>
            <a:ext uri="{63B3BB69-23CF-44E3-9099-C40C66FF867C}">
              <a14:compatExt xmlns:a14="http://schemas.microsoft.com/office/drawing/2010/main" spid="_x0000_s2052"/>
            </a:ext>
            <a:ext uri="{FF2B5EF4-FFF2-40B4-BE49-F238E27FC236}">
              <a16:creationId xmlns:a16="http://schemas.microsoft.com/office/drawing/2014/main" id="{2ACDC230-82EB-4F81-A2F3-2623D301C8AA}"/>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69" name="Drop Down 4" hidden="1">
          <a:extLst>
            <a:ext uri="{63B3BB69-23CF-44E3-9099-C40C66FF867C}">
              <a14:compatExt xmlns:a14="http://schemas.microsoft.com/office/drawing/2010/main" spid="_x0000_s2052"/>
            </a:ext>
            <a:ext uri="{FF2B5EF4-FFF2-40B4-BE49-F238E27FC236}">
              <a16:creationId xmlns:a16="http://schemas.microsoft.com/office/drawing/2014/main" id="{FA24D894-2266-49D2-B434-E2847774095C}"/>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70" name="Drop Down 4" hidden="1">
          <a:extLst>
            <a:ext uri="{63B3BB69-23CF-44E3-9099-C40C66FF867C}">
              <a14:compatExt xmlns:a14="http://schemas.microsoft.com/office/drawing/2010/main" spid="_x0000_s2052"/>
            </a:ext>
            <a:ext uri="{FF2B5EF4-FFF2-40B4-BE49-F238E27FC236}">
              <a16:creationId xmlns:a16="http://schemas.microsoft.com/office/drawing/2014/main" id="{5BE742D2-A8F4-4531-AB9A-90D8CBD9728B}"/>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71" name="Drop Down 4" hidden="1">
          <a:extLst>
            <a:ext uri="{63B3BB69-23CF-44E3-9099-C40C66FF867C}">
              <a14:compatExt xmlns:a14="http://schemas.microsoft.com/office/drawing/2010/main" spid="_x0000_s2052"/>
            </a:ext>
            <a:ext uri="{FF2B5EF4-FFF2-40B4-BE49-F238E27FC236}">
              <a16:creationId xmlns:a16="http://schemas.microsoft.com/office/drawing/2014/main" id="{50C3271F-C9D6-4F0A-ADB7-461D7262CB53}"/>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2072" name="Drop Down 20" hidden="1">
          <a:extLst>
            <a:ext uri="{63B3BB69-23CF-44E3-9099-C40C66FF867C}">
              <a14:compatExt xmlns:a14="http://schemas.microsoft.com/office/drawing/2010/main" spid="_x0000_s2068"/>
            </a:ext>
            <a:ext uri="{FF2B5EF4-FFF2-40B4-BE49-F238E27FC236}">
              <a16:creationId xmlns:a16="http://schemas.microsoft.com/office/drawing/2014/main" id="{439F1CBD-ED23-4F98-BDB1-934975E37AC5}"/>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2073" name="Drop Down 24" hidden="1">
          <a:extLst>
            <a:ext uri="{63B3BB69-23CF-44E3-9099-C40C66FF867C}">
              <a14:compatExt xmlns:a14="http://schemas.microsoft.com/office/drawing/2010/main" spid="_x0000_s2072"/>
            </a:ext>
            <a:ext uri="{FF2B5EF4-FFF2-40B4-BE49-F238E27FC236}">
              <a16:creationId xmlns:a16="http://schemas.microsoft.com/office/drawing/2014/main" id="{BA34ADC8-7D5F-4F81-A864-91B6361CBAEB}"/>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74" name="Drop Down 4" hidden="1">
          <a:extLst>
            <a:ext uri="{63B3BB69-23CF-44E3-9099-C40C66FF867C}">
              <a14:compatExt xmlns:a14="http://schemas.microsoft.com/office/drawing/2010/main" spid="_x0000_s2052"/>
            </a:ext>
            <a:ext uri="{FF2B5EF4-FFF2-40B4-BE49-F238E27FC236}">
              <a16:creationId xmlns:a16="http://schemas.microsoft.com/office/drawing/2014/main" id="{7CFC1E8D-CDFD-4244-B27A-2731EDB5B212}"/>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75" name="Drop Down 4" hidden="1">
          <a:extLst>
            <a:ext uri="{63B3BB69-23CF-44E3-9099-C40C66FF867C}">
              <a14:compatExt xmlns:a14="http://schemas.microsoft.com/office/drawing/2010/main" spid="_x0000_s2052"/>
            </a:ext>
            <a:ext uri="{FF2B5EF4-FFF2-40B4-BE49-F238E27FC236}">
              <a16:creationId xmlns:a16="http://schemas.microsoft.com/office/drawing/2014/main" id="{3D6A9E54-2E4E-44A0-A53D-C02EF7AB4FA8}"/>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76" name="Drop Down 4" hidden="1">
          <a:extLst>
            <a:ext uri="{63B3BB69-23CF-44E3-9099-C40C66FF867C}">
              <a14:compatExt xmlns:a14="http://schemas.microsoft.com/office/drawing/2010/main" spid="_x0000_s2052"/>
            </a:ext>
            <a:ext uri="{FF2B5EF4-FFF2-40B4-BE49-F238E27FC236}">
              <a16:creationId xmlns:a16="http://schemas.microsoft.com/office/drawing/2014/main" id="{C4773A24-DE4C-4931-803B-E13BB27518EB}"/>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77" name="Drop Down 4" hidden="1">
          <a:extLst>
            <a:ext uri="{63B3BB69-23CF-44E3-9099-C40C66FF867C}">
              <a14:compatExt xmlns:a14="http://schemas.microsoft.com/office/drawing/2010/main" spid="_x0000_s2052"/>
            </a:ext>
            <a:ext uri="{FF2B5EF4-FFF2-40B4-BE49-F238E27FC236}">
              <a16:creationId xmlns:a16="http://schemas.microsoft.com/office/drawing/2014/main" id="{082A2991-B671-4E4C-BC08-869C3C9ACA28}"/>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78" name="Drop Down 4" hidden="1">
          <a:extLst>
            <a:ext uri="{63B3BB69-23CF-44E3-9099-C40C66FF867C}">
              <a14:compatExt xmlns:a14="http://schemas.microsoft.com/office/drawing/2010/main" spid="_x0000_s2052"/>
            </a:ext>
            <a:ext uri="{FF2B5EF4-FFF2-40B4-BE49-F238E27FC236}">
              <a16:creationId xmlns:a16="http://schemas.microsoft.com/office/drawing/2014/main" id="{7CAE30C3-22D8-44EE-8718-9F6AD960B00C}"/>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2079" name="Drop Down 20" hidden="1">
          <a:extLst>
            <a:ext uri="{63B3BB69-23CF-44E3-9099-C40C66FF867C}">
              <a14:compatExt xmlns:a14="http://schemas.microsoft.com/office/drawing/2010/main" spid="_x0000_s2068"/>
            </a:ext>
            <a:ext uri="{FF2B5EF4-FFF2-40B4-BE49-F238E27FC236}">
              <a16:creationId xmlns:a16="http://schemas.microsoft.com/office/drawing/2014/main" id="{56FC61DB-B475-4469-BC2A-4D57C47B5E77}"/>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2080" name="Drop Down 24" hidden="1">
          <a:extLst>
            <a:ext uri="{63B3BB69-23CF-44E3-9099-C40C66FF867C}">
              <a14:compatExt xmlns:a14="http://schemas.microsoft.com/office/drawing/2010/main" spid="_x0000_s2072"/>
            </a:ext>
            <a:ext uri="{FF2B5EF4-FFF2-40B4-BE49-F238E27FC236}">
              <a16:creationId xmlns:a16="http://schemas.microsoft.com/office/drawing/2014/main" id="{8267447A-FBEE-4E76-9372-91F973CDB58D}"/>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81" name="Drop Down 4" hidden="1">
          <a:extLst>
            <a:ext uri="{63B3BB69-23CF-44E3-9099-C40C66FF867C}">
              <a14:compatExt xmlns:a14="http://schemas.microsoft.com/office/drawing/2010/main" spid="_x0000_s2052"/>
            </a:ext>
            <a:ext uri="{FF2B5EF4-FFF2-40B4-BE49-F238E27FC236}">
              <a16:creationId xmlns:a16="http://schemas.microsoft.com/office/drawing/2014/main" id="{CF25C742-A14E-4BF6-836B-2444A60CA4D6}"/>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82" name="Drop Down 4" hidden="1">
          <a:extLst>
            <a:ext uri="{63B3BB69-23CF-44E3-9099-C40C66FF867C}">
              <a14:compatExt xmlns:a14="http://schemas.microsoft.com/office/drawing/2010/main" spid="_x0000_s2052"/>
            </a:ext>
            <a:ext uri="{FF2B5EF4-FFF2-40B4-BE49-F238E27FC236}">
              <a16:creationId xmlns:a16="http://schemas.microsoft.com/office/drawing/2014/main" id="{A596E267-97D9-4F51-AE7D-B9DEB8E71750}"/>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83" name="Drop Down 4" hidden="1">
          <a:extLst>
            <a:ext uri="{63B3BB69-23CF-44E3-9099-C40C66FF867C}">
              <a14:compatExt xmlns:a14="http://schemas.microsoft.com/office/drawing/2010/main" spid="_x0000_s2052"/>
            </a:ext>
            <a:ext uri="{FF2B5EF4-FFF2-40B4-BE49-F238E27FC236}">
              <a16:creationId xmlns:a16="http://schemas.microsoft.com/office/drawing/2014/main" id="{397607F4-988B-40A4-8323-23B0D5267E0F}"/>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84" name="Drop Down 4" hidden="1">
          <a:extLst>
            <a:ext uri="{63B3BB69-23CF-44E3-9099-C40C66FF867C}">
              <a14:compatExt xmlns:a14="http://schemas.microsoft.com/office/drawing/2010/main" spid="_x0000_s2052"/>
            </a:ext>
            <a:ext uri="{FF2B5EF4-FFF2-40B4-BE49-F238E27FC236}">
              <a16:creationId xmlns:a16="http://schemas.microsoft.com/office/drawing/2014/main" id="{4957BB15-00E4-4E61-84F9-4E59C72571AB}"/>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85" name="Drop Down 4" hidden="1">
          <a:extLst>
            <a:ext uri="{63B3BB69-23CF-44E3-9099-C40C66FF867C}">
              <a14:compatExt xmlns:a14="http://schemas.microsoft.com/office/drawing/2010/main" spid="_x0000_s2052"/>
            </a:ext>
            <a:ext uri="{FF2B5EF4-FFF2-40B4-BE49-F238E27FC236}">
              <a16:creationId xmlns:a16="http://schemas.microsoft.com/office/drawing/2014/main" id="{CA575A53-9477-4B3B-9930-2B9734D6AFC0}"/>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2086" name="Drop Down 20" hidden="1">
          <a:extLst>
            <a:ext uri="{63B3BB69-23CF-44E3-9099-C40C66FF867C}">
              <a14:compatExt xmlns:a14="http://schemas.microsoft.com/office/drawing/2010/main" spid="_x0000_s2068"/>
            </a:ext>
            <a:ext uri="{FF2B5EF4-FFF2-40B4-BE49-F238E27FC236}">
              <a16:creationId xmlns:a16="http://schemas.microsoft.com/office/drawing/2014/main" id="{D4C5047E-8062-4F86-804B-C602E722DAB4}"/>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2087" name="Drop Down 24" hidden="1">
          <a:extLst>
            <a:ext uri="{63B3BB69-23CF-44E3-9099-C40C66FF867C}">
              <a14:compatExt xmlns:a14="http://schemas.microsoft.com/office/drawing/2010/main" spid="_x0000_s2072"/>
            </a:ext>
            <a:ext uri="{FF2B5EF4-FFF2-40B4-BE49-F238E27FC236}">
              <a16:creationId xmlns:a16="http://schemas.microsoft.com/office/drawing/2014/main" id="{91B3C830-6C92-40AD-9BB2-C34B8C59AC27}"/>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88" name="Drop Down 4" hidden="1">
          <a:extLst>
            <a:ext uri="{63B3BB69-23CF-44E3-9099-C40C66FF867C}">
              <a14:compatExt xmlns:a14="http://schemas.microsoft.com/office/drawing/2010/main" spid="_x0000_s2052"/>
            </a:ext>
            <a:ext uri="{FF2B5EF4-FFF2-40B4-BE49-F238E27FC236}">
              <a16:creationId xmlns:a16="http://schemas.microsoft.com/office/drawing/2014/main" id="{3D8F282B-B1C1-4E06-9EF2-E8E58C9BB55C}"/>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89" name="Drop Down 4" hidden="1">
          <a:extLst>
            <a:ext uri="{63B3BB69-23CF-44E3-9099-C40C66FF867C}">
              <a14:compatExt xmlns:a14="http://schemas.microsoft.com/office/drawing/2010/main" spid="_x0000_s2052"/>
            </a:ext>
            <a:ext uri="{FF2B5EF4-FFF2-40B4-BE49-F238E27FC236}">
              <a16:creationId xmlns:a16="http://schemas.microsoft.com/office/drawing/2014/main" id="{40E4D991-0944-493C-94B9-F0EC9965C57A}"/>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90" name="Drop Down 4" hidden="1">
          <a:extLst>
            <a:ext uri="{63B3BB69-23CF-44E3-9099-C40C66FF867C}">
              <a14:compatExt xmlns:a14="http://schemas.microsoft.com/office/drawing/2010/main" spid="_x0000_s2052"/>
            </a:ext>
            <a:ext uri="{FF2B5EF4-FFF2-40B4-BE49-F238E27FC236}">
              <a16:creationId xmlns:a16="http://schemas.microsoft.com/office/drawing/2014/main" id="{01365F95-F759-43AB-A370-027E286F3DCC}"/>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91" name="Drop Down 4" hidden="1">
          <a:extLst>
            <a:ext uri="{63B3BB69-23CF-44E3-9099-C40C66FF867C}">
              <a14:compatExt xmlns:a14="http://schemas.microsoft.com/office/drawing/2010/main" spid="_x0000_s2052"/>
            </a:ext>
            <a:ext uri="{FF2B5EF4-FFF2-40B4-BE49-F238E27FC236}">
              <a16:creationId xmlns:a16="http://schemas.microsoft.com/office/drawing/2014/main" id="{6420114B-862E-4743-AB3C-CADD07ACFAAB}"/>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92" name="Drop Down 4" hidden="1">
          <a:extLst>
            <a:ext uri="{63B3BB69-23CF-44E3-9099-C40C66FF867C}">
              <a14:compatExt xmlns:a14="http://schemas.microsoft.com/office/drawing/2010/main" spid="_x0000_s2052"/>
            </a:ext>
            <a:ext uri="{FF2B5EF4-FFF2-40B4-BE49-F238E27FC236}">
              <a16:creationId xmlns:a16="http://schemas.microsoft.com/office/drawing/2014/main" id="{18396077-A225-4B53-8FD1-3D2284ED5F62}"/>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283</xdr:row>
      <xdr:rowOff>0</xdr:rowOff>
    </xdr:from>
    <xdr:ext cx="1921468" cy="195685"/>
    <xdr:sp macro="" textlink="">
      <xdr:nvSpPr>
        <xdr:cNvPr id="2093" name="Drop Down 20" hidden="1">
          <a:extLst>
            <a:ext uri="{63B3BB69-23CF-44E3-9099-C40C66FF867C}">
              <a14:compatExt xmlns:a14="http://schemas.microsoft.com/office/drawing/2010/main" spid="_x0000_s2068"/>
            </a:ext>
            <a:ext uri="{FF2B5EF4-FFF2-40B4-BE49-F238E27FC236}">
              <a16:creationId xmlns:a16="http://schemas.microsoft.com/office/drawing/2014/main" id="{53361DBF-925B-4BD8-9C2F-6273F0C98F77}"/>
            </a:ext>
          </a:extLst>
        </xdr:cNvPr>
        <xdr:cNvSpPr/>
      </xdr:nvSpPr>
      <xdr:spPr bwMode="auto">
        <a:xfrm>
          <a:off x="6065520" y="432968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283</xdr:row>
      <xdr:rowOff>0</xdr:rowOff>
    </xdr:from>
    <xdr:ext cx="2476500" cy="199970"/>
    <xdr:sp macro="" textlink="">
      <xdr:nvSpPr>
        <xdr:cNvPr id="2094" name="Drop Down 24" hidden="1">
          <a:extLst>
            <a:ext uri="{63B3BB69-23CF-44E3-9099-C40C66FF867C}">
              <a14:compatExt xmlns:a14="http://schemas.microsoft.com/office/drawing/2010/main" spid="_x0000_s2072"/>
            </a:ext>
            <a:ext uri="{FF2B5EF4-FFF2-40B4-BE49-F238E27FC236}">
              <a16:creationId xmlns:a16="http://schemas.microsoft.com/office/drawing/2014/main" id="{0A658B5F-DE45-450A-AA57-26FCD561BD0A}"/>
            </a:ext>
          </a:extLst>
        </xdr:cNvPr>
        <xdr:cNvSpPr/>
      </xdr:nvSpPr>
      <xdr:spPr bwMode="auto">
        <a:xfrm>
          <a:off x="3901440" y="432968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95" name="Drop Down 4" hidden="1">
          <a:extLst>
            <a:ext uri="{63B3BB69-23CF-44E3-9099-C40C66FF867C}">
              <a14:compatExt xmlns:a14="http://schemas.microsoft.com/office/drawing/2010/main" spid="_x0000_s2052"/>
            </a:ext>
            <a:ext uri="{FF2B5EF4-FFF2-40B4-BE49-F238E27FC236}">
              <a16:creationId xmlns:a16="http://schemas.microsoft.com/office/drawing/2014/main" id="{29646C19-5FD8-469A-B3F4-7AA4FB2A3130}"/>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96" name="Drop Down 4" hidden="1">
          <a:extLst>
            <a:ext uri="{63B3BB69-23CF-44E3-9099-C40C66FF867C}">
              <a14:compatExt xmlns:a14="http://schemas.microsoft.com/office/drawing/2010/main" spid="_x0000_s2052"/>
            </a:ext>
            <a:ext uri="{FF2B5EF4-FFF2-40B4-BE49-F238E27FC236}">
              <a16:creationId xmlns:a16="http://schemas.microsoft.com/office/drawing/2014/main" id="{4FC8E842-29B6-40D6-B9ED-46F5665E45B4}"/>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283</xdr:row>
      <xdr:rowOff>0</xdr:rowOff>
    </xdr:from>
    <xdr:ext cx="2529840" cy="195685"/>
    <xdr:sp macro="" textlink="">
      <xdr:nvSpPr>
        <xdr:cNvPr id="2097" name="Drop Down 4" hidden="1">
          <a:extLst>
            <a:ext uri="{63B3BB69-23CF-44E3-9099-C40C66FF867C}">
              <a14:compatExt xmlns:a14="http://schemas.microsoft.com/office/drawing/2010/main" spid="_x0000_s2052"/>
            </a:ext>
            <a:ext uri="{FF2B5EF4-FFF2-40B4-BE49-F238E27FC236}">
              <a16:creationId xmlns:a16="http://schemas.microsoft.com/office/drawing/2014/main" id="{2DDCBFE7-2ED1-4543-96E3-8E1080C3B6F1}"/>
            </a:ext>
          </a:extLst>
        </xdr:cNvPr>
        <xdr:cNvSpPr/>
      </xdr:nvSpPr>
      <xdr:spPr bwMode="auto">
        <a:xfrm>
          <a:off x="553974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283</xdr:row>
      <xdr:rowOff>0</xdr:rowOff>
    </xdr:from>
    <xdr:ext cx="2529840" cy="195685"/>
    <xdr:sp macro="" textlink="">
      <xdr:nvSpPr>
        <xdr:cNvPr id="2098" name="Drop Down 4" hidden="1">
          <a:extLst>
            <a:ext uri="{63B3BB69-23CF-44E3-9099-C40C66FF867C}">
              <a14:compatExt xmlns:a14="http://schemas.microsoft.com/office/drawing/2010/main" spid="_x0000_s2052"/>
            </a:ext>
            <a:ext uri="{FF2B5EF4-FFF2-40B4-BE49-F238E27FC236}">
              <a16:creationId xmlns:a16="http://schemas.microsoft.com/office/drawing/2014/main" id="{785EB02D-BC7D-4996-9EE5-741590F11521}"/>
            </a:ext>
          </a:extLst>
        </xdr:cNvPr>
        <xdr:cNvSpPr/>
      </xdr:nvSpPr>
      <xdr:spPr bwMode="auto">
        <a:xfrm>
          <a:off x="5227320" y="432968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099" name="Drop Down 4" hidden="1">
          <a:extLst>
            <a:ext uri="{63B3BB69-23CF-44E3-9099-C40C66FF867C}">
              <a14:compatExt xmlns:a14="http://schemas.microsoft.com/office/drawing/2010/main" spid="_x0000_s2052"/>
            </a:ext>
            <a:ext uri="{FF2B5EF4-FFF2-40B4-BE49-F238E27FC236}">
              <a16:creationId xmlns:a16="http://schemas.microsoft.com/office/drawing/2014/main" id="{800B1369-EEAF-4596-97C0-2168355E9D3C}"/>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100" name="Drop Down 20" hidden="1">
          <a:extLst>
            <a:ext uri="{63B3BB69-23CF-44E3-9099-C40C66FF867C}">
              <a14:compatExt xmlns:a14="http://schemas.microsoft.com/office/drawing/2010/main" spid="_x0000_s2068"/>
            </a:ext>
            <a:ext uri="{FF2B5EF4-FFF2-40B4-BE49-F238E27FC236}">
              <a16:creationId xmlns:a16="http://schemas.microsoft.com/office/drawing/2014/main" id="{89585CAC-7962-43D4-A03F-08AE24E2FC11}"/>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101" name="Drop Down 24" hidden="1">
          <a:extLst>
            <a:ext uri="{63B3BB69-23CF-44E3-9099-C40C66FF867C}">
              <a14:compatExt xmlns:a14="http://schemas.microsoft.com/office/drawing/2010/main" spid="_x0000_s2072"/>
            </a:ext>
            <a:ext uri="{FF2B5EF4-FFF2-40B4-BE49-F238E27FC236}">
              <a16:creationId xmlns:a16="http://schemas.microsoft.com/office/drawing/2014/main" id="{52C38C8B-0D2F-4F1A-8F22-7145B6252961}"/>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02" name="Drop Down 4" hidden="1">
          <a:extLst>
            <a:ext uri="{63B3BB69-23CF-44E3-9099-C40C66FF867C}">
              <a14:compatExt xmlns:a14="http://schemas.microsoft.com/office/drawing/2010/main" spid="_x0000_s2052"/>
            </a:ext>
            <a:ext uri="{FF2B5EF4-FFF2-40B4-BE49-F238E27FC236}">
              <a16:creationId xmlns:a16="http://schemas.microsoft.com/office/drawing/2014/main" id="{CDA9BE26-67E7-43E2-B54D-62B6E3E08A34}"/>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03" name="Drop Down 4" hidden="1">
          <a:extLst>
            <a:ext uri="{63B3BB69-23CF-44E3-9099-C40C66FF867C}">
              <a14:compatExt xmlns:a14="http://schemas.microsoft.com/office/drawing/2010/main" spid="_x0000_s2052"/>
            </a:ext>
            <a:ext uri="{FF2B5EF4-FFF2-40B4-BE49-F238E27FC236}">
              <a16:creationId xmlns:a16="http://schemas.microsoft.com/office/drawing/2014/main" id="{ED09299C-C419-42D7-B5DF-DEB1EEF2E3AD}"/>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04" name="Drop Down 4" hidden="1">
          <a:extLst>
            <a:ext uri="{63B3BB69-23CF-44E3-9099-C40C66FF867C}">
              <a14:compatExt xmlns:a14="http://schemas.microsoft.com/office/drawing/2010/main" spid="_x0000_s2052"/>
            </a:ext>
            <a:ext uri="{FF2B5EF4-FFF2-40B4-BE49-F238E27FC236}">
              <a16:creationId xmlns:a16="http://schemas.microsoft.com/office/drawing/2014/main" id="{28961560-F894-4BE3-B361-2385B844A3B3}"/>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05" name="Drop Down 4" hidden="1">
          <a:extLst>
            <a:ext uri="{63B3BB69-23CF-44E3-9099-C40C66FF867C}">
              <a14:compatExt xmlns:a14="http://schemas.microsoft.com/office/drawing/2010/main" spid="_x0000_s2052"/>
            </a:ext>
            <a:ext uri="{FF2B5EF4-FFF2-40B4-BE49-F238E27FC236}">
              <a16:creationId xmlns:a16="http://schemas.microsoft.com/office/drawing/2014/main" id="{0F0E5403-428E-47B0-A744-9B1F260117B3}"/>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06" name="Drop Down 4" hidden="1">
          <a:extLst>
            <a:ext uri="{63B3BB69-23CF-44E3-9099-C40C66FF867C}">
              <a14:compatExt xmlns:a14="http://schemas.microsoft.com/office/drawing/2010/main" spid="_x0000_s2052"/>
            </a:ext>
            <a:ext uri="{FF2B5EF4-FFF2-40B4-BE49-F238E27FC236}">
              <a16:creationId xmlns:a16="http://schemas.microsoft.com/office/drawing/2014/main" id="{50F25295-ACA3-495F-8311-2F9046BEFF87}"/>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107" name="Drop Down 20" hidden="1">
          <a:extLst>
            <a:ext uri="{63B3BB69-23CF-44E3-9099-C40C66FF867C}">
              <a14:compatExt xmlns:a14="http://schemas.microsoft.com/office/drawing/2010/main" spid="_x0000_s2068"/>
            </a:ext>
            <a:ext uri="{FF2B5EF4-FFF2-40B4-BE49-F238E27FC236}">
              <a16:creationId xmlns:a16="http://schemas.microsoft.com/office/drawing/2014/main" id="{4E301B46-9D5B-4BD1-B763-4664613036DF}"/>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108" name="Drop Down 24" hidden="1">
          <a:extLst>
            <a:ext uri="{63B3BB69-23CF-44E3-9099-C40C66FF867C}">
              <a14:compatExt xmlns:a14="http://schemas.microsoft.com/office/drawing/2010/main" spid="_x0000_s2072"/>
            </a:ext>
            <a:ext uri="{FF2B5EF4-FFF2-40B4-BE49-F238E27FC236}">
              <a16:creationId xmlns:a16="http://schemas.microsoft.com/office/drawing/2014/main" id="{04DBEE90-7430-4742-8842-263076D7271F}"/>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09" name="Drop Down 4" hidden="1">
          <a:extLst>
            <a:ext uri="{63B3BB69-23CF-44E3-9099-C40C66FF867C}">
              <a14:compatExt xmlns:a14="http://schemas.microsoft.com/office/drawing/2010/main" spid="_x0000_s2052"/>
            </a:ext>
            <a:ext uri="{FF2B5EF4-FFF2-40B4-BE49-F238E27FC236}">
              <a16:creationId xmlns:a16="http://schemas.microsoft.com/office/drawing/2014/main" id="{51C6F94A-4683-471A-A5CE-FFF98708D422}"/>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10" name="Drop Down 4" hidden="1">
          <a:extLst>
            <a:ext uri="{63B3BB69-23CF-44E3-9099-C40C66FF867C}">
              <a14:compatExt xmlns:a14="http://schemas.microsoft.com/office/drawing/2010/main" spid="_x0000_s2052"/>
            </a:ext>
            <a:ext uri="{FF2B5EF4-FFF2-40B4-BE49-F238E27FC236}">
              <a16:creationId xmlns:a16="http://schemas.microsoft.com/office/drawing/2014/main" id="{F9856371-95EF-4BBB-ADB6-70E466B923F1}"/>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11" name="Drop Down 4" hidden="1">
          <a:extLst>
            <a:ext uri="{63B3BB69-23CF-44E3-9099-C40C66FF867C}">
              <a14:compatExt xmlns:a14="http://schemas.microsoft.com/office/drawing/2010/main" spid="_x0000_s2052"/>
            </a:ext>
            <a:ext uri="{FF2B5EF4-FFF2-40B4-BE49-F238E27FC236}">
              <a16:creationId xmlns:a16="http://schemas.microsoft.com/office/drawing/2014/main" id="{468D18B0-BAA5-49CA-9B24-444C8368B7D3}"/>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12" name="Drop Down 4" hidden="1">
          <a:extLst>
            <a:ext uri="{63B3BB69-23CF-44E3-9099-C40C66FF867C}">
              <a14:compatExt xmlns:a14="http://schemas.microsoft.com/office/drawing/2010/main" spid="_x0000_s2052"/>
            </a:ext>
            <a:ext uri="{FF2B5EF4-FFF2-40B4-BE49-F238E27FC236}">
              <a16:creationId xmlns:a16="http://schemas.microsoft.com/office/drawing/2014/main" id="{30C16E4C-EA4B-41F3-8C7C-F1522393D1EC}"/>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13" name="Drop Down 4" hidden="1">
          <a:extLst>
            <a:ext uri="{63B3BB69-23CF-44E3-9099-C40C66FF867C}">
              <a14:compatExt xmlns:a14="http://schemas.microsoft.com/office/drawing/2010/main" spid="_x0000_s2052"/>
            </a:ext>
            <a:ext uri="{FF2B5EF4-FFF2-40B4-BE49-F238E27FC236}">
              <a16:creationId xmlns:a16="http://schemas.microsoft.com/office/drawing/2014/main" id="{70E26432-B27D-4003-851B-AFF59B2A7C79}"/>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114" name="Drop Down 20" hidden="1">
          <a:extLst>
            <a:ext uri="{63B3BB69-23CF-44E3-9099-C40C66FF867C}">
              <a14:compatExt xmlns:a14="http://schemas.microsoft.com/office/drawing/2010/main" spid="_x0000_s2068"/>
            </a:ext>
            <a:ext uri="{FF2B5EF4-FFF2-40B4-BE49-F238E27FC236}">
              <a16:creationId xmlns:a16="http://schemas.microsoft.com/office/drawing/2014/main" id="{D85402AC-3926-45E6-8FDA-DED0DE8ED26D}"/>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115" name="Drop Down 24" hidden="1">
          <a:extLst>
            <a:ext uri="{63B3BB69-23CF-44E3-9099-C40C66FF867C}">
              <a14:compatExt xmlns:a14="http://schemas.microsoft.com/office/drawing/2010/main" spid="_x0000_s2072"/>
            </a:ext>
            <a:ext uri="{FF2B5EF4-FFF2-40B4-BE49-F238E27FC236}">
              <a16:creationId xmlns:a16="http://schemas.microsoft.com/office/drawing/2014/main" id="{1D35EAE2-59F1-4C15-9DDA-867E514474E3}"/>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16" name="Drop Down 4" hidden="1">
          <a:extLst>
            <a:ext uri="{63B3BB69-23CF-44E3-9099-C40C66FF867C}">
              <a14:compatExt xmlns:a14="http://schemas.microsoft.com/office/drawing/2010/main" spid="_x0000_s2052"/>
            </a:ext>
            <a:ext uri="{FF2B5EF4-FFF2-40B4-BE49-F238E27FC236}">
              <a16:creationId xmlns:a16="http://schemas.microsoft.com/office/drawing/2014/main" id="{32963396-96AC-483D-BC72-4DD47367D90C}"/>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17" name="Drop Down 4" hidden="1">
          <a:extLst>
            <a:ext uri="{63B3BB69-23CF-44E3-9099-C40C66FF867C}">
              <a14:compatExt xmlns:a14="http://schemas.microsoft.com/office/drawing/2010/main" spid="_x0000_s2052"/>
            </a:ext>
            <a:ext uri="{FF2B5EF4-FFF2-40B4-BE49-F238E27FC236}">
              <a16:creationId xmlns:a16="http://schemas.microsoft.com/office/drawing/2014/main" id="{CF89F1B9-9A79-415B-B0DF-2513EB00C4B8}"/>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18" name="Drop Down 4" hidden="1">
          <a:extLst>
            <a:ext uri="{63B3BB69-23CF-44E3-9099-C40C66FF867C}">
              <a14:compatExt xmlns:a14="http://schemas.microsoft.com/office/drawing/2010/main" spid="_x0000_s2052"/>
            </a:ext>
            <a:ext uri="{FF2B5EF4-FFF2-40B4-BE49-F238E27FC236}">
              <a16:creationId xmlns:a16="http://schemas.microsoft.com/office/drawing/2014/main" id="{9467B227-801F-462F-8E12-0FEEDDBC5425}"/>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19" name="Drop Down 4" hidden="1">
          <a:extLst>
            <a:ext uri="{63B3BB69-23CF-44E3-9099-C40C66FF867C}">
              <a14:compatExt xmlns:a14="http://schemas.microsoft.com/office/drawing/2010/main" spid="_x0000_s2052"/>
            </a:ext>
            <a:ext uri="{FF2B5EF4-FFF2-40B4-BE49-F238E27FC236}">
              <a16:creationId xmlns:a16="http://schemas.microsoft.com/office/drawing/2014/main" id="{BF88567F-C3D0-436B-9EAF-19520F72C9A8}"/>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20" name="Drop Down 4" hidden="1">
          <a:extLst>
            <a:ext uri="{63B3BB69-23CF-44E3-9099-C40C66FF867C}">
              <a14:compatExt xmlns:a14="http://schemas.microsoft.com/office/drawing/2010/main" spid="_x0000_s2052"/>
            </a:ext>
            <a:ext uri="{FF2B5EF4-FFF2-40B4-BE49-F238E27FC236}">
              <a16:creationId xmlns:a16="http://schemas.microsoft.com/office/drawing/2014/main" id="{83351C55-B347-4CFE-BD87-567CCC76A11F}"/>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121" name="Drop Down 20" hidden="1">
          <a:extLst>
            <a:ext uri="{63B3BB69-23CF-44E3-9099-C40C66FF867C}">
              <a14:compatExt xmlns:a14="http://schemas.microsoft.com/office/drawing/2010/main" spid="_x0000_s2068"/>
            </a:ext>
            <a:ext uri="{FF2B5EF4-FFF2-40B4-BE49-F238E27FC236}">
              <a16:creationId xmlns:a16="http://schemas.microsoft.com/office/drawing/2014/main" id="{A35B0DD1-3B98-4220-B630-D59D36A44DDC}"/>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122" name="Drop Down 24" hidden="1">
          <a:extLst>
            <a:ext uri="{63B3BB69-23CF-44E3-9099-C40C66FF867C}">
              <a14:compatExt xmlns:a14="http://schemas.microsoft.com/office/drawing/2010/main" spid="_x0000_s2072"/>
            </a:ext>
            <a:ext uri="{FF2B5EF4-FFF2-40B4-BE49-F238E27FC236}">
              <a16:creationId xmlns:a16="http://schemas.microsoft.com/office/drawing/2014/main" id="{6E74C569-3F2B-47C0-9345-B2094634FFD9}"/>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23" name="Drop Down 4" hidden="1">
          <a:extLst>
            <a:ext uri="{63B3BB69-23CF-44E3-9099-C40C66FF867C}">
              <a14:compatExt xmlns:a14="http://schemas.microsoft.com/office/drawing/2010/main" spid="_x0000_s2052"/>
            </a:ext>
            <a:ext uri="{FF2B5EF4-FFF2-40B4-BE49-F238E27FC236}">
              <a16:creationId xmlns:a16="http://schemas.microsoft.com/office/drawing/2014/main" id="{7D17C9C4-372E-4D63-A8A8-1328DBF43BB8}"/>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24" name="Drop Down 4" hidden="1">
          <a:extLst>
            <a:ext uri="{63B3BB69-23CF-44E3-9099-C40C66FF867C}">
              <a14:compatExt xmlns:a14="http://schemas.microsoft.com/office/drawing/2010/main" spid="_x0000_s2052"/>
            </a:ext>
            <a:ext uri="{FF2B5EF4-FFF2-40B4-BE49-F238E27FC236}">
              <a16:creationId xmlns:a16="http://schemas.microsoft.com/office/drawing/2014/main" id="{963C53CD-B5EF-424C-98E1-FED0E498A259}"/>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25" name="Drop Down 4" hidden="1">
          <a:extLst>
            <a:ext uri="{63B3BB69-23CF-44E3-9099-C40C66FF867C}">
              <a14:compatExt xmlns:a14="http://schemas.microsoft.com/office/drawing/2010/main" spid="_x0000_s2052"/>
            </a:ext>
            <a:ext uri="{FF2B5EF4-FFF2-40B4-BE49-F238E27FC236}">
              <a16:creationId xmlns:a16="http://schemas.microsoft.com/office/drawing/2014/main" id="{32143E65-0518-45EB-835D-74317E8C6142}"/>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26" name="Drop Down 4" hidden="1">
          <a:extLst>
            <a:ext uri="{63B3BB69-23CF-44E3-9099-C40C66FF867C}">
              <a14:compatExt xmlns:a14="http://schemas.microsoft.com/office/drawing/2010/main" spid="_x0000_s2052"/>
            </a:ext>
            <a:ext uri="{FF2B5EF4-FFF2-40B4-BE49-F238E27FC236}">
              <a16:creationId xmlns:a16="http://schemas.microsoft.com/office/drawing/2014/main" id="{FBF52634-2469-4290-9C9E-B11386207679}"/>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27" name="Drop Down 4" hidden="1">
          <a:extLst>
            <a:ext uri="{63B3BB69-23CF-44E3-9099-C40C66FF867C}">
              <a14:compatExt xmlns:a14="http://schemas.microsoft.com/office/drawing/2010/main" spid="_x0000_s2052"/>
            </a:ext>
            <a:ext uri="{FF2B5EF4-FFF2-40B4-BE49-F238E27FC236}">
              <a16:creationId xmlns:a16="http://schemas.microsoft.com/office/drawing/2014/main" id="{FF3C8FA8-09D9-420A-94A2-D266E7E43B65}"/>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128" name="Drop Down 20" hidden="1">
          <a:extLst>
            <a:ext uri="{63B3BB69-23CF-44E3-9099-C40C66FF867C}">
              <a14:compatExt xmlns:a14="http://schemas.microsoft.com/office/drawing/2010/main" spid="_x0000_s2068"/>
            </a:ext>
            <a:ext uri="{FF2B5EF4-FFF2-40B4-BE49-F238E27FC236}">
              <a16:creationId xmlns:a16="http://schemas.microsoft.com/office/drawing/2014/main" id="{A32EAD3C-89FF-4278-859F-DDCADFA674A6}"/>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129" name="Drop Down 24" hidden="1">
          <a:extLst>
            <a:ext uri="{63B3BB69-23CF-44E3-9099-C40C66FF867C}">
              <a14:compatExt xmlns:a14="http://schemas.microsoft.com/office/drawing/2010/main" spid="_x0000_s2072"/>
            </a:ext>
            <a:ext uri="{FF2B5EF4-FFF2-40B4-BE49-F238E27FC236}">
              <a16:creationId xmlns:a16="http://schemas.microsoft.com/office/drawing/2014/main" id="{6BBDBE7C-8C77-422E-B821-AB4564F0061F}"/>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30" name="Drop Down 4" hidden="1">
          <a:extLst>
            <a:ext uri="{63B3BB69-23CF-44E3-9099-C40C66FF867C}">
              <a14:compatExt xmlns:a14="http://schemas.microsoft.com/office/drawing/2010/main" spid="_x0000_s2052"/>
            </a:ext>
            <a:ext uri="{FF2B5EF4-FFF2-40B4-BE49-F238E27FC236}">
              <a16:creationId xmlns:a16="http://schemas.microsoft.com/office/drawing/2014/main" id="{1B0B366E-C1C6-441B-B11A-F73448645DD4}"/>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31" name="Drop Down 4" hidden="1">
          <a:extLst>
            <a:ext uri="{63B3BB69-23CF-44E3-9099-C40C66FF867C}">
              <a14:compatExt xmlns:a14="http://schemas.microsoft.com/office/drawing/2010/main" spid="_x0000_s2052"/>
            </a:ext>
            <a:ext uri="{FF2B5EF4-FFF2-40B4-BE49-F238E27FC236}">
              <a16:creationId xmlns:a16="http://schemas.microsoft.com/office/drawing/2014/main" id="{F0D23123-AA24-47B0-A8C0-D438F0239513}"/>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32" name="Drop Down 4" hidden="1">
          <a:extLst>
            <a:ext uri="{63B3BB69-23CF-44E3-9099-C40C66FF867C}">
              <a14:compatExt xmlns:a14="http://schemas.microsoft.com/office/drawing/2010/main" spid="_x0000_s2052"/>
            </a:ext>
            <a:ext uri="{FF2B5EF4-FFF2-40B4-BE49-F238E27FC236}">
              <a16:creationId xmlns:a16="http://schemas.microsoft.com/office/drawing/2014/main" id="{939CA30C-A848-433E-A5F3-B9E68DAA6E18}"/>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33" name="Drop Down 4" hidden="1">
          <a:extLst>
            <a:ext uri="{63B3BB69-23CF-44E3-9099-C40C66FF867C}">
              <a14:compatExt xmlns:a14="http://schemas.microsoft.com/office/drawing/2010/main" spid="_x0000_s2052"/>
            </a:ext>
            <a:ext uri="{FF2B5EF4-FFF2-40B4-BE49-F238E27FC236}">
              <a16:creationId xmlns:a16="http://schemas.microsoft.com/office/drawing/2014/main" id="{306C361D-03CD-4CE5-A116-FEC79E08B55C}"/>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34" name="Drop Down 4" hidden="1">
          <a:extLst>
            <a:ext uri="{63B3BB69-23CF-44E3-9099-C40C66FF867C}">
              <a14:compatExt xmlns:a14="http://schemas.microsoft.com/office/drawing/2010/main" spid="_x0000_s2052"/>
            </a:ext>
            <a:ext uri="{FF2B5EF4-FFF2-40B4-BE49-F238E27FC236}">
              <a16:creationId xmlns:a16="http://schemas.microsoft.com/office/drawing/2014/main" id="{671C0051-F594-40B7-817B-9BC479200F09}"/>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135" name="Drop Down 20" hidden="1">
          <a:extLst>
            <a:ext uri="{63B3BB69-23CF-44E3-9099-C40C66FF867C}">
              <a14:compatExt xmlns:a14="http://schemas.microsoft.com/office/drawing/2010/main" spid="_x0000_s2068"/>
            </a:ext>
            <a:ext uri="{FF2B5EF4-FFF2-40B4-BE49-F238E27FC236}">
              <a16:creationId xmlns:a16="http://schemas.microsoft.com/office/drawing/2014/main" id="{91B4B973-0A91-4224-BF44-7493F4CC36A5}"/>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136" name="Drop Down 24" hidden="1">
          <a:extLst>
            <a:ext uri="{63B3BB69-23CF-44E3-9099-C40C66FF867C}">
              <a14:compatExt xmlns:a14="http://schemas.microsoft.com/office/drawing/2010/main" spid="_x0000_s2072"/>
            </a:ext>
            <a:ext uri="{FF2B5EF4-FFF2-40B4-BE49-F238E27FC236}">
              <a16:creationId xmlns:a16="http://schemas.microsoft.com/office/drawing/2014/main" id="{54A7B2FA-AE78-41AB-A8AC-6122F7B78E41}"/>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37" name="Drop Down 4" hidden="1">
          <a:extLst>
            <a:ext uri="{63B3BB69-23CF-44E3-9099-C40C66FF867C}">
              <a14:compatExt xmlns:a14="http://schemas.microsoft.com/office/drawing/2010/main" spid="_x0000_s2052"/>
            </a:ext>
            <a:ext uri="{FF2B5EF4-FFF2-40B4-BE49-F238E27FC236}">
              <a16:creationId xmlns:a16="http://schemas.microsoft.com/office/drawing/2014/main" id="{89348162-5164-4364-A155-7CCD87FA4933}"/>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38" name="Drop Down 4" hidden="1">
          <a:extLst>
            <a:ext uri="{63B3BB69-23CF-44E3-9099-C40C66FF867C}">
              <a14:compatExt xmlns:a14="http://schemas.microsoft.com/office/drawing/2010/main" spid="_x0000_s2052"/>
            </a:ext>
            <a:ext uri="{FF2B5EF4-FFF2-40B4-BE49-F238E27FC236}">
              <a16:creationId xmlns:a16="http://schemas.microsoft.com/office/drawing/2014/main" id="{3CCBF56E-D8AD-436B-843C-86B706DDE199}"/>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39" name="Drop Down 4" hidden="1">
          <a:extLst>
            <a:ext uri="{63B3BB69-23CF-44E3-9099-C40C66FF867C}">
              <a14:compatExt xmlns:a14="http://schemas.microsoft.com/office/drawing/2010/main" spid="_x0000_s2052"/>
            </a:ext>
            <a:ext uri="{FF2B5EF4-FFF2-40B4-BE49-F238E27FC236}">
              <a16:creationId xmlns:a16="http://schemas.microsoft.com/office/drawing/2014/main" id="{1A60CFE4-5189-48D7-80D7-53E84116D9DE}"/>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40" name="Drop Down 4" hidden="1">
          <a:extLst>
            <a:ext uri="{63B3BB69-23CF-44E3-9099-C40C66FF867C}">
              <a14:compatExt xmlns:a14="http://schemas.microsoft.com/office/drawing/2010/main" spid="_x0000_s2052"/>
            </a:ext>
            <a:ext uri="{FF2B5EF4-FFF2-40B4-BE49-F238E27FC236}">
              <a16:creationId xmlns:a16="http://schemas.microsoft.com/office/drawing/2014/main" id="{98784992-998E-4DFD-B204-0B6216803D70}"/>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41" name="Drop Down 4" hidden="1">
          <a:extLst>
            <a:ext uri="{63B3BB69-23CF-44E3-9099-C40C66FF867C}">
              <a14:compatExt xmlns:a14="http://schemas.microsoft.com/office/drawing/2010/main" spid="_x0000_s2052"/>
            </a:ext>
            <a:ext uri="{FF2B5EF4-FFF2-40B4-BE49-F238E27FC236}">
              <a16:creationId xmlns:a16="http://schemas.microsoft.com/office/drawing/2014/main" id="{C75758E6-F755-44DD-B040-BF30B985CEF0}"/>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142" name="Drop Down 20" hidden="1">
          <a:extLst>
            <a:ext uri="{63B3BB69-23CF-44E3-9099-C40C66FF867C}">
              <a14:compatExt xmlns:a14="http://schemas.microsoft.com/office/drawing/2010/main" spid="_x0000_s2068"/>
            </a:ext>
            <a:ext uri="{FF2B5EF4-FFF2-40B4-BE49-F238E27FC236}">
              <a16:creationId xmlns:a16="http://schemas.microsoft.com/office/drawing/2014/main" id="{A16C8021-6680-40A0-924C-3FFA9D6CEC53}"/>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143" name="Drop Down 24" hidden="1">
          <a:extLst>
            <a:ext uri="{63B3BB69-23CF-44E3-9099-C40C66FF867C}">
              <a14:compatExt xmlns:a14="http://schemas.microsoft.com/office/drawing/2010/main" spid="_x0000_s2072"/>
            </a:ext>
            <a:ext uri="{FF2B5EF4-FFF2-40B4-BE49-F238E27FC236}">
              <a16:creationId xmlns:a16="http://schemas.microsoft.com/office/drawing/2014/main" id="{90A6D736-13A4-4318-8D0C-A627951CF214}"/>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44" name="Drop Down 4" hidden="1">
          <a:extLst>
            <a:ext uri="{63B3BB69-23CF-44E3-9099-C40C66FF867C}">
              <a14:compatExt xmlns:a14="http://schemas.microsoft.com/office/drawing/2010/main" spid="_x0000_s2052"/>
            </a:ext>
            <a:ext uri="{FF2B5EF4-FFF2-40B4-BE49-F238E27FC236}">
              <a16:creationId xmlns:a16="http://schemas.microsoft.com/office/drawing/2014/main" id="{999DF744-477A-47E6-9C98-4CD0B1712AFD}"/>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45" name="Drop Down 4" hidden="1">
          <a:extLst>
            <a:ext uri="{63B3BB69-23CF-44E3-9099-C40C66FF867C}">
              <a14:compatExt xmlns:a14="http://schemas.microsoft.com/office/drawing/2010/main" spid="_x0000_s2052"/>
            </a:ext>
            <a:ext uri="{FF2B5EF4-FFF2-40B4-BE49-F238E27FC236}">
              <a16:creationId xmlns:a16="http://schemas.microsoft.com/office/drawing/2014/main" id="{8878F303-B6E3-457A-B517-66AC0CA99B2D}"/>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46" name="Drop Down 4" hidden="1">
          <a:extLst>
            <a:ext uri="{63B3BB69-23CF-44E3-9099-C40C66FF867C}">
              <a14:compatExt xmlns:a14="http://schemas.microsoft.com/office/drawing/2010/main" spid="_x0000_s2052"/>
            </a:ext>
            <a:ext uri="{FF2B5EF4-FFF2-40B4-BE49-F238E27FC236}">
              <a16:creationId xmlns:a16="http://schemas.microsoft.com/office/drawing/2014/main" id="{679EF4F6-3FC5-4C98-9EA6-5BC642B6EC4F}"/>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47" name="Drop Down 4" hidden="1">
          <a:extLst>
            <a:ext uri="{63B3BB69-23CF-44E3-9099-C40C66FF867C}">
              <a14:compatExt xmlns:a14="http://schemas.microsoft.com/office/drawing/2010/main" spid="_x0000_s2052"/>
            </a:ext>
            <a:ext uri="{FF2B5EF4-FFF2-40B4-BE49-F238E27FC236}">
              <a16:creationId xmlns:a16="http://schemas.microsoft.com/office/drawing/2014/main" id="{7A515B85-7839-4C6C-9BA8-EB9C85E3FAF1}"/>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48" name="Drop Down 4" hidden="1">
          <a:extLst>
            <a:ext uri="{63B3BB69-23CF-44E3-9099-C40C66FF867C}">
              <a14:compatExt xmlns:a14="http://schemas.microsoft.com/office/drawing/2010/main" spid="_x0000_s2052"/>
            </a:ext>
            <a:ext uri="{FF2B5EF4-FFF2-40B4-BE49-F238E27FC236}">
              <a16:creationId xmlns:a16="http://schemas.microsoft.com/office/drawing/2014/main" id="{695A1C0D-1500-426D-87D6-02459BAF7696}"/>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149" name="Drop Down 20" hidden="1">
          <a:extLst>
            <a:ext uri="{63B3BB69-23CF-44E3-9099-C40C66FF867C}">
              <a14:compatExt xmlns:a14="http://schemas.microsoft.com/office/drawing/2010/main" spid="_x0000_s2068"/>
            </a:ext>
            <a:ext uri="{FF2B5EF4-FFF2-40B4-BE49-F238E27FC236}">
              <a16:creationId xmlns:a16="http://schemas.microsoft.com/office/drawing/2014/main" id="{3AA987DA-E822-4D84-8E59-A72BDB614877}"/>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150" name="Drop Down 24" hidden="1">
          <a:extLst>
            <a:ext uri="{63B3BB69-23CF-44E3-9099-C40C66FF867C}">
              <a14:compatExt xmlns:a14="http://schemas.microsoft.com/office/drawing/2010/main" spid="_x0000_s2072"/>
            </a:ext>
            <a:ext uri="{FF2B5EF4-FFF2-40B4-BE49-F238E27FC236}">
              <a16:creationId xmlns:a16="http://schemas.microsoft.com/office/drawing/2014/main" id="{BDC93E40-463D-4198-87B8-E2813706D6FD}"/>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51" name="Drop Down 4" hidden="1">
          <a:extLst>
            <a:ext uri="{63B3BB69-23CF-44E3-9099-C40C66FF867C}">
              <a14:compatExt xmlns:a14="http://schemas.microsoft.com/office/drawing/2010/main" spid="_x0000_s2052"/>
            </a:ext>
            <a:ext uri="{FF2B5EF4-FFF2-40B4-BE49-F238E27FC236}">
              <a16:creationId xmlns:a16="http://schemas.microsoft.com/office/drawing/2014/main" id="{97503DD6-7186-4FE4-965E-093B1672AAB6}"/>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52" name="Drop Down 4" hidden="1">
          <a:extLst>
            <a:ext uri="{63B3BB69-23CF-44E3-9099-C40C66FF867C}">
              <a14:compatExt xmlns:a14="http://schemas.microsoft.com/office/drawing/2010/main" spid="_x0000_s2052"/>
            </a:ext>
            <a:ext uri="{FF2B5EF4-FFF2-40B4-BE49-F238E27FC236}">
              <a16:creationId xmlns:a16="http://schemas.microsoft.com/office/drawing/2014/main" id="{731741C3-9211-4E12-B068-2FAABFA24574}"/>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53" name="Drop Down 4" hidden="1">
          <a:extLst>
            <a:ext uri="{63B3BB69-23CF-44E3-9099-C40C66FF867C}">
              <a14:compatExt xmlns:a14="http://schemas.microsoft.com/office/drawing/2010/main" spid="_x0000_s2052"/>
            </a:ext>
            <a:ext uri="{FF2B5EF4-FFF2-40B4-BE49-F238E27FC236}">
              <a16:creationId xmlns:a16="http://schemas.microsoft.com/office/drawing/2014/main" id="{657D056F-D6B6-4EC7-87A3-53F2E3067C0B}"/>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54" name="Drop Down 4" hidden="1">
          <a:extLst>
            <a:ext uri="{63B3BB69-23CF-44E3-9099-C40C66FF867C}">
              <a14:compatExt xmlns:a14="http://schemas.microsoft.com/office/drawing/2010/main" spid="_x0000_s2052"/>
            </a:ext>
            <a:ext uri="{FF2B5EF4-FFF2-40B4-BE49-F238E27FC236}">
              <a16:creationId xmlns:a16="http://schemas.microsoft.com/office/drawing/2014/main" id="{26DB7331-49AB-4EDB-9580-5C553185B20B}"/>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55" name="Drop Down 4" hidden="1">
          <a:extLst>
            <a:ext uri="{63B3BB69-23CF-44E3-9099-C40C66FF867C}">
              <a14:compatExt xmlns:a14="http://schemas.microsoft.com/office/drawing/2010/main" spid="_x0000_s2052"/>
            </a:ext>
            <a:ext uri="{FF2B5EF4-FFF2-40B4-BE49-F238E27FC236}">
              <a16:creationId xmlns:a16="http://schemas.microsoft.com/office/drawing/2014/main" id="{2A470095-FA7F-4A6A-9FAD-233C9713C50E}"/>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156" name="Drop Down 20" hidden="1">
          <a:extLst>
            <a:ext uri="{63B3BB69-23CF-44E3-9099-C40C66FF867C}">
              <a14:compatExt xmlns:a14="http://schemas.microsoft.com/office/drawing/2010/main" spid="_x0000_s2068"/>
            </a:ext>
            <a:ext uri="{FF2B5EF4-FFF2-40B4-BE49-F238E27FC236}">
              <a16:creationId xmlns:a16="http://schemas.microsoft.com/office/drawing/2014/main" id="{0F5E9702-2121-4B7B-9F4B-A106756B5D62}"/>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157" name="Drop Down 24" hidden="1">
          <a:extLst>
            <a:ext uri="{63B3BB69-23CF-44E3-9099-C40C66FF867C}">
              <a14:compatExt xmlns:a14="http://schemas.microsoft.com/office/drawing/2010/main" spid="_x0000_s2072"/>
            </a:ext>
            <a:ext uri="{FF2B5EF4-FFF2-40B4-BE49-F238E27FC236}">
              <a16:creationId xmlns:a16="http://schemas.microsoft.com/office/drawing/2014/main" id="{241F1945-83F5-4D3A-9836-16F795FC4EB7}"/>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58" name="Drop Down 4" hidden="1">
          <a:extLst>
            <a:ext uri="{63B3BB69-23CF-44E3-9099-C40C66FF867C}">
              <a14:compatExt xmlns:a14="http://schemas.microsoft.com/office/drawing/2010/main" spid="_x0000_s2052"/>
            </a:ext>
            <a:ext uri="{FF2B5EF4-FFF2-40B4-BE49-F238E27FC236}">
              <a16:creationId xmlns:a16="http://schemas.microsoft.com/office/drawing/2014/main" id="{11413B23-213B-403A-8801-4222590AE3B9}"/>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59" name="Drop Down 4" hidden="1">
          <a:extLst>
            <a:ext uri="{63B3BB69-23CF-44E3-9099-C40C66FF867C}">
              <a14:compatExt xmlns:a14="http://schemas.microsoft.com/office/drawing/2010/main" spid="_x0000_s2052"/>
            </a:ext>
            <a:ext uri="{FF2B5EF4-FFF2-40B4-BE49-F238E27FC236}">
              <a16:creationId xmlns:a16="http://schemas.microsoft.com/office/drawing/2014/main" id="{1098BB86-A55F-4B90-AB24-EE6E65C0BBD3}"/>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60" name="Drop Down 4" hidden="1">
          <a:extLst>
            <a:ext uri="{63B3BB69-23CF-44E3-9099-C40C66FF867C}">
              <a14:compatExt xmlns:a14="http://schemas.microsoft.com/office/drawing/2010/main" spid="_x0000_s2052"/>
            </a:ext>
            <a:ext uri="{FF2B5EF4-FFF2-40B4-BE49-F238E27FC236}">
              <a16:creationId xmlns:a16="http://schemas.microsoft.com/office/drawing/2014/main" id="{9D7ADFAC-D1C0-4EE5-92E6-2938A1542047}"/>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61" name="Drop Down 4" hidden="1">
          <a:extLst>
            <a:ext uri="{63B3BB69-23CF-44E3-9099-C40C66FF867C}">
              <a14:compatExt xmlns:a14="http://schemas.microsoft.com/office/drawing/2010/main" spid="_x0000_s2052"/>
            </a:ext>
            <a:ext uri="{FF2B5EF4-FFF2-40B4-BE49-F238E27FC236}">
              <a16:creationId xmlns:a16="http://schemas.microsoft.com/office/drawing/2014/main" id="{201CB365-D496-4EB6-BA54-93906A9B4E8F}"/>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62" name="Drop Down 4" hidden="1">
          <a:extLst>
            <a:ext uri="{63B3BB69-23CF-44E3-9099-C40C66FF867C}">
              <a14:compatExt xmlns:a14="http://schemas.microsoft.com/office/drawing/2010/main" spid="_x0000_s2052"/>
            </a:ext>
            <a:ext uri="{FF2B5EF4-FFF2-40B4-BE49-F238E27FC236}">
              <a16:creationId xmlns:a16="http://schemas.microsoft.com/office/drawing/2014/main" id="{0779EDA1-D687-4731-8F9F-2191B2461511}"/>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163" name="Drop Down 20" hidden="1">
          <a:extLst>
            <a:ext uri="{63B3BB69-23CF-44E3-9099-C40C66FF867C}">
              <a14:compatExt xmlns:a14="http://schemas.microsoft.com/office/drawing/2010/main" spid="_x0000_s2068"/>
            </a:ext>
            <a:ext uri="{FF2B5EF4-FFF2-40B4-BE49-F238E27FC236}">
              <a16:creationId xmlns:a16="http://schemas.microsoft.com/office/drawing/2014/main" id="{0A84DD51-4937-4A16-9DCC-BD1CBD24FDB5}"/>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164" name="Drop Down 24" hidden="1">
          <a:extLst>
            <a:ext uri="{63B3BB69-23CF-44E3-9099-C40C66FF867C}">
              <a14:compatExt xmlns:a14="http://schemas.microsoft.com/office/drawing/2010/main" spid="_x0000_s2072"/>
            </a:ext>
            <a:ext uri="{FF2B5EF4-FFF2-40B4-BE49-F238E27FC236}">
              <a16:creationId xmlns:a16="http://schemas.microsoft.com/office/drawing/2014/main" id="{9B53B8A4-40C5-4DBD-84E2-B75BCF297C52}"/>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65" name="Drop Down 4" hidden="1">
          <a:extLst>
            <a:ext uri="{63B3BB69-23CF-44E3-9099-C40C66FF867C}">
              <a14:compatExt xmlns:a14="http://schemas.microsoft.com/office/drawing/2010/main" spid="_x0000_s2052"/>
            </a:ext>
            <a:ext uri="{FF2B5EF4-FFF2-40B4-BE49-F238E27FC236}">
              <a16:creationId xmlns:a16="http://schemas.microsoft.com/office/drawing/2014/main" id="{B71F2DE2-5F29-4C77-B5A2-DD824088E0CA}"/>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66" name="Drop Down 4" hidden="1">
          <a:extLst>
            <a:ext uri="{63B3BB69-23CF-44E3-9099-C40C66FF867C}">
              <a14:compatExt xmlns:a14="http://schemas.microsoft.com/office/drawing/2010/main" spid="_x0000_s2052"/>
            </a:ext>
            <a:ext uri="{FF2B5EF4-FFF2-40B4-BE49-F238E27FC236}">
              <a16:creationId xmlns:a16="http://schemas.microsoft.com/office/drawing/2014/main" id="{5D9BD298-7375-48EF-9876-322235DDAB98}"/>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67" name="Drop Down 4" hidden="1">
          <a:extLst>
            <a:ext uri="{63B3BB69-23CF-44E3-9099-C40C66FF867C}">
              <a14:compatExt xmlns:a14="http://schemas.microsoft.com/office/drawing/2010/main" spid="_x0000_s2052"/>
            </a:ext>
            <a:ext uri="{FF2B5EF4-FFF2-40B4-BE49-F238E27FC236}">
              <a16:creationId xmlns:a16="http://schemas.microsoft.com/office/drawing/2014/main" id="{C4AA0355-6986-4D0C-B2CD-E0AE15BB9E34}"/>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68" name="Drop Down 4" hidden="1">
          <a:extLst>
            <a:ext uri="{63B3BB69-23CF-44E3-9099-C40C66FF867C}">
              <a14:compatExt xmlns:a14="http://schemas.microsoft.com/office/drawing/2010/main" spid="_x0000_s2052"/>
            </a:ext>
            <a:ext uri="{FF2B5EF4-FFF2-40B4-BE49-F238E27FC236}">
              <a16:creationId xmlns:a16="http://schemas.microsoft.com/office/drawing/2014/main" id="{CD4F39D0-B18E-44AE-BA33-4430C509CE44}"/>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69" name="Drop Down 4" hidden="1">
          <a:extLst>
            <a:ext uri="{63B3BB69-23CF-44E3-9099-C40C66FF867C}">
              <a14:compatExt xmlns:a14="http://schemas.microsoft.com/office/drawing/2010/main" spid="_x0000_s2052"/>
            </a:ext>
            <a:ext uri="{FF2B5EF4-FFF2-40B4-BE49-F238E27FC236}">
              <a16:creationId xmlns:a16="http://schemas.microsoft.com/office/drawing/2014/main" id="{ED2937F2-25E8-4E78-B5BF-AF88148E76B7}"/>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170" name="Drop Down 20" hidden="1">
          <a:extLst>
            <a:ext uri="{63B3BB69-23CF-44E3-9099-C40C66FF867C}">
              <a14:compatExt xmlns:a14="http://schemas.microsoft.com/office/drawing/2010/main" spid="_x0000_s2068"/>
            </a:ext>
            <a:ext uri="{FF2B5EF4-FFF2-40B4-BE49-F238E27FC236}">
              <a16:creationId xmlns:a16="http://schemas.microsoft.com/office/drawing/2014/main" id="{55880440-70BB-4511-9056-2B02453748FB}"/>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171" name="Drop Down 24" hidden="1">
          <a:extLst>
            <a:ext uri="{63B3BB69-23CF-44E3-9099-C40C66FF867C}">
              <a14:compatExt xmlns:a14="http://schemas.microsoft.com/office/drawing/2010/main" spid="_x0000_s2072"/>
            </a:ext>
            <a:ext uri="{FF2B5EF4-FFF2-40B4-BE49-F238E27FC236}">
              <a16:creationId xmlns:a16="http://schemas.microsoft.com/office/drawing/2014/main" id="{CE0D22F0-A105-4A9B-9A02-61541517C7AD}"/>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72" name="Drop Down 4" hidden="1">
          <a:extLst>
            <a:ext uri="{63B3BB69-23CF-44E3-9099-C40C66FF867C}">
              <a14:compatExt xmlns:a14="http://schemas.microsoft.com/office/drawing/2010/main" spid="_x0000_s2052"/>
            </a:ext>
            <a:ext uri="{FF2B5EF4-FFF2-40B4-BE49-F238E27FC236}">
              <a16:creationId xmlns:a16="http://schemas.microsoft.com/office/drawing/2014/main" id="{604FB32C-B96D-4C2E-9E4E-2B2949884A9F}"/>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73" name="Drop Down 4" hidden="1">
          <a:extLst>
            <a:ext uri="{63B3BB69-23CF-44E3-9099-C40C66FF867C}">
              <a14:compatExt xmlns:a14="http://schemas.microsoft.com/office/drawing/2010/main" spid="_x0000_s2052"/>
            </a:ext>
            <a:ext uri="{FF2B5EF4-FFF2-40B4-BE49-F238E27FC236}">
              <a16:creationId xmlns:a16="http://schemas.microsoft.com/office/drawing/2014/main" id="{8C04CA62-D6FB-43B2-9A14-8ECCF86B511E}"/>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74" name="Drop Down 4" hidden="1">
          <a:extLst>
            <a:ext uri="{63B3BB69-23CF-44E3-9099-C40C66FF867C}">
              <a14:compatExt xmlns:a14="http://schemas.microsoft.com/office/drawing/2010/main" spid="_x0000_s2052"/>
            </a:ext>
            <a:ext uri="{FF2B5EF4-FFF2-40B4-BE49-F238E27FC236}">
              <a16:creationId xmlns:a16="http://schemas.microsoft.com/office/drawing/2014/main" id="{A6318B27-9928-4CEF-9EB4-A68C63A86CDC}"/>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75" name="Drop Down 4" hidden="1">
          <a:extLst>
            <a:ext uri="{63B3BB69-23CF-44E3-9099-C40C66FF867C}">
              <a14:compatExt xmlns:a14="http://schemas.microsoft.com/office/drawing/2010/main" spid="_x0000_s2052"/>
            </a:ext>
            <a:ext uri="{FF2B5EF4-FFF2-40B4-BE49-F238E27FC236}">
              <a16:creationId xmlns:a16="http://schemas.microsoft.com/office/drawing/2014/main" id="{0CCBFC74-5D0C-4154-BE2D-8D8F60295337}"/>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76" name="Drop Down 4" hidden="1">
          <a:extLst>
            <a:ext uri="{63B3BB69-23CF-44E3-9099-C40C66FF867C}">
              <a14:compatExt xmlns:a14="http://schemas.microsoft.com/office/drawing/2010/main" spid="_x0000_s2052"/>
            </a:ext>
            <a:ext uri="{FF2B5EF4-FFF2-40B4-BE49-F238E27FC236}">
              <a16:creationId xmlns:a16="http://schemas.microsoft.com/office/drawing/2014/main" id="{08827EC8-36D9-4DD7-BF0E-2DA6B9E0EE29}"/>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177" name="Drop Down 20" hidden="1">
          <a:extLst>
            <a:ext uri="{63B3BB69-23CF-44E3-9099-C40C66FF867C}">
              <a14:compatExt xmlns:a14="http://schemas.microsoft.com/office/drawing/2010/main" spid="_x0000_s2068"/>
            </a:ext>
            <a:ext uri="{FF2B5EF4-FFF2-40B4-BE49-F238E27FC236}">
              <a16:creationId xmlns:a16="http://schemas.microsoft.com/office/drawing/2014/main" id="{C3A5026C-86D9-4182-8C20-8F10A15B0AD2}"/>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178" name="Drop Down 24" hidden="1">
          <a:extLst>
            <a:ext uri="{63B3BB69-23CF-44E3-9099-C40C66FF867C}">
              <a14:compatExt xmlns:a14="http://schemas.microsoft.com/office/drawing/2010/main" spid="_x0000_s2072"/>
            </a:ext>
            <a:ext uri="{FF2B5EF4-FFF2-40B4-BE49-F238E27FC236}">
              <a16:creationId xmlns:a16="http://schemas.microsoft.com/office/drawing/2014/main" id="{ED9AE936-22C5-47C4-9497-C7FB03AFE063}"/>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79" name="Drop Down 4" hidden="1">
          <a:extLst>
            <a:ext uri="{63B3BB69-23CF-44E3-9099-C40C66FF867C}">
              <a14:compatExt xmlns:a14="http://schemas.microsoft.com/office/drawing/2010/main" spid="_x0000_s2052"/>
            </a:ext>
            <a:ext uri="{FF2B5EF4-FFF2-40B4-BE49-F238E27FC236}">
              <a16:creationId xmlns:a16="http://schemas.microsoft.com/office/drawing/2014/main" id="{8C104AD1-E725-4FDF-B760-E39CB64FBB5C}"/>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80" name="Drop Down 4" hidden="1">
          <a:extLst>
            <a:ext uri="{63B3BB69-23CF-44E3-9099-C40C66FF867C}">
              <a14:compatExt xmlns:a14="http://schemas.microsoft.com/office/drawing/2010/main" spid="_x0000_s2052"/>
            </a:ext>
            <a:ext uri="{FF2B5EF4-FFF2-40B4-BE49-F238E27FC236}">
              <a16:creationId xmlns:a16="http://schemas.microsoft.com/office/drawing/2014/main" id="{04464816-67B8-4C6B-8DCE-0B0054758E23}"/>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81" name="Drop Down 4" hidden="1">
          <a:extLst>
            <a:ext uri="{63B3BB69-23CF-44E3-9099-C40C66FF867C}">
              <a14:compatExt xmlns:a14="http://schemas.microsoft.com/office/drawing/2010/main" spid="_x0000_s2052"/>
            </a:ext>
            <a:ext uri="{FF2B5EF4-FFF2-40B4-BE49-F238E27FC236}">
              <a16:creationId xmlns:a16="http://schemas.microsoft.com/office/drawing/2014/main" id="{9108936F-FA73-4293-BFE1-26C7FC7E5C0B}"/>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82" name="Drop Down 4" hidden="1">
          <a:extLst>
            <a:ext uri="{63B3BB69-23CF-44E3-9099-C40C66FF867C}">
              <a14:compatExt xmlns:a14="http://schemas.microsoft.com/office/drawing/2010/main" spid="_x0000_s2052"/>
            </a:ext>
            <a:ext uri="{FF2B5EF4-FFF2-40B4-BE49-F238E27FC236}">
              <a16:creationId xmlns:a16="http://schemas.microsoft.com/office/drawing/2014/main" id="{C7D26387-71D1-4DD5-9C36-35AB955953E2}"/>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83" name="Drop Down 4" hidden="1">
          <a:extLst>
            <a:ext uri="{63B3BB69-23CF-44E3-9099-C40C66FF867C}">
              <a14:compatExt xmlns:a14="http://schemas.microsoft.com/office/drawing/2010/main" spid="_x0000_s2052"/>
            </a:ext>
            <a:ext uri="{FF2B5EF4-FFF2-40B4-BE49-F238E27FC236}">
              <a16:creationId xmlns:a16="http://schemas.microsoft.com/office/drawing/2014/main" id="{A017A3D8-710B-42A5-B980-CAC20F824DCE}"/>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184" name="Drop Down 20" hidden="1">
          <a:extLst>
            <a:ext uri="{63B3BB69-23CF-44E3-9099-C40C66FF867C}">
              <a14:compatExt xmlns:a14="http://schemas.microsoft.com/office/drawing/2010/main" spid="_x0000_s2068"/>
            </a:ext>
            <a:ext uri="{FF2B5EF4-FFF2-40B4-BE49-F238E27FC236}">
              <a16:creationId xmlns:a16="http://schemas.microsoft.com/office/drawing/2014/main" id="{6E77D3F7-FD95-4230-85E7-D46201FE23E4}"/>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185" name="Drop Down 24" hidden="1">
          <a:extLst>
            <a:ext uri="{63B3BB69-23CF-44E3-9099-C40C66FF867C}">
              <a14:compatExt xmlns:a14="http://schemas.microsoft.com/office/drawing/2010/main" spid="_x0000_s2072"/>
            </a:ext>
            <a:ext uri="{FF2B5EF4-FFF2-40B4-BE49-F238E27FC236}">
              <a16:creationId xmlns:a16="http://schemas.microsoft.com/office/drawing/2014/main" id="{D424A509-6B7D-4569-8D0C-5849318E94D6}"/>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86" name="Drop Down 4" hidden="1">
          <a:extLst>
            <a:ext uri="{63B3BB69-23CF-44E3-9099-C40C66FF867C}">
              <a14:compatExt xmlns:a14="http://schemas.microsoft.com/office/drawing/2010/main" spid="_x0000_s2052"/>
            </a:ext>
            <a:ext uri="{FF2B5EF4-FFF2-40B4-BE49-F238E27FC236}">
              <a16:creationId xmlns:a16="http://schemas.microsoft.com/office/drawing/2014/main" id="{CF5D7784-8045-4922-8BE9-8C20BC506DC8}"/>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87" name="Drop Down 4" hidden="1">
          <a:extLst>
            <a:ext uri="{63B3BB69-23CF-44E3-9099-C40C66FF867C}">
              <a14:compatExt xmlns:a14="http://schemas.microsoft.com/office/drawing/2010/main" spid="_x0000_s2052"/>
            </a:ext>
            <a:ext uri="{FF2B5EF4-FFF2-40B4-BE49-F238E27FC236}">
              <a16:creationId xmlns:a16="http://schemas.microsoft.com/office/drawing/2014/main" id="{16E346AF-0032-46CF-932B-8CB81D9187EF}"/>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88" name="Drop Down 4" hidden="1">
          <a:extLst>
            <a:ext uri="{63B3BB69-23CF-44E3-9099-C40C66FF867C}">
              <a14:compatExt xmlns:a14="http://schemas.microsoft.com/office/drawing/2010/main" spid="_x0000_s2052"/>
            </a:ext>
            <a:ext uri="{FF2B5EF4-FFF2-40B4-BE49-F238E27FC236}">
              <a16:creationId xmlns:a16="http://schemas.microsoft.com/office/drawing/2014/main" id="{815AA9B2-77BB-4CBE-87E4-5229433FE30E}"/>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89" name="Drop Down 4" hidden="1">
          <a:extLst>
            <a:ext uri="{63B3BB69-23CF-44E3-9099-C40C66FF867C}">
              <a14:compatExt xmlns:a14="http://schemas.microsoft.com/office/drawing/2010/main" spid="_x0000_s2052"/>
            </a:ext>
            <a:ext uri="{FF2B5EF4-FFF2-40B4-BE49-F238E27FC236}">
              <a16:creationId xmlns:a16="http://schemas.microsoft.com/office/drawing/2014/main" id="{43CA39DD-26B8-4C1C-A4F9-0B0FAEBD213C}"/>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90" name="Drop Down 4" hidden="1">
          <a:extLst>
            <a:ext uri="{63B3BB69-23CF-44E3-9099-C40C66FF867C}">
              <a14:compatExt xmlns:a14="http://schemas.microsoft.com/office/drawing/2010/main" spid="_x0000_s2052"/>
            </a:ext>
            <a:ext uri="{FF2B5EF4-FFF2-40B4-BE49-F238E27FC236}">
              <a16:creationId xmlns:a16="http://schemas.microsoft.com/office/drawing/2014/main" id="{0BF91C7B-8A46-4025-A3AB-BAB3D23FB3EC}"/>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191" name="Drop Down 20" hidden="1">
          <a:extLst>
            <a:ext uri="{63B3BB69-23CF-44E3-9099-C40C66FF867C}">
              <a14:compatExt xmlns:a14="http://schemas.microsoft.com/office/drawing/2010/main" spid="_x0000_s2068"/>
            </a:ext>
            <a:ext uri="{FF2B5EF4-FFF2-40B4-BE49-F238E27FC236}">
              <a16:creationId xmlns:a16="http://schemas.microsoft.com/office/drawing/2014/main" id="{53E7679B-8FA8-42EA-AFE2-AA3A5B287D7D}"/>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192" name="Drop Down 24" hidden="1">
          <a:extLst>
            <a:ext uri="{63B3BB69-23CF-44E3-9099-C40C66FF867C}">
              <a14:compatExt xmlns:a14="http://schemas.microsoft.com/office/drawing/2010/main" spid="_x0000_s2072"/>
            </a:ext>
            <a:ext uri="{FF2B5EF4-FFF2-40B4-BE49-F238E27FC236}">
              <a16:creationId xmlns:a16="http://schemas.microsoft.com/office/drawing/2014/main" id="{30E6651E-EAC2-493A-A77E-217998D3E129}"/>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93" name="Drop Down 4" hidden="1">
          <a:extLst>
            <a:ext uri="{63B3BB69-23CF-44E3-9099-C40C66FF867C}">
              <a14:compatExt xmlns:a14="http://schemas.microsoft.com/office/drawing/2010/main" spid="_x0000_s2052"/>
            </a:ext>
            <a:ext uri="{FF2B5EF4-FFF2-40B4-BE49-F238E27FC236}">
              <a16:creationId xmlns:a16="http://schemas.microsoft.com/office/drawing/2014/main" id="{4E64F1FF-BF04-4DE5-863F-557626EC3ED3}"/>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94" name="Drop Down 4" hidden="1">
          <a:extLst>
            <a:ext uri="{63B3BB69-23CF-44E3-9099-C40C66FF867C}">
              <a14:compatExt xmlns:a14="http://schemas.microsoft.com/office/drawing/2010/main" spid="_x0000_s2052"/>
            </a:ext>
            <a:ext uri="{FF2B5EF4-FFF2-40B4-BE49-F238E27FC236}">
              <a16:creationId xmlns:a16="http://schemas.microsoft.com/office/drawing/2014/main" id="{C72B1D89-7CBD-4474-93C4-B423EA46661F}"/>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95" name="Drop Down 4" hidden="1">
          <a:extLst>
            <a:ext uri="{63B3BB69-23CF-44E3-9099-C40C66FF867C}">
              <a14:compatExt xmlns:a14="http://schemas.microsoft.com/office/drawing/2010/main" spid="_x0000_s2052"/>
            </a:ext>
            <a:ext uri="{FF2B5EF4-FFF2-40B4-BE49-F238E27FC236}">
              <a16:creationId xmlns:a16="http://schemas.microsoft.com/office/drawing/2014/main" id="{21E1B0FF-EA26-4A91-AFE4-94764C0DF757}"/>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196" name="Drop Down 4" hidden="1">
          <a:extLst>
            <a:ext uri="{63B3BB69-23CF-44E3-9099-C40C66FF867C}">
              <a14:compatExt xmlns:a14="http://schemas.microsoft.com/office/drawing/2010/main" spid="_x0000_s2052"/>
            </a:ext>
            <a:ext uri="{FF2B5EF4-FFF2-40B4-BE49-F238E27FC236}">
              <a16:creationId xmlns:a16="http://schemas.microsoft.com/office/drawing/2014/main" id="{9A11D4D0-242B-453F-8D5E-8D073A0B765D}"/>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197" name="Drop Down 4" hidden="1">
          <a:extLst>
            <a:ext uri="{63B3BB69-23CF-44E3-9099-C40C66FF867C}">
              <a14:compatExt xmlns:a14="http://schemas.microsoft.com/office/drawing/2010/main" spid="_x0000_s2052"/>
            </a:ext>
            <a:ext uri="{FF2B5EF4-FFF2-40B4-BE49-F238E27FC236}">
              <a16:creationId xmlns:a16="http://schemas.microsoft.com/office/drawing/2014/main" id="{C65D4000-DDA7-455C-982D-1AAE383D7852}"/>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198" name="Drop Down 20" hidden="1">
          <a:extLst>
            <a:ext uri="{63B3BB69-23CF-44E3-9099-C40C66FF867C}">
              <a14:compatExt xmlns:a14="http://schemas.microsoft.com/office/drawing/2010/main" spid="_x0000_s2068"/>
            </a:ext>
            <a:ext uri="{FF2B5EF4-FFF2-40B4-BE49-F238E27FC236}">
              <a16:creationId xmlns:a16="http://schemas.microsoft.com/office/drawing/2014/main" id="{450AB72C-60D1-4D78-9BA0-56366B02ADD9}"/>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199" name="Drop Down 24" hidden="1">
          <a:extLst>
            <a:ext uri="{63B3BB69-23CF-44E3-9099-C40C66FF867C}">
              <a14:compatExt xmlns:a14="http://schemas.microsoft.com/office/drawing/2010/main" spid="_x0000_s2072"/>
            </a:ext>
            <a:ext uri="{FF2B5EF4-FFF2-40B4-BE49-F238E27FC236}">
              <a16:creationId xmlns:a16="http://schemas.microsoft.com/office/drawing/2014/main" id="{1033FA36-088A-4432-A194-F70E012A4C31}"/>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200" name="Drop Down 4" hidden="1">
          <a:extLst>
            <a:ext uri="{63B3BB69-23CF-44E3-9099-C40C66FF867C}">
              <a14:compatExt xmlns:a14="http://schemas.microsoft.com/office/drawing/2010/main" spid="_x0000_s2052"/>
            </a:ext>
            <a:ext uri="{FF2B5EF4-FFF2-40B4-BE49-F238E27FC236}">
              <a16:creationId xmlns:a16="http://schemas.microsoft.com/office/drawing/2014/main" id="{B69E9D37-B537-471F-A317-6940B6081348}"/>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201" name="Drop Down 4" hidden="1">
          <a:extLst>
            <a:ext uri="{63B3BB69-23CF-44E3-9099-C40C66FF867C}">
              <a14:compatExt xmlns:a14="http://schemas.microsoft.com/office/drawing/2010/main" spid="_x0000_s2052"/>
            </a:ext>
            <a:ext uri="{FF2B5EF4-FFF2-40B4-BE49-F238E27FC236}">
              <a16:creationId xmlns:a16="http://schemas.microsoft.com/office/drawing/2014/main" id="{9A7BCA96-779F-4454-ABB6-736ED52C7AC2}"/>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202" name="Drop Down 4" hidden="1">
          <a:extLst>
            <a:ext uri="{63B3BB69-23CF-44E3-9099-C40C66FF867C}">
              <a14:compatExt xmlns:a14="http://schemas.microsoft.com/office/drawing/2010/main" spid="_x0000_s2052"/>
            </a:ext>
            <a:ext uri="{FF2B5EF4-FFF2-40B4-BE49-F238E27FC236}">
              <a16:creationId xmlns:a16="http://schemas.microsoft.com/office/drawing/2014/main" id="{E743B797-5A72-481C-B43A-EF6B1D47DE43}"/>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203" name="Drop Down 4" hidden="1">
          <a:extLst>
            <a:ext uri="{63B3BB69-23CF-44E3-9099-C40C66FF867C}">
              <a14:compatExt xmlns:a14="http://schemas.microsoft.com/office/drawing/2010/main" spid="_x0000_s2052"/>
            </a:ext>
            <a:ext uri="{FF2B5EF4-FFF2-40B4-BE49-F238E27FC236}">
              <a16:creationId xmlns:a16="http://schemas.microsoft.com/office/drawing/2014/main" id="{AA4457E9-3573-4B1B-B21B-5E512F59F479}"/>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204" name="Drop Down 4" hidden="1">
          <a:extLst>
            <a:ext uri="{63B3BB69-23CF-44E3-9099-C40C66FF867C}">
              <a14:compatExt xmlns:a14="http://schemas.microsoft.com/office/drawing/2010/main" spid="_x0000_s2052"/>
            </a:ext>
            <a:ext uri="{FF2B5EF4-FFF2-40B4-BE49-F238E27FC236}">
              <a16:creationId xmlns:a16="http://schemas.microsoft.com/office/drawing/2014/main" id="{72B16763-463B-4B46-BEBF-6E092E4F9A28}"/>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205" name="Drop Down 20" hidden="1">
          <a:extLst>
            <a:ext uri="{63B3BB69-23CF-44E3-9099-C40C66FF867C}">
              <a14:compatExt xmlns:a14="http://schemas.microsoft.com/office/drawing/2010/main" spid="_x0000_s2068"/>
            </a:ext>
            <a:ext uri="{FF2B5EF4-FFF2-40B4-BE49-F238E27FC236}">
              <a16:creationId xmlns:a16="http://schemas.microsoft.com/office/drawing/2014/main" id="{488D67A1-E751-4C8B-810D-2FF017A78156}"/>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206" name="Drop Down 24" hidden="1">
          <a:extLst>
            <a:ext uri="{63B3BB69-23CF-44E3-9099-C40C66FF867C}">
              <a14:compatExt xmlns:a14="http://schemas.microsoft.com/office/drawing/2010/main" spid="_x0000_s2072"/>
            </a:ext>
            <a:ext uri="{FF2B5EF4-FFF2-40B4-BE49-F238E27FC236}">
              <a16:creationId xmlns:a16="http://schemas.microsoft.com/office/drawing/2014/main" id="{BA0326E3-4DC5-4447-A9AC-73721BEEB071}"/>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207" name="Drop Down 4" hidden="1">
          <a:extLst>
            <a:ext uri="{63B3BB69-23CF-44E3-9099-C40C66FF867C}">
              <a14:compatExt xmlns:a14="http://schemas.microsoft.com/office/drawing/2010/main" spid="_x0000_s2052"/>
            </a:ext>
            <a:ext uri="{FF2B5EF4-FFF2-40B4-BE49-F238E27FC236}">
              <a16:creationId xmlns:a16="http://schemas.microsoft.com/office/drawing/2014/main" id="{949102B0-45D0-4DC2-B25C-49F4A53BB064}"/>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208" name="Drop Down 4" hidden="1">
          <a:extLst>
            <a:ext uri="{63B3BB69-23CF-44E3-9099-C40C66FF867C}">
              <a14:compatExt xmlns:a14="http://schemas.microsoft.com/office/drawing/2010/main" spid="_x0000_s2052"/>
            </a:ext>
            <a:ext uri="{FF2B5EF4-FFF2-40B4-BE49-F238E27FC236}">
              <a16:creationId xmlns:a16="http://schemas.microsoft.com/office/drawing/2014/main" id="{BAEBCF6E-5E82-481B-B6DB-F141E8B59A7A}"/>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209" name="Drop Down 4" hidden="1">
          <a:extLst>
            <a:ext uri="{63B3BB69-23CF-44E3-9099-C40C66FF867C}">
              <a14:compatExt xmlns:a14="http://schemas.microsoft.com/office/drawing/2010/main" spid="_x0000_s2052"/>
            </a:ext>
            <a:ext uri="{FF2B5EF4-FFF2-40B4-BE49-F238E27FC236}">
              <a16:creationId xmlns:a16="http://schemas.microsoft.com/office/drawing/2014/main" id="{A1DDF987-1A7C-44FB-8BA3-427141C365E1}"/>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210" name="Drop Down 4" hidden="1">
          <a:extLst>
            <a:ext uri="{63B3BB69-23CF-44E3-9099-C40C66FF867C}">
              <a14:compatExt xmlns:a14="http://schemas.microsoft.com/office/drawing/2010/main" spid="_x0000_s2052"/>
            </a:ext>
            <a:ext uri="{FF2B5EF4-FFF2-40B4-BE49-F238E27FC236}">
              <a16:creationId xmlns:a16="http://schemas.microsoft.com/office/drawing/2014/main" id="{701263D5-6546-4927-8C7D-FB272BD201E0}"/>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211" name="Drop Down 4" hidden="1">
          <a:extLst>
            <a:ext uri="{63B3BB69-23CF-44E3-9099-C40C66FF867C}">
              <a14:compatExt xmlns:a14="http://schemas.microsoft.com/office/drawing/2010/main" spid="_x0000_s2052"/>
            </a:ext>
            <a:ext uri="{FF2B5EF4-FFF2-40B4-BE49-F238E27FC236}">
              <a16:creationId xmlns:a16="http://schemas.microsoft.com/office/drawing/2014/main" id="{1D73B40A-CC60-44A9-8C9B-A66C562BC0B9}"/>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212" name="Drop Down 20" hidden="1">
          <a:extLst>
            <a:ext uri="{63B3BB69-23CF-44E3-9099-C40C66FF867C}">
              <a14:compatExt xmlns:a14="http://schemas.microsoft.com/office/drawing/2010/main" spid="_x0000_s2068"/>
            </a:ext>
            <a:ext uri="{FF2B5EF4-FFF2-40B4-BE49-F238E27FC236}">
              <a16:creationId xmlns:a16="http://schemas.microsoft.com/office/drawing/2014/main" id="{72B2D60B-DDD3-4C44-8724-A7687A704F90}"/>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213" name="Drop Down 24" hidden="1">
          <a:extLst>
            <a:ext uri="{63B3BB69-23CF-44E3-9099-C40C66FF867C}">
              <a14:compatExt xmlns:a14="http://schemas.microsoft.com/office/drawing/2010/main" spid="_x0000_s2072"/>
            </a:ext>
            <a:ext uri="{FF2B5EF4-FFF2-40B4-BE49-F238E27FC236}">
              <a16:creationId xmlns:a16="http://schemas.microsoft.com/office/drawing/2014/main" id="{55926DAD-1618-46BA-B2AA-EDB1F282C4D4}"/>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214" name="Drop Down 4" hidden="1">
          <a:extLst>
            <a:ext uri="{63B3BB69-23CF-44E3-9099-C40C66FF867C}">
              <a14:compatExt xmlns:a14="http://schemas.microsoft.com/office/drawing/2010/main" spid="_x0000_s2052"/>
            </a:ext>
            <a:ext uri="{FF2B5EF4-FFF2-40B4-BE49-F238E27FC236}">
              <a16:creationId xmlns:a16="http://schemas.microsoft.com/office/drawing/2014/main" id="{E03C6013-0C8B-4C8F-84A5-02B2C33ECB93}"/>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215" name="Drop Down 4" hidden="1">
          <a:extLst>
            <a:ext uri="{63B3BB69-23CF-44E3-9099-C40C66FF867C}">
              <a14:compatExt xmlns:a14="http://schemas.microsoft.com/office/drawing/2010/main" spid="_x0000_s2052"/>
            </a:ext>
            <a:ext uri="{FF2B5EF4-FFF2-40B4-BE49-F238E27FC236}">
              <a16:creationId xmlns:a16="http://schemas.microsoft.com/office/drawing/2014/main" id="{79B457F3-E0C4-43BB-9158-933B29E15458}"/>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216" name="Drop Down 4" hidden="1">
          <a:extLst>
            <a:ext uri="{63B3BB69-23CF-44E3-9099-C40C66FF867C}">
              <a14:compatExt xmlns:a14="http://schemas.microsoft.com/office/drawing/2010/main" spid="_x0000_s2052"/>
            </a:ext>
            <a:ext uri="{FF2B5EF4-FFF2-40B4-BE49-F238E27FC236}">
              <a16:creationId xmlns:a16="http://schemas.microsoft.com/office/drawing/2014/main" id="{47E4359D-3A75-4169-A8C1-599D27B7053D}"/>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217" name="Drop Down 4" hidden="1">
          <a:extLst>
            <a:ext uri="{63B3BB69-23CF-44E3-9099-C40C66FF867C}">
              <a14:compatExt xmlns:a14="http://schemas.microsoft.com/office/drawing/2010/main" spid="_x0000_s2052"/>
            </a:ext>
            <a:ext uri="{FF2B5EF4-FFF2-40B4-BE49-F238E27FC236}">
              <a16:creationId xmlns:a16="http://schemas.microsoft.com/office/drawing/2014/main" id="{BC93D379-34E8-44BD-8488-5BF77B733603}"/>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218" name="Drop Down 4" hidden="1">
          <a:extLst>
            <a:ext uri="{63B3BB69-23CF-44E3-9099-C40C66FF867C}">
              <a14:compatExt xmlns:a14="http://schemas.microsoft.com/office/drawing/2010/main" spid="_x0000_s2052"/>
            </a:ext>
            <a:ext uri="{FF2B5EF4-FFF2-40B4-BE49-F238E27FC236}">
              <a16:creationId xmlns:a16="http://schemas.microsoft.com/office/drawing/2014/main" id="{F59D1F4D-F952-4072-B61D-AE12F6E2DAAD}"/>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219" name="Drop Down 20" hidden="1">
          <a:extLst>
            <a:ext uri="{63B3BB69-23CF-44E3-9099-C40C66FF867C}">
              <a14:compatExt xmlns:a14="http://schemas.microsoft.com/office/drawing/2010/main" spid="_x0000_s2068"/>
            </a:ext>
            <a:ext uri="{FF2B5EF4-FFF2-40B4-BE49-F238E27FC236}">
              <a16:creationId xmlns:a16="http://schemas.microsoft.com/office/drawing/2014/main" id="{83231DEA-28D5-4623-A4EF-5836CDDBB93B}"/>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220" name="Drop Down 24" hidden="1">
          <a:extLst>
            <a:ext uri="{63B3BB69-23CF-44E3-9099-C40C66FF867C}">
              <a14:compatExt xmlns:a14="http://schemas.microsoft.com/office/drawing/2010/main" spid="_x0000_s2072"/>
            </a:ext>
            <a:ext uri="{FF2B5EF4-FFF2-40B4-BE49-F238E27FC236}">
              <a16:creationId xmlns:a16="http://schemas.microsoft.com/office/drawing/2014/main" id="{2935A875-7DC6-4EDF-B1F2-C9FE17D80943}"/>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221" name="Drop Down 4" hidden="1">
          <a:extLst>
            <a:ext uri="{63B3BB69-23CF-44E3-9099-C40C66FF867C}">
              <a14:compatExt xmlns:a14="http://schemas.microsoft.com/office/drawing/2010/main" spid="_x0000_s2052"/>
            </a:ext>
            <a:ext uri="{FF2B5EF4-FFF2-40B4-BE49-F238E27FC236}">
              <a16:creationId xmlns:a16="http://schemas.microsoft.com/office/drawing/2014/main" id="{A4C7D765-5E6C-4C79-9304-B98195311D41}"/>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222" name="Drop Down 4" hidden="1">
          <a:extLst>
            <a:ext uri="{63B3BB69-23CF-44E3-9099-C40C66FF867C}">
              <a14:compatExt xmlns:a14="http://schemas.microsoft.com/office/drawing/2010/main" spid="_x0000_s2052"/>
            </a:ext>
            <a:ext uri="{FF2B5EF4-FFF2-40B4-BE49-F238E27FC236}">
              <a16:creationId xmlns:a16="http://schemas.microsoft.com/office/drawing/2014/main" id="{B7D92934-5BDC-457C-9A93-AFF2397D68A3}"/>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223" name="Drop Down 4" hidden="1">
          <a:extLst>
            <a:ext uri="{63B3BB69-23CF-44E3-9099-C40C66FF867C}">
              <a14:compatExt xmlns:a14="http://schemas.microsoft.com/office/drawing/2010/main" spid="_x0000_s2052"/>
            </a:ext>
            <a:ext uri="{FF2B5EF4-FFF2-40B4-BE49-F238E27FC236}">
              <a16:creationId xmlns:a16="http://schemas.microsoft.com/office/drawing/2014/main" id="{2FD7A68D-D7FF-4B66-A820-793EA08B105F}"/>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224" name="Drop Down 4" hidden="1">
          <a:extLst>
            <a:ext uri="{63B3BB69-23CF-44E3-9099-C40C66FF867C}">
              <a14:compatExt xmlns:a14="http://schemas.microsoft.com/office/drawing/2010/main" spid="_x0000_s2052"/>
            </a:ext>
            <a:ext uri="{FF2B5EF4-FFF2-40B4-BE49-F238E27FC236}">
              <a16:creationId xmlns:a16="http://schemas.microsoft.com/office/drawing/2014/main" id="{A927898D-33BA-4C19-BBDC-5D7CD64403A2}"/>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225" name="Drop Down 4" hidden="1">
          <a:extLst>
            <a:ext uri="{63B3BB69-23CF-44E3-9099-C40C66FF867C}">
              <a14:compatExt xmlns:a14="http://schemas.microsoft.com/office/drawing/2010/main" spid="_x0000_s2052"/>
            </a:ext>
            <a:ext uri="{FF2B5EF4-FFF2-40B4-BE49-F238E27FC236}">
              <a16:creationId xmlns:a16="http://schemas.microsoft.com/office/drawing/2014/main" id="{1E43B2AD-C226-411E-A200-6BBC472EFCE2}"/>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286</xdr:row>
      <xdr:rowOff>0</xdr:rowOff>
    </xdr:from>
    <xdr:ext cx="1921468" cy="195685"/>
    <xdr:sp macro="" textlink="">
      <xdr:nvSpPr>
        <xdr:cNvPr id="2226" name="Drop Down 20" hidden="1">
          <a:extLst>
            <a:ext uri="{63B3BB69-23CF-44E3-9099-C40C66FF867C}">
              <a14:compatExt xmlns:a14="http://schemas.microsoft.com/office/drawing/2010/main" spid="_x0000_s2068"/>
            </a:ext>
            <a:ext uri="{FF2B5EF4-FFF2-40B4-BE49-F238E27FC236}">
              <a16:creationId xmlns:a16="http://schemas.microsoft.com/office/drawing/2014/main" id="{5388598A-BE53-4F60-986E-658D8BF8442F}"/>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286</xdr:row>
      <xdr:rowOff>0</xdr:rowOff>
    </xdr:from>
    <xdr:ext cx="2476500" cy="199970"/>
    <xdr:sp macro="" textlink="">
      <xdr:nvSpPr>
        <xdr:cNvPr id="2227" name="Drop Down 24" hidden="1">
          <a:extLst>
            <a:ext uri="{63B3BB69-23CF-44E3-9099-C40C66FF867C}">
              <a14:compatExt xmlns:a14="http://schemas.microsoft.com/office/drawing/2010/main" spid="_x0000_s2072"/>
            </a:ext>
            <a:ext uri="{FF2B5EF4-FFF2-40B4-BE49-F238E27FC236}">
              <a16:creationId xmlns:a16="http://schemas.microsoft.com/office/drawing/2014/main" id="{89283717-205E-4498-9D60-A7805019D8B1}"/>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228" name="Drop Down 4" hidden="1">
          <a:extLst>
            <a:ext uri="{63B3BB69-23CF-44E3-9099-C40C66FF867C}">
              <a14:compatExt xmlns:a14="http://schemas.microsoft.com/office/drawing/2010/main" spid="_x0000_s2052"/>
            </a:ext>
            <a:ext uri="{FF2B5EF4-FFF2-40B4-BE49-F238E27FC236}">
              <a16:creationId xmlns:a16="http://schemas.microsoft.com/office/drawing/2014/main" id="{4BF43890-F896-4329-A547-2B14AF3D470A}"/>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229" name="Drop Down 4" hidden="1">
          <a:extLst>
            <a:ext uri="{63B3BB69-23CF-44E3-9099-C40C66FF867C}">
              <a14:compatExt xmlns:a14="http://schemas.microsoft.com/office/drawing/2010/main" spid="_x0000_s2052"/>
            </a:ext>
            <a:ext uri="{FF2B5EF4-FFF2-40B4-BE49-F238E27FC236}">
              <a16:creationId xmlns:a16="http://schemas.microsoft.com/office/drawing/2014/main" id="{36DC84C7-6894-443A-95C9-7EF89A74235F}"/>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286</xdr:row>
      <xdr:rowOff>0</xdr:rowOff>
    </xdr:from>
    <xdr:ext cx="2529840" cy="195685"/>
    <xdr:sp macro="" textlink="">
      <xdr:nvSpPr>
        <xdr:cNvPr id="2230" name="Drop Down 4" hidden="1">
          <a:extLst>
            <a:ext uri="{63B3BB69-23CF-44E3-9099-C40C66FF867C}">
              <a14:compatExt xmlns:a14="http://schemas.microsoft.com/office/drawing/2010/main" spid="_x0000_s2052"/>
            </a:ext>
            <a:ext uri="{FF2B5EF4-FFF2-40B4-BE49-F238E27FC236}">
              <a16:creationId xmlns:a16="http://schemas.microsoft.com/office/drawing/2014/main" id="{9412868C-177F-4DC5-866D-2DD2E3589CC9}"/>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286</xdr:row>
      <xdr:rowOff>0</xdr:rowOff>
    </xdr:from>
    <xdr:ext cx="2529840" cy="195685"/>
    <xdr:sp macro="" textlink="">
      <xdr:nvSpPr>
        <xdr:cNvPr id="2231" name="Drop Down 4" hidden="1">
          <a:extLst>
            <a:ext uri="{63B3BB69-23CF-44E3-9099-C40C66FF867C}">
              <a14:compatExt xmlns:a14="http://schemas.microsoft.com/office/drawing/2010/main" spid="_x0000_s2052"/>
            </a:ext>
            <a:ext uri="{FF2B5EF4-FFF2-40B4-BE49-F238E27FC236}">
              <a16:creationId xmlns:a16="http://schemas.microsoft.com/office/drawing/2014/main" id="{F74D8886-7DB7-467E-8B7A-D94D340C2305}"/>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32" name="Drop Down 4" hidden="1">
          <a:extLst>
            <a:ext uri="{63B3BB69-23CF-44E3-9099-C40C66FF867C}">
              <a14:compatExt xmlns:a14="http://schemas.microsoft.com/office/drawing/2010/main" spid="_x0000_s2052"/>
            </a:ext>
            <a:ext uri="{FF2B5EF4-FFF2-40B4-BE49-F238E27FC236}">
              <a16:creationId xmlns:a16="http://schemas.microsoft.com/office/drawing/2014/main" id="{63086B4D-F3C3-453B-8298-A7682FBD8301}"/>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233" name="Drop Down 20" hidden="1">
          <a:extLst>
            <a:ext uri="{63B3BB69-23CF-44E3-9099-C40C66FF867C}">
              <a14:compatExt xmlns:a14="http://schemas.microsoft.com/office/drawing/2010/main" spid="_x0000_s2068"/>
            </a:ext>
            <a:ext uri="{FF2B5EF4-FFF2-40B4-BE49-F238E27FC236}">
              <a16:creationId xmlns:a16="http://schemas.microsoft.com/office/drawing/2014/main" id="{E7F104E7-7F73-47EC-B949-3F88E44EB71C}"/>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234" name="Drop Down 24" hidden="1">
          <a:extLst>
            <a:ext uri="{63B3BB69-23CF-44E3-9099-C40C66FF867C}">
              <a14:compatExt xmlns:a14="http://schemas.microsoft.com/office/drawing/2010/main" spid="_x0000_s2072"/>
            </a:ext>
            <a:ext uri="{FF2B5EF4-FFF2-40B4-BE49-F238E27FC236}">
              <a16:creationId xmlns:a16="http://schemas.microsoft.com/office/drawing/2014/main" id="{E50F8E71-9B9F-4642-9B71-58457E9626AC}"/>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35" name="Drop Down 4" hidden="1">
          <a:extLst>
            <a:ext uri="{63B3BB69-23CF-44E3-9099-C40C66FF867C}">
              <a14:compatExt xmlns:a14="http://schemas.microsoft.com/office/drawing/2010/main" spid="_x0000_s2052"/>
            </a:ext>
            <a:ext uri="{FF2B5EF4-FFF2-40B4-BE49-F238E27FC236}">
              <a16:creationId xmlns:a16="http://schemas.microsoft.com/office/drawing/2014/main" id="{1A92BA61-D0EA-4B92-BB9F-94E1803D0206}"/>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36" name="Drop Down 4" hidden="1">
          <a:extLst>
            <a:ext uri="{63B3BB69-23CF-44E3-9099-C40C66FF867C}">
              <a14:compatExt xmlns:a14="http://schemas.microsoft.com/office/drawing/2010/main" spid="_x0000_s2052"/>
            </a:ext>
            <a:ext uri="{FF2B5EF4-FFF2-40B4-BE49-F238E27FC236}">
              <a16:creationId xmlns:a16="http://schemas.microsoft.com/office/drawing/2014/main" id="{5CB36D1C-7884-4414-B916-BB056E33AD01}"/>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37" name="Drop Down 4" hidden="1">
          <a:extLst>
            <a:ext uri="{63B3BB69-23CF-44E3-9099-C40C66FF867C}">
              <a14:compatExt xmlns:a14="http://schemas.microsoft.com/office/drawing/2010/main" spid="_x0000_s2052"/>
            </a:ext>
            <a:ext uri="{FF2B5EF4-FFF2-40B4-BE49-F238E27FC236}">
              <a16:creationId xmlns:a16="http://schemas.microsoft.com/office/drawing/2014/main" id="{13BEABC5-F20C-438D-ADC9-361BE60C0DE6}"/>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38" name="Drop Down 4" hidden="1">
          <a:extLst>
            <a:ext uri="{63B3BB69-23CF-44E3-9099-C40C66FF867C}">
              <a14:compatExt xmlns:a14="http://schemas.microsoft.com/office/drawing/2010/main" spid="_x0000_s2052"/>
            </a:ext>
            <a:ext uri="{FF2B5EF4-FFF2-40B4-BE49-F238E27FC236}">
              <a16:creationId xmlns:a16="http://schemas.microsoft.com/office/drawing/2014/main" id="{7905E8DB-2811-4486-9DE5-B876883277C8}"/>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39" name="Drop Down 4" hidden="1">
          <a:extLst>
            <a:ext uri="{63B3BB69-23CF-44E3-9099-C40C66FF867C}">
              <a14:compatExt xmlns:a14="http://schemas.microsoft.com/office/drawing/2010/main" spid="_x0000_s2052"/>
            </a:ext>
            <a:ext uri="{FF2B5EF4-FFF2-40B4-BE49-F238E27FC236}">
              <a16:creationId xmlns:a16="http://schemas.microsoft.com/office/drawing/2014/main" id="{A6D0BD55-6136-4BCC-8A6C-C6048FF5131C}"/>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240" name="Drop Down 20" hidden="1">
          <a:extLst>
            <a:ext uri="{63B3BB69-23CF-44E3-9099-C40C66FF867C}">
              <a14:compatExt xmlns:a14="http://schemas.microsoft.com/office/drawing/2010/main" spid="_x0000_s2068"/>
            </a:ext>
            <a:ext uri="{FF2B5EF4-FFF2-40B4-BE49-F238E27FC236}">
              <a16:creationId xmlns:a16="http://schemas.microsoft.com/office/drawing/2014/main" id="{6EF757AE-56FF-42B2-B7BA-A4ACC02A4E68}"/>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241" name="Drop Down 24" hidden="1">
          <a:extLst>
            <a:ext uri="{63B3BB69-23CF-44E3-9099-C40C66FF867C}">
              <a14:compatExt xmlns:a14="http://schemas.microsoft.com/office/drawing/2010/main" spid="_x0000_s2072"/>
            </a:ext>
            <a:ext uri="{FF2B5EF4-FFF2-40B4-BE49-F238E27FC236}">
              <a16:creationId xmlns:a16="http://schemas.microsoft.com/office/drawing/2014/main" id="{B009C3D4-D463-42F1-8FD5-80CA7D6EEED3}"/>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42" name="Drop Down 4" hidden="1">
          <a:extLst>
            <a:ext uri="{63B3BB69-23CF-44E3-9099-C40C66FF867C}">
              <a14:compatExt xmlns:a14="http://schemas.microsoft.com/office/drawing/2010/main" spid="_x0000_s2052"/>
            </a:ext>
            <a:ext uri="{FF2B5EF4-FFF2-40B4-BE49-F238E27FC236}">
              <a16:creationId xmlns:a16="http://schemas.microsoft.com/office/drawing/2014/main" id="{8620EBF5-D0BF-456E-9777-31055CBA67C2}"/>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43" name="Drop Down 4" hidden="1">
          <a:extLst>
            <a:ext uri="{63B3BB69-23CF-44E3-9099-C40C66FF867C}">
              <a14:compatExt xmlns:a14="http://schemas.microsoft.com/office/drawing/2010/main" spid="_x0000_s2052"/>
            </a:ext>
            <a:ext uri="{FF2B5EF4-FFF2-40B4-BE49-F238E27FC236}">
              <a16:creationId xmlns:a16="http://schemas.microsoft.com/office/drawing/2014/main" id="{08B78274-5C5E-406D-8247-71AFF12D346E}"/>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44" name="Drop Down 4" hidden="1">
          <a:extLst>
            <a:ext uri="{63B3BB69-23CF-44E3-9099-C40C66FF867C}">
              <a14:compatExt xmlns:a14="http://schemas.microsoft.com/office/drawing/2010/main" spid="_x0000_s2052"/>
            </a:ext>
            <a:ext uri="{FF2B5EF4-FFF2-40B4-BE49-F238E27FC236}">
              <a16:creationId xmlns:a16="http://schemas.microsoft.com/office/drawing/2014/main" id="{9AB33EBF-FC6D-4924-9D83-24E68D21DF7F}"/>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45" name="Drop Down 4" hidden="1">
          <a:extLst>
            <a:ext uri="{63B3BB69-23CF-44E3-9099-C40C66FF867C}">
              <a14:compatExt xmlns:a14="http://schemas.microsoft.com/office/drawing/2010/main" spid="_x0000_s2052"/>
            </a:ext>
            <a:ext uri="{FF2B5EF4-FFF2-40B4-BE49-F238E27FC236}">
              <a16:creationId xmlns:a16="http://schemas.microsoft.com/office/drawing/2014/main" id="{DDA120C8-473D-45FC-8B6D-DDC8523E546E}"/>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46" name="Drop Down 4" hidden="1">
          <a:extLst>
            <a:ext uri="{63B3BB69-23CF-44E3-9099-C40C66FF867C}">
              <a14:compatExt xmlns:a14="http://schemas.microsoft.com/office/drawing/2010/main" spid="_x0000_s2052"/>
            </a:ext>
            <a:ext uri="{FF2B5EF4-FFF2-40B4-BE49-F238E27FC236}">
              <a16:creationId xmlns:a16="http://schemas.microsoft.com/office/drawing/2014/main" id="{22DA88BA-5303-40F2-B2BB-C9F4FC725C92}"/>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247" name="Drop Down 20" hidden="1">
          <a:extLst>
            <a:ext uri="{63B3BB69-23CF-44E3-9099-C40C66FF867C}">
              <a14:compatExt xmlns:a14="http://schemas.microsoft.com/office/drawing/2010/main" spid="_x0000_s2068"/>
            </a:ext>
            <a:ext uri="{FF2B5EF4-FFF2-40B4-BE49-F238E27FC236}">
              <a16:creationId xmlns:a16="http://schemas.microsoft.com/office/drawing/2014/main" id="{492F6D84-B6E4-4847-8E27-C9E48BB73263}"/>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248" name="Drop Down 24" hidden="1">
          <a:extLst>
            <a:ext uri="{63B3BB69-23CF-44E3-9099-C40C66FF867C}">
              <a14:compatExt xmlns:a14="http://schemas.microsoft.com/office/drawing/2010/main" spid="_x0000_s2072"/>
            </a:ext>
            <a:ext uri="{FF2B5EF4-FFF2-40B4-BE49-F238E27FC236}">
              <a16:creationId xmlns:a16="http://schemas.microsoft.com/office/drawing/2014/main" id="{0BC23E73-045B-4BD6-8B0A-CDAB1009F541}"/>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49" name="Drop Down 4" hidden="1">
          <a:extLst>
            <a:ext uri="{63B3BB69-23CF-44E3-9099-C40C66FF867C}">
              <a14:compatExt xmlns:a14="http://schemas.microsoft.com/office/drawing/2010/main" spid="_x0000_s2052"/>
            </a:ext>
            <a:ext uri="{FF2B5EF4-FFF2-40B4-BE49-F238E27FC236}">
              <a16:creationId xmlns:a16="http://schemas.microsoft.com/office/drawing/2014/main" id="{EED6CCE6-5E94-4763-B3B3-4A9CD4624E5E}"/>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50" name="Drop Down 4" hidden="1">
          <a:extLst>
            <a:ext uri="{63B3BB69-23CF-44E3-9099-C40C66FF867C}">
              <a14:compatExt xmlns:a14="http://schemas.microsoft.com/office/drawing/2010/main" spid="_x0000_s2052"/>
            </a:ext>
            <a:ext uri="{FF2B5EF4-FFF2-40B4-BE49-F238E27FC236}">
              <a16:creationId xmlns:a16="http://schemas.microsoft.com/office/drawing/2014/main" id="{53A5ABDC-E533-4307-990D-491749FA26D7}"/>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51" name="Drop Down 4" hidden="1">
          <a:extLst>
            <a:ext uri="{63B3BB69-23CF-44E3-9099-C40C66FF867C}">
              <a14:compatExt xmlns:a14="http://schemas.microsoft.com/office/drawing/2010/main" spid="_x0000_s2052"/>
            </a:ext>
            <a:ext uri="{FF2B5EF4-FFF2-40B4-BE49-F238E27FC236}">
              <a16:creationId xmlns:a16="http://schemas.microsoft.com/office/drawing/2014/main" id="{85568756-F576-4D7A-BEA5-E6FDA333B212}"/>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52" name="Drop Down 4" hidden="1">
          <a:extLst>
            <a:ext uri="{63B3BB69-23CF-44E3-9099-C40C66FF867C}">
              <a14:compatExt xmlns:a14="http://schemas.microsoft.com/office/drawing/2010/main" spid="_x0000_s2052"/>
            </a:ext>
            <a:ext uri="{FF2B5EF4-FFF2-40B4-BE49-F238E27FC236}">
              <a16:creationId xmlns:a16="http://schemas.microsoft.com/office/drawing/2014/main" id="{7B630600-9BA5-49DB-AA09-FB4ADA092AB3}"/>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53" name="Drop Down 4" hidden="1">
          <a:extLst>
            <a:ext uri="{63B3BB69-23CF-44E3-9099-C40C66FF867C}">
              <a14:compatExt xmlns:a14="http://schemas.microsoft.com/office/drawing/2010/main" spid="_x0000_s2052"/>
            </a:ext>
            <a:ext uri="{FF2B5EF4-FFF2-40B4-BE49-F238E27FC236}">
              <a16:creationId xmlns:a16="http://schemas.microsoft.com/office/drawing/2014/main" id="{23D82E4C-EC19-4A58-919D-A04BEA001D8F}"/>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254" name="Drop Down 20" hidden="1">
          <a:extLst>
            <a:ext uri="{63B3BB69-23CF-44E3-9099-C40C66FF867C}">
              <a14:compatExt xmlns:a14="http://schemas.microsoft.com/office/drawing/2010/main" spid="_x0000_s2068"/>
            </a:ext>
            <a:ext uri="{FF2B5EF4-FFF2-40B4-BE49-F238E27FC236}">
              <a16:creationId xmlns:a16="http://schemas.microsoft.com/office/drawing/2014/main" id="{C38660EE-92C4-447C-B28C-24F89E4C23B6}"/>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255" name="Drop Down 24" hidden="1">
          <a:extLst>
            <a:ext uri="{63B3BB69-23CF-44E3-9099-C40C66FF867C}">
              <a14:compatExt xmlns:a14="http://schemas.microsoft.com/office/drawing/2010/main" spid="_x0000_s2072"/>
            </a:ext>
            <a:ext uri="{FF2B5EF4-FFF2-40B4-BE49-F238E27FC236}">
              <a16:creationId xmlns:a16="http://schemas.microsoft.com/office/drawing/2014/main" id="{BC9248F1-9133-4A67-A624-26A81283B721}"/>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56" name="Drop Down 4" hidden="1">
          <a:extLst>
            <a:ext uri="{63B3BB69-23CF-44E3-9099-C40C66FF867C}">
              <a14:compatExt xmlns:a14="http://schemas.microsoft.com/office/drawing/2010/main" spid="_x0000_s2052"/>
            </a:ext>
            <a:ext uri="{FF2B5EF4-FFF2-40B4-BE49-F238E27FC236}">
              <a16:creationId xmlns:a16="http://schemas.microsoft.com/office/drawing/2014/main" id="{EAE74EAF-6FA5-426D-8405-86A073860BA2}"/>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57" name="Drop Down 4" hidden="1">
          <a:extLst>
            <a:ext uri="{63B3BB69-23CF-44E3-9099-C40C66FF867C}">
              <a14:compatExt xmlns:a14="http://schemas.microsoft.com/office/drawing/2010/main" spid="_x0000_s2052"/>
            </a:ext>
            <a:ext uri="{FF2B5EF4-FFF2-40B4-BE49-F238E27FC236}">
              <a16:creationId xmlns:a16="http://schemas.microsoft.com/office/drawing/2014/main" id="{E8900FFF-4EC8-4B5A-9631-F9B02E63F5FC}"/>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58" name="Drop Down 4" hidden="1">
          <a:extLst>
            <a:ext uri="{63B3BB69-23CF-44E3-9099-C40C66FF867C}">
              <a14:compatExt xmlns:a14="http://schemas.microsoft.com/office/drawing/2010/main" spid="_x0000_s2052"/>
            </a:ext>
            <a:ext uri="{FF2B5EF4-FFF2-40B4-BE49-F238E27FC236}">
              <a16:creationId xmlns:a16="http://schemas.microsoft.com/office/drawing/2014/main" id="{AB4950E5-A5A1-4727-8D6D-3E5090359E42}"/>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59" name="Drop Down 4" hidden="1">
          <a:extLst>
            <a:ext uri="{63B3BB69-23CF-44E3-9099-C40C66FF867C}">
              <a14:compatExt xmlns:a14="http://schemas.microsoft.com/office/drawing/2010/main" spid="_x0000_s2052"/>
            </a:ext>
            <a:ext uri="{FF2B5EF4-FFF2-40B4-BE49-F238E27FC236}">
              <a16:creationId xmlns:a16="http://schemas.microsoft.com/office/drawing/2014/main" id="{56EA7F21-E166-4132-B595-BDAABA15E454}"/>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60" name="Drop Down 4" hidden="1">
          <a:extLst>
            <a:ext uri="{63B3BB69-23CF-44E3-9099-C40C66FF867C}">
              <a14:compatExt xmlns:a14="http://schemas.microsoft.com/office/drawing/2010/main" spid="_x0000_s2052"/>
            </a:ext>
            <a:ext uri="{FF2B5EF4-FFF2-40B4-BE49-F238E27FC236}">
              <a16:creationId xmlns:a16="http://schemas.microsoft.com/office/drawing/2014/main" id="{08F2F10A-5A42-495D-AE47-9CCFA2CF6DB4}"/>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261" name="Drop Down 20" hidden="1">
          <a:extLst>
            <a:ext uri="{63B3BB69-23CF-44E3-9099-C40C66FF867C}">
              <a14:compatExt xmlns:a14="http://schemas.microsoft.com/office/drawing/2010/main" spid="_x0000_s2068"/>
            </a:ext>
            <a:ext uri="{FF2B5EF4-FFF2-40B4-BE49-F238E27FC236}">
              <a16:creationId xmlns:a16="http://schemas.microsoft.com/office/drawing/2014/main" id="{E5092353-2D94-4780-BD1C-EE709CA1729E}"/>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262" name="Drop Down 24" hidden="1">
          <a:extLst>
            <a:ext uri="{63B3BB69-23CF-44E3-9099-C40C66FF867C}">
              <a14:compatExt xmlns:a14="http://schemas.microsoft.com/office/drawing/2010/main" spid="_x0000_s2072"/>
            </a:ext>
            <a:ext uri="{FF2B5EF4-FFF2-40B4-BE49-F238E27FC236}">
              <a16:creationId xmlns:a16="http://schemas.microsoft.com/office/drawing/2014/main" id="{6B3C2581-F2F8-4555-BCCB-8F753A642E53}"/>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63" name="Drop Down 4" hidden="1">
          <a:extLst>
            <a:ext uri="{63B3BB69-23CF-44E3-9099-C40C66FF867C}">
              <a14:compatExt xmlns:a14="http://schemas.microsoft.com/office/drawing/2010/main" spid="_x0000_s2052"/>
            </a:ext>
            <a:ext uri="{FF2B5EF4-FFF2-40B4-BE49-F238E27FC236}">
              <a16:creationId xmlns:a16="http://schemas.microsoft.com/office/drawing/2014/main" id="{67DCEBBD-269C-4ECD-B6CA-D1242AA9F795}"/>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64" name="Drop Down 4" hidden="1">
          <a:extLst>
            <a:ext uri="{63B3BB69-23CF-44E3-9099-C40C66FF867C}">
              <a14:compatExt xmlns:a14="http://schemas.microsoft.com/office/drawing/2010/main" spid="_x0000_s2052"/>
            </a:ext>
            <a:ext uri="{FF2B5EF4-FFF2-40B4-BE49-F238E27FC236}">
              <a16:creationId xmlns:a16="http://schemas.microsoft.com/office/drawing/2014/main" id="{290D8345-7629-44BB-B22D-4FACCB3E6BAD}"/>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65" name="Drop Down 4" hidden="1">
          <a:extLst>
            <a:ext uri="{63B3BB69-23CF-44E3-9099-C40C66FF867C}">
              <a14:compatExt xmlns:a14="http://schemas.microsoft.com/office/drawing/2010/main" spid="_x0000_s2052"/>
            </a:ext>
            <a:ext uri="{FF2B5EF4-FFF2-40B4-BE49-F238E27FC236}">
              <a16:creationId xmlns:a16="http://schemas.microsoft.com/office/drawing/2014/main" id="{924943BE-132F-4B89-B8A5-92E7F06E3BF4}"/>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66" name="Drop Down 4" hidden="1">
          <a:extLst>
            <a:ext uri="{63B3BB69-23CF-44E3-9099-C40C66FF867C}">
              <a14:compatExt xmlns:a14="http://schemas.microsoft.com/office/drawing/2010/main" spid="_x0000_s2052"/>
            </a:ext>
            <a:ext uri="{FF2B5EF4-FFF2-40B4-BE49-F238E27FC236}">
              <a16:creationId xmlns:a16="http://schemas.microsoft.com/office/drawing/2014/main" id="{5C8B4E62-8B1C-4B5A-BD60-7665FAE2B897}"/>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67" name="Drop Down 4" hidden="1">
          <a:extLst>
            <a:ext uri="{63B3BB69-23CF-44E3-9099-C40C66FF867C}">
              <a14:compatExt xmlns:a14="http://schemas.microsoft.com/office/drawing/2010/main" spid="_x0000_s2052"/>
            </a:ext>
            <a:ext uri="{FF2B5EF4-FFF2-40B4-BE49-F238E27FC236}">
              <a16:creationId xmlns:a16="http://schemas.microsoft.com/office/drawing/2014/main" id="{D1A561FB-DEF4-43E2-9A25-39D9EEFA08A8}"/>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268" name="Drop Down 20" hidden="1">
          <a:extLst>
            <a:ext uri="{63B3BB69-23CF-44E3-9099-C40C66FF867C}">
              <a14:compatExt xmlns:a14="http://schemas.microsoft.com/office/drawing/2010/main" spid="_x0000_s2068"/>
            </a:ext>
            <a:ext uri="{FF2B5EF4-FFF2-40B4-BE49-F238E27FC236}">
              <a16:creationId xmlns:a16="http://schemas.microsoft.com/office/drawing/2014/main" id="{C10F4B63-9CCB-4A25-8EE3-B7407091AA38}"/>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269" name="Drop Down 24" hidden="1">
          <a:extLst>
            <a:ext uri="{63B3BB69-23CF-44E3-9099-C40C66FF867C}">
              <a14:compatExt xmlns:a14="http://schemas.microsoft.com/office/drawing/2010/main" spid="_x0000_s2072"/>
            </a:ext>
            <a:ext uri="{FF2B5EF4-FFF2-40B4-BE49-F238E27FC236}">
              <a16:creationId xmlns:a16="http://schemas.microsoft.com/office/drawing/2014/main" id="{5684EAF2-3D8F-45CE-8FFC-7E5BCEAAA4E5}"/>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70" name="Drop Down 4" hidden="1">
          <a:extLst>
            <a:ext uri="{63B3BB69-23CF-44E3-9099-C40C66FF867C}">
              <a14:compatExt xmlns:a14="http://schemas.microsoft.com/office/drawing/2010/main" spid="_x0000_s2052"/>
            </a:ext>
            <a:ext uri="{FF2B5EF4-FFF2-40B4-BE49-F238E27FC236}">
              <a16:creationId xmlns:a16="http://schemas.microsoft.com/office/drawing/2014/main" id="{C44D8E68-99B2-40C5-81DF-2BEEF5F4627F}"/>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71" name="Drop Down 4" hidden="1">
          <a:extLst>
            <a:ext uri="{63B3BB69-23CF-44E3-9099-C40C66FF867C}">
              <a14:compatExt xmlns:a14="http://schemas.microsoft.com/office/drawing/2010/main" spid="_x0000_s2052"/>
            </a:ext>
            <a:ext uri="{FF2B5EF4-FFF2-40B4-BE49-F238E27FC236}">
              <a16:creationId xmlns:a16="http://schemas.microsoft.com/office/drawing/2014/main" id="{A06E8ABF-5EC2-4127-B1A8-29302202B167}"/>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72" name="Drop Down 4" hidden="1">
          <a:extLst>
            <a:ext uri="{63B3BB69-23CF-44E3-9099-C40C66FF867C}">
              <a14:compatExt xmlns:a14="http://schemas.microsoft.com/office/drawing/2010/main" spid="_x0000_s2052"/>
            </a:ext>
            <a:ext uri="{FF2B5EF4-FFF2-40B4-BE49-F238E27FC236}">
              <a16:creationId xmlns:a16="http://schemas.microsoft.com/office/drawing/2014/main" id="{90A785E1-F6A9-4851-BAE2-F65901627748}"/>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73" name="Drop Down 4" hidden="1">
          <a:extLst>
            <a:ext uri="{63B3BB69-23CF-44E3-9099-C40C66FF867C}">
              <a14:compatExt xmlns:a14="http://schemas.microsoft.com/office/drawing/2010/main" spid="_x0000_s2052"/>
            </a:ext>
            <a:ext uri="{FF2B5EF4-FFF2-40B4-BE49-F238E27FC236}">
              <a16:creationId xmlns:a16="http://schemas.microsoft.com/office/drawing/2014/main" id="{E8E66AE6-FAB8-4B1D-A5EB-7F650A834131}"/>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74" name="Drop Down 4" hidden="1">
          <a:extLst>
            <a:ext uri="{63B3BB69-23CF-44E3-9099-C40C66FF867C}">
              <a14:compatExt xmlns:a14="http://schemas.microsoft.com/office/drawing/2010/main" spid="_x0000_s2052"/>
            </a:ext>
            <a:ext uri="{FF2B5EF4-FFF2-40B4-BE49-F238E27FC236}">
              <a16:creationId xmlns:a16="http://schemas.microsoft.com/office/drawing/2014/main" id="{600C0514-8A9B-4FD8-9597-093C9F408546}"/>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275" name="Drop Down 20" hidden="1">
          <a:extLst>
            <a:ext uri="{63B3BB69-23CF-44E3-9099-C40C66FF867C}">
              <a14:compatExt xmlns:a14="http://schemas.microsoft.com/office/drawing/2010/main" spid="_x0000_s2068"/>
            </a:ext>
            <a:ext uri="{FF2B5EF4-FFF2-40B4-BE49-F238E27FC236}">
              <a16:creationId xmlns:a16="http://schemas.microsoft.com/office/drawing/2014/main" id="{D1627417-D3C4-4372-8CB5-2888C9C11ADB}"/>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276" name="Drop Down 24" hidden="1">
          <a:extLst>
            <a:ext uri="{63B3BB69-23CF-44E3-9099-C40C66FF867C}">
              <a14:compatExt xmlns:a14="http://schemas.microsoft.com/office/drawing/2010/main" spid="_x0000_s2072"/>
            </a:ext>
            <a:ext uri="{FF2B5EF4-FFF2-40B4-BE49-F238E27FC236}">
              <a16:creationId xmlns:a16="http://schemas.microsoft.com/office/drawing/2014/main" id="{1350EBEC-3F19-43F9-A43A-4CFF592A258F}"/>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77" name="Drop Down 4" hidden="1">
          <a:extLst>
            <a:ext uri="{63B3BB69-23CF-44E3-9099-C40C66FF867C}">
              <a14:compatExt xmlns:a14="http://schemas.microsoft.com/office/drawing/2010/main" spid="_x0000_s2052"/>
            </a:ext>
            <a:ext uri="{FF2B5EF4-FFF2-40B4-BE49-F238E27FC236}">
              <a16:creationId xmlns:a16="http://schemas.microsoft.com/office/drawing/2014/main" id="{8BC46BA2-A1BF-4116-A321-AF013C53B645}"/>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78" name="Drop Down 4" hidden="1">
          <a:extLst>
            <a:ext uri="{63B3BB69-23CF-44E3-9099-C40C66FF867C}">
              <a14:compatExt xmlns:a14="http://schemas.microsoft.com/office/drawing/2010/main" spid="_x0000_s2052"/>
            </a:ext>
            <a:ext uri="{FF2B5EF4-FFF2-40B4-BE49-F238E27FC236}">
              <a16:creationId xmlns:a16="http://schemas.microsoft.com/office/drawing/2014/main" id="{E6C4F5DD-BE50-4E27-B79C-8A04DD820746}"/>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79" name="Drop Down 4" hidden="1">
          <a:extLst>
            <a:ext uri="{63B3BB69-23CF-44E3-9099-C40C66FF867C}">
              <a14:compatExt xmlns:a14="http://schemas.microsoft.com/office/drawing/2010/main" spid="_x0000_s2052"/>
            </a:ext>
            <a:ext uri="{FF2B5EF4-FFF2-40B4-BE49-F238E27FC236}">
              <a16:creationId xmlns:a16="http://schemas.microsoft.com/office/drawing/2014/main" id="{11E80F12-892B-4E90-AE28-8BA1B6E05DCE}"/>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80" name="Drop Down 4" hidden="1">
          <a:extLst>
            <a:ext uri="{63B3BB69-23CF-44E3-9099-C40C66FF867C}">
              <a14:compatExt xmlns:a14="http://schemas.microsoft.com/office/drawing/2010/main" spid="_x0000_s2052"/>
            </a:ext>
            <a:ext uri="{FF2B5EF4-FFF2-40B4-BE49-F238E27FC236}">
              <a16:creationId xmlns:a16="http://schemas.microsoft.com/office/drawing/2014/main" id="{08A211BB-2C81-44A5-B3E4-FECC831366A1}"/>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81" name="Drop Down 4" hidden="1">
          <a:extLst>
            <a:ext uri="{63B3BB69-23CF-44E3-9099-C40C66FF867C}">
              <a14:compatExt xmlns:a14="http://schemas.microsoft.com/office/drawing/2010/main" spid="_x0000_s2052"/>
            </a:ext>
            <a:ext uri="{FF2B5EF4-FFF2-40B4-BE49-F238E27FC236}">
              <a16:creationId xmlns:a16="http://schemas.microsoft.com/office/drawing/2014/main" id="{BE96B67C-0ED8-406B-A171-12FE091CE5C6}"/>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282" name="Drop Down 20" hidden="1">
          <a:extLst>
            <a:ext uri="{63B3BB69-23CF-44E3-9099-C40C66FF867C}">
              <a14:compatExt xmlns:a14="http://schemas.microsoft.com/office/drawing/2010/main" spid="_x0000_s2068"/>
            </a:ext>
            <a:ext uri="{FF2B5EF4-FFF2-40B4-BE49-F238E27FC236}">
              <a16:creationId xmlns:a16="http://schemas.microsoft.com/office/drawing/2014/main" id="{186A36AD-CEC2-42A5-BA44-DB0BA7AC139A}"/>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283" name="Drop Down 24" hidden="1">
          <a:extLst>
            <a:ext uri="{63B3BB69-23CF-44E3-9099-C40C66FF867C}">
              <a14:compatExt xmlns:a14="http://schemas.microsoft.com/office/drawing/2010/main" spid="_x0000_s2072"/>
            </a:ext>
            <a:ext uri="{FF2B5EF4-FFF2-40B4-BE49-F238E27FC236}">
              <a16:creationId xmlns:a16="http://schemas.microsoft.com/office/drawing/2014/main" id="{7D842CC6-DAAD-41D4-BA4C-10411BC0A1D1}"/>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84" name="Drop Down 4" hidden="1">
          <a:extLst>
            <a:ext uri="{63B3BB69-23CF-44E3-9099-C40C66FF867C}">
              <a14:compatExt xmlns:a14="http://schemas.microsoft.com/office/drawing/2010/main" spid="_x0000_s2052"/>
            </a:ext>
            <a:ext uri="{FF2B5EF4-FFF2-40B4-BE49-F238E27FC236}">
              <a16:creationId xmlns:a16="http://schemas.microsoft.com/office/drawing/2014/main" id="{B577C2CA-3563-4DCF-9F77-3023122E858E}"/>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85" name="Drop Down 4" hidden="1">
          <a:extLst>
            <a:ext uri="{63B3BB69-23CF-44E3-9099-C40C66FF867C}">
              <a14:compatExt xmlns:a14="http://schemas.microsoft.com/office/drawing/2010/main" spid="_x0000_s2052"/>
            </a:ext>
            <a:ext uri="{FF2B5EF4-FFF2-40B4-BE49-F238E27FC236}">
              <a16:creationId xmlns:a16="http://schemas.microsoft.com/office/drawing/2014/main" id="{32E12670-046E-4B41-9147-C862906635D2}"/>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86" name="Drop Down 4" hidden="1">
          <a:extLst>
            <a:ext uri="{63B3BB69-23CF-44E3-9099-C40C66FF867C}">
              <a14:compatExt xmlns:a14="http://schemas.microsoft.com/office/drawing/2010/main" spid="_x0000_s2052"/>
            </a:ext>
            <a:ext uri="{FF2B5EF4-FFF2-40B4-BE49-F238E27FC236}">
              <a16:creationId xmlns:a16="http://schemas.microsoft.com/office/drawing/2014/main" id="{078FFCF1-29E1-47B4-A215-B49D6E8F0887}"/>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87" name="Drop Down 4" hidden="1">
          <a:extLst>
            <a:ext uri="{63B3BB69-23CF-44E3-9099-C40C66FF867C}">
              <a14:compatExt xmlns:a14="http://schemas.microsoft.com/office/drawing/2010/main" spid="_x0000_s2052"/>
            </a:ext>
            <a:ext uri="{FF2B5EF4-FFF2-40B4-BE49-F238E27FC236}">
              <a16:creationId xmlns:a16="http://schemas.microsoft.com/office/drawing/2014/main" id="{AA5AB263-435C-4BC5-BB9A-B613E560B6EB}"/>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88" name="Drop Down 4" hidden="1">
          <a:extLst>
            <a:ext uri="{63B3BB69-23CF-44E3-9099-C40C66FF867C}">
              <a14:compatExt xmlns:a14="http://schemas.microsoft.com/office/drawing/2010/main" spid="_x0000_s2052"/>
            </a:ext>
            <a:ext uri="{FF2B5EF4-FFF2-40B4-BE49-F238E27FC236}">
              <a16:creationId xmlns:a16="http://schemas.microsoft.com/office/drawing/2014/main" id="{D7894549-BB38-4DEC-A127-7FD2921EE090}"/>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289" name="Drop Down 20" hidden="1">
          <a:extLst>
            <a:ext uri="{63B3BB69-23CF-44E3-9099-C40C66FF867C}">
              <a14:compatExt xmlns:a14="http://schemas.microsoft.com/office/drawing/2010/main" spid="_x0000_s2068"/>
            </a:ext>
            <a:ext uri="{FF2B5EF4-FFF2-40B4-BE49-F238E27FC236}">
              <a16:creationId xmlns:a16="http://schemas.microsoft.com/office/drawing/2014/main" id="{A8ADF801-561E-4FFE-9525-D0E382E53972}"/>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290" name="Drop Down 24" hidden="1">
          <a:extLst>
            <a:ext uri="{63B3BB69-23CF-44E3-9099-C40C66FF867C}">
              <a14:compatExt xmlns:a14="http://schemas.microsoft.com/office/drawing/2010/main" spid="_x0000_s2072"/>
            </a:ext>
            <a:ext uri="{FF2B5EF4-FFF2-40B4-BE49-F238E27FC236}">
              <a16:creationId xmlns:a16="http://schemas.microsoft.com/office/drawing/2014/main" id="{4F8FE14B-AE08-4DEE-B760-B5A483909693}"/>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91" name="Drop Down 4" hidden="1">
          <a:extLst>
            <a:ext uri="{63B3BB69-23CF-44E3-9099-C40C66FF867C}">
              <a14:compatExt xmlns:a14="http://schemas.microsoft.com/office/drawing/2010/main" spid="_x0000_s2052"/>
            </a:ext>
            <a:ext uri="{FF2B5EF4-FFF2-40B4-BE49-F238E27FC236}">
              <a16:creationId xmlns:a16="http://schemas.microsoft.com/office/drawing/2014/main" id="{2C76A9C8-B24A-4F02-82A8-079B2DA17E55}"/>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92" name="Drop Down 4" hidden="1">
          <a:extLst>
            <a:ext uri="{63B3BB69-23CF-44E3-9099-C40C66FF867C}">
              <a14:compatExt xmlns:a14="http://schemas.microsoft.com/office/drawing/2010/main" spid="_x0000_s2052"/>
            </a:ext>
            <a:ext uri="{FF2B5EF4-FFF2-40B4-BE49-F238E27FC236}">
              <a16:creationId xmlns:a16="http://schemas.microsoft.com/office/drawing/2014/main" id="{4C22E0FE-5AB7-4F5A-9F4B-7E6EF4014D5B}"/>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93" name="Drop Down 4" hidden="1">
          <a:extLst>
            <a:ext uri="{63B3BB69-23CF-44E3-9099-C40C66FF867C}">
              <a14:compatExt xmlns:a14="http://schemas.microsoft.com/office/drawing/2010/main" spid="_x0000_s2052"/>
            </a:ext>
            <a:ext uri="{FF2B5EF4-FFF2-40B4-BE49-F238E27FC236}">
              <a16:creationId xmlns:a16="http://schemas.microsoft.com/office/drawing/2014/main" id="{215BE27C-BDC0-412F-B6CC-F3EFA0003D30}"/>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94" name="Drop Down 4" hidden="1">
          <a:extLst>
            <a:ext uri="{63B3BB69-23CF-44E3-9099-C40C66FF867C}">
              <a14:compatExt xmlns:a14="http://schemas.microsoft.com/office/drawing/2010/main" spid="_x0000_s2052"/>
            </a:ext>
            <a:ext uri="{FF2B5EF4-FFF2-40B4-BE49-F238E27FC236}">
              <a16:creationId xmlns:a16="http://schemas.microsoft.com/office/drawing/2014/main" id="{BEBB6D77-0823-4D7E-AE01-7BC89676116A}"/>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95" name="Drop Down 4" hidden="1">
          <a:extLst>
            <a:ext uri="{63B3BB69-23CF-44E3-9099-C40C66FF867C}">
              <a14:compatExt xmlns:a14="http://schemas.microsoft.com/office/drawing/2010/main" spid="_x0000_s2052"/>
            </a:ext>
            <a:ext uri="{FF2B5EF4-FFF2-40B4-BE49-F238E27FC236}">
              <a16:creationId xmlns:a16="http://schemas.microsoft.com/office/drawing/2014/main" id="{A85E803C-FDB6-45BA-8F01-B2FFB249C835}"/>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296" name="Drop Down 20" hidden="1">
          <a:extLst>
            <a:ext uri="{63B3BB69-23CF-44E3-9099-C40C66FF867C}">
              <a14:compatExt xmlns:a14="http://schemas.microsoft.com/office/drawing/2010/main" spid="_x0000_s2068"/>
            </a:ext>
            <a:ext uri="{FF2B5EF4-FFF2-40B4-BE49-F238E27FC236}">
              <a16:creationId xmlns:a16="http://schemas.microsoft.com/office/drawing/2014/main" id="{5F8E7715-C200-4C1C-9166-E9F24C884EBE}"/>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297" name="Drop Down 24" hidden="1">
          <a:extLst>
            <a:ext uri="{63B3BB69-23CF-44E3-9099-C40C66FF867C}">
              <a14:compatExt xmlns:a14="http://schemas.microsoft.com/office/drawing/2010/main" spid="_x0000_s2072"/>
            </a:ext>
            <a:ext uri="{FF2B5EF4-FFF2-40B4-BE49-F238E27FC236}">
              <a16:creationId xmlns:a16="http://schemas.microsoft.com/office/drawing/2014/main" id="{FF18CC63-8569-4BC2-933D-45347F08FE34}"/>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298" name="Drop Down 4" hidden="1">
          <a:extLst>
            <a:ext uri="{63B3BB69-23CF-44E3-9099-C40C66FF867C}">
              <a14:compatExt xmlns:a14="http://schemas.microsoft.com/office/drawing/2010/main" spid="_x0000_s2052"/>
            </a:ext>
            <a:ext uri="{FF2B5EF4-FFF2-40B4-BE49-F238E27FC236}">
              <a16:creationId xmlns:a16="http://schemas.microsoft.com/office/drawing/2014/main" id="{68E1FC6F-2C11-4B4B-9779-D02DDFA3699B}"/>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299" name="Drop Down 4" hidden="1">
          <a:extLst>
            <a:ext uri="{63B3BB69-23CF-44E3-9099-C40C66FF867C}">
              <a14:compatExt xmlns:a14="http://schemas.microsoft.com/office/drawing/2010/main" spid="_x0000_s2052"/>
            </a:ext>
            <a:ext uri="{FF2B5EF4-FFF2-40B4-BE49-F238E27FC236}">
              <a16:creationId xmlns:a16="http://schemas.microsoft.com/office/drawing/2014/main" id="{09010EE4-DDA3-4207-8789-A19E45935E42}"/>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00" name="Drop Down 4" hidden="1">
          <a:extLst>
            <a:ext uri="{63B3BB69-23CF-44E3-9099-C40C66FF867C}">
              <a14:compatExt xmlns:a14="http://schemas.microsoft.com/office/drawing/2010/main" spid="_x0000_s2052"/>
            </a:ext>
            <a:ext uri="{FF2B5EF4-FFF2-40B4-BE49-F238E27FC236}">
              <a16:creationId xmlns:a16="http://schemas.microsoft.com/office/drawing/2014/main" id="{E3709A9B-25CD-4C39-944C-ED3634674B1D}"/>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01" name="Drop Down 4" hidden="1">
          <a:extLst>
            <a:ext uri="{63B3BB69-23CF-44E3-9099-C40C66FF867C}">
              <a14:compatExt xmlns:a14="http://schemas.microsoft.com/office/drawing/2010/main" spid="_x0000_s2052"/>
            </a:ext>
            <a:ext uri="{FF2B5EF4-FFF2-40B4-BE49-F238E27FC236}">
              <a16:creationId xmlns:a16="http://schemas.microsoft.com/office/drawing/2014/main" id="{22C98F41-99BB-4578-A8F0-B1C3A225E158}"/>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02" name="Drop Down 4" hidden="1">
          <a:extLst>
            <a:ext uri="{63B3BB69-23CF-44E3-9099-C40C66FF867C}">
              <a14:compatExt xmlns:a14="http://schemas.microsoft.com/office/drawing/2010/main" spid="_x0000_s2052"/>
            </a:ext>
            <a:ext uri="{FF2B5EF4-FFF2-40B4-BE49-F238E27FC236}">
              <a16:creationId xmlns:a16="http://schemas.microsoft.com/office/drawing/2014/main" id="{C6545689-2678-48AC-B440-9B5A191C9FD4}"/>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303" name="Drop Down 20" hidden="1">
          <a:extLst>
            <a:ext uri="{63B3BB69-23CF-44E3-9099-C40C66FF867C}">
              <a14:compatExt xmlns:a14="http://schemas.microsoft.com/office/drawing/2010/main" spid="_x0000_s2068"/>
            </a:ext>
            <a:ext uri="{FF2B5EF4-FFF2-40B4-BE49-F238E27FC236}">
              <a16:creationId xmlns:a16="http://schemas.microsoft.com/office/drawing/2014/main" id="{5EB546E2-2332-42EC-98E9-A0A115985729}"/>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304" name="Drop Down 24" hidden="1">
          <a:extLst>
            <a:ext uri="{63B3BB69-23CF-44E3-9099-C40C66FF867C}">
              <a14:compatExt xmlns:a14="http://schemas.microsoft.com/office/drawing/2010/main" spid="_x0000_s2072"/>
            </a:ext>
            <a:ext uri="{FF2B5EF4-FFF2-40B4-BE49-F238E27FC236}">
              <a16:creationId xmlns:a16="http://schemas.microsoft.com/office/drawing/2014/main" id="{06EC5D68-E6F0-40C5-9DE7-DBDE64815215}"/>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05" name="Drop Down 4" hidden="1">
          <a:extLst>
            <a:ext uri="{63B3BB69-23CF-44E3-9099-C40C66FF867C}">
              <a14:compatExt xmlns:a14="http://schemas.microsoft.com/office/drawing/2010/main" spid="_x0000_s2052"/>
            </a:ext>
            <a:ext uri="{FF2B5EF4-FFF2-40B4-BE49-F238E27FC236}">
              <a16:creationId xmlns:a16="http://schemas.microsoft.com/office/drawing/2014/main" id="{3A2F6875-CF5C-46F5-B026-22EFBA1CB05A}"/>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06" name="Drop Down 4" hidden="1">
          <a:extLst>
            <a:ext uri="{63B3BB69-23CF-44E3-9099-C40C66FF867C}">
              <a14:compatExt xmlns:a14="http://schemas.microsoft.com/office/drawing/2010/main" spid="_x0000_s2052"/>
            </a:ext>
            <a:ext uri="{FF2B5EF4-FFF2-40B4-BE49-F238E27FC236}">
              <a16:creationId xmlns:a16="http://schemas.microsoft.com/office/drawing/2014/main" id="{9B215D64-ACDA-4C89-84D0-B2BA016E3B10}"/>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07" name="Drop Down 4" hidden="1">
          <a:extLst>
            <a:ext uri="{63B3BB69-23CF-44E3-9099-C40C66FF867C}">
              <a14:compatExt xmlns:a14="http://schemas.microsoft.com/office/drawing/2010/main" spid="_x0000_s2052"/>
            </a:ext>
            <a:ext uri="{FF2B5EF4-FFF2-40B4-BE49-F238E27FC236}">
              <a16:creationId xmlns:a16="http://schemas.microsoft.com/office/drawing/2014/main" id="{DB5B5D99-4045-4084-A37F-877AD1B49D04}"/>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08" name="Drop Down 4" hidden="1">
          <a:extLst>
            <a:ext uri="{63B3BB69-23CF-44E3-9099-C40C66FF867C}">
              <a14:compatExt xmlns:a14="http://schemas.microsoft.com/office/drawing/2010/main" spid="_x0000_s2052"/>
            </a:ext>
            <a:ext uri="{FF2B5EF4-FFF2-40B4-BE49-F238E27FC236}">
              <a16:creationId xmlns:a16="http://schemas.microsoft.com/office/drawing/2014/main" id="{DC590D31-1B72-486D-B49D-1C971DD01190}"/>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09" name="Drop Down 4" hidden="1">
          <a:extLst>
            <a:ext uri="{63B3BB69-23CF-44E3-9099-C40C66FF867C}">
              <a14:compatExt xmlns:a14="http://schemas.microsoft.com/office/drawing/2010/main" spid="_x0000_s2052"/>
            </a:ext>
            <a:ext uri="{FF2B5EF4-FFF2-40B4-BE49-F238E27FC236}">
              <a16:creationId xmlns:a16="http://schemas.microsoft.com/office/drawing/2014/main" id="{04E0EB5B-07FA-4F1A-8091-9EA10BD98C27}"/>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310" name="Drop Down 20" hidden="1">
          <a:extLst>
            <a:ext uri="{63B3BB69-23CF-44E3-9099-C40C66FF867C}">
              <a14:compatExt xmlns:a14="http://schemas.microsoft.com/office/drawing/2010/main" spid="_x0000_s2068"/>
            </a:ext>
            <a:ext uri="{FF2B5EF4-FFF2-40B4-BE49-F238E27FC236}">
              <a16:creationId xmlns:a16="http://schemas.microsoft.com/office/drawing/2014/main" id="{49DB8970-1A42-40A1-AB73-169A46C3A7F9}"/>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311" name="Drop Down 24" hidden="1">
          <a:extLst>
            <a:ext uri="{63B3BB69-23CF-44E3-9099-C40C66FF867C}">
              <a14:compatExt xmlns:a14="http://schemas.microsoft.com/office/drawing/2010/main" spid="_x0000_s2072"/>
            </a:ext>
            <a:ext uri="{FF2B5EF4-FFF2-40B4-BE49-F238E27FC236}">
              <a16:creationId xmlns:a16="http://schemas.microsoft.com/office/drawing/2014/main" id="{20630DC2-5DE0-477D-BD86-6FE564056274}"/>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12" name="Drop Down 4" hidden="1">
          <a:extLst>
            <a:ext uri="{63B3BB69-23CF-44E3-9099-C40C66FF867C}">
              <a14:compatExt xmlns:a14="http://schemas.microsoft.com/office/drawing/2010/main" spid="_x0000_s2052"/>
            </a:ext>
            <a:ext uri="{FF2B5EF4-FFF2-40B4-BE49-F238E27FC236}">
              <a16:creationId xmlns:a16="http://schemas.microsoft.com/office/drawing/2014/main" id="{6F697C7A-8982-4676-967E-BBF315586402}"/>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13" name="Drop Down 4" hidden="1">
          <a:extLst>
            <a:ext uri="{63B3BB69-23CF-44E3-9099-C40C66FF867C}">
              <a14:compatExt xmlns:a14="http://schemas.microsoft.com/office/drawing/2010/main" spid="_x0000_s2052"/>
            </a:ext>
            <a:ext uri="{FF2B5EF4-FFF2-40B4-BE49-F238E27FC236}">
              <a16:creationId xmlns:a16="http://schemas.microsoft.com/office/drawing/2014/main" id="{1862EF4F-2875-4F35-9769-0E4ED4C5BC64}"/>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14" name="Drop Down 4" hidden="1">
          <a:extLst>
            <a:ext uri="{63B3BB69-23CF-44E3-9099-C40C66FF867C}">
              <a14:compatExt xmlns:a14="http://schemas.microsoft.com/office/drawing/2010/main" spid="_x0000_s2052"/>
            </a:ext>
            <a:ext uri="{FF2B5EF4-FFF2-40B4-BE49-F238E27FC236}">
              <a16:creationId xmlns:a16="http://schemas.microsoft.com/office/drawing/2014/main" id="{0BD60E35-9746-48D5-9DC9-F22380EDAAE8}"/>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15" name="Drop Down 4" hidden="1">
          <a:extLst>
            <a:ext uri="{63B3BB69-23CF-44E3-9099-C40C66FF867C}">
              <a14:compatExt xmlns:a14="http://schemas.microsoft.com/office/drawing/2010/main" spid="_x0000_s2052"/>
            </a:ext>
            <a:ext uri="{FF2B5EF4-FFF2-40B4-BE49-F238E27FC236}">
              <a16:creationId xmlns:a16="http://schemas.microsoft.com/office/drawing/2014/main" id="{361B8B4D-5AB3-41BB-BA4B-14C6A020C5CE}"/>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16" name="Drop Down 4" hidden="1">
          <a:extLst>
            <a:ext uri="{63B3BB69-23CF-44E3-9099-C40C66FF867C}">
              <a14:compatExt xmlns:a14="http://schemas.microsoft.com/office/drawing/2010/main" spid="_x0000_s2052"/>
            </a:ext>
            <a:ext uri="{FF2B5EF4-FFF2-40B4-BE49-F238E27FC236}">
              <a16:creationId xmlns:a16="http://schemas.microsoft.com/office/drawing/2014/main" id="{5195270B-65AD-4AD3-8989-6DD862804B22}"/>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317" name="Drop Down 20" hidden="1">
          <a:extLst>
            <a:ext uri="{63B3BB69-23CF-44E3-9099-C40C66FF867C}">
              <a14:compatExt xmlns:a14="http://schemas.microsoft.com/office/drawing/2010/main" spid="_x0000_s2068"/>
            </a:ext>
            <a:ext uri="{FF2B5EF4-FFF2-40B4-BE49-F238E27FC236}">
              <a16:creationId xmlns:a16="http://schemas.microsoft.com/office/drawing/2014/main" id="{835A6E95-682E-4AA5-AAB2-974763787ED0}"/>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318" name="Drop Down 24" hidden="1">
          <a:extLst>
            <a:ext uri="{63B3BB69-23CF-44E3-9099-C40C66FF867C}">
              <a14:compatExt xmlns:a14="http://schemas.microsoft.com/office/drawing/2010/main" spid="_x0000_s2072"/>
            </a:ext>
            <a:ext uri="{FF2B5EF4-FFF2-40B4-BE49-F238E27FC236}">
              <a16:creationId xmlns:a16="http://schemas.microsoft.com/office/drawing/2014/main" id="{85124D47-D375-4104-85A8-C4B45618B652}"/>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19" name="Drop Down 4" hidden="1">
          <a:extLst>
            <a:ext uri="{63B3BB69-23CF-44E3-9099-C40C66FF867C}">
              <a14:compatExt xmlns:a14="http://schemas.microsoft.com/office/drawing/2010/main" spid="_x0000_s2052"/>
            </a:ext>
            <a:ext uri="{FF2B5EF4-FFF2-40B4-BE49-F238E27FC236}">
              <a16:creationId xmlns:a16="http://schemas.microsoft.com/office/drawing/2014/main" id="{30899B84-9EF6-4854-BBB8-6A2B55C88E5B}"/>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20" name="Drop Down 4" hidden="1">
          <a:extLst>
            <a:ext uri="{63B3BB69-23CF-44E3-9099-C40C66FF867C}">
              <a14:compatExt xmlns:a14="http://schemas.microsoft.com/office/drawing/2010/main" spid="_x0000_s2052"/>
            </a:ext>
            <a:ext uri="{FF2B5EF4-FFF2-40B4-BE49-F238E27FC236}">
              <a16:creationId xmlns:a16="http://schemas.microsoft.com/office/drawing/2014/main" id="{5BB763A9-3676-4342-AA22-A02CAE3598B0}"/>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21" name="Drop Down 4" hidden="1">
          <a:extLst>
            <a:ext uri="{63B3BB69-23CF-44E3-9099-C40C66FF867C}">
              <a14:compatExt xmlns:a14="http://schemas.microsoft.com/office/drawing/2010/main" spid="_x0000_s2052"/>
            </a:ext>
            <a:ext uri="{FF2B5EF4-FFF2-40B4-BE49-F238E27FC236}">
              <a16:creationId xmlns:a16="http://schemas.microsoft.com/office/drawing/2014/main" id="{FD93A20F-54A1-4C6E-8F98-2216B343BE04}"/>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22" name="Drop Down 4" hidden="1">
          <a:extLst>
            <a:ext uri="{63B3BB69-23CF-44E3-9099-C40C66FF867C}">
              <a14:compatExt xmlns:a14="http://schemas.microsoft.com/office/drawing/2010/main" spid="_x0000_s2052"/>
            </a:ext>
            <a:ext uri="{FF2B5EF4-FFF2-40B4-BE49-F238E27FC236}">
              <a16:creationId xmlns:a16="http://schemas.microsoft.com/office/drawing/2014/main" id="{5077078A-6EF1-4A09-A96A-9B4C22A0940B}"/>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23" name="Drop Down 4" hidden="1">
          <a:extLst>
            <a:ext uri="{63B3BB69-23CF-44E3-9099-C40C66FF867C}">
              <a14:compatExt xmlns:a14="http://schemas.microsoft.com/office/drawing/2010/main" spid="_x0000_s2052"/>
            </a:ext>
            <a:ext uri="{FF2B5EF4-FFF2-40B4-BE49-F238E27FC236}">
              <a16:creationId xmlns:a16="http://schemas.microsoft.com/office/drawing/2014/main" id="{D83447EC-CF42-4C25-899E-1621299F6677}"/>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324" name="Drop Down 20" hidden="1">
          <a:extLst>
            <a:ext uri="{63B3BB69-23CF-44E3-9099-C40C66FF867C}">
              <a14:compatExt xmlns:a14="http://schemas.microsoft.com/office/drawing/2010/main" spid="_x0000_s2068"/>
            </a:ext>
            <a:ext uri="{FF2B5EF4-FFF2-40B4-BE49-F238E27FC236}">
              <a16:creationId xmlns:a16="http://schemas.microsoft.com/office/drawing/2014/main" id="{6A2ABBC7-6095-4140-9B23-B52DD815C83E}"/>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325" name="Drop Down 24" hidden="1">
          <a:extLst>
            <a:ext uri="{63B3BB69-23CF-44E3-9099-C40C66FF867C}">
              <a14:compatExt xmlns:a14="http://schemas.microsoft.com/office/drawing/2010/main" spid="_x0000_s2072"/>
            </a:ext>
            <a:ext uri="{FF2B5EF4-FFF2-40B4-BE49-F238E27FC236}">
              <a16:creationId xmlns:a16="http://schemas.microsoft.com/office/drawing/2014/main" id="{BB9B0870-0779-447A-8DD5-27A62AF769F5}"/>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26" name="Drop Down 4" hidden="1">
          <a:extLst>
            <a:ext uri="{63B3BB69-23CF-44E3-9099-C40C66FF867C}">
              <a14:compatExt xmlns:a14="http://schemas.microsoft.com/office/drawing/2010/main" spid="_x0000_s2052"/>
            </a:ext>
            <a:ext uri="{FF2B5EF4-FFF2-40B4-BE49-F238E27FC236}">
              <a16:creationId xmlns:a16="http://schemas.microsoft.com/office/drawing/2014/main" id="{CD494D0B-CFA9-412F-96E2-A4247EA73D52}"/>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27" name="Drop Down 4" hidden="1">
          <a:extLst>
            <a:ext uri="{63B3BB69-23CF-44E3-9099-C40C66FF867C}">
              <a14:compatExt xmlns:a14="http://schemas.microsoft.com/office/drawing/2010/main" spid="_x0000_s2052"/>
            </a:ext>
            <a:ext uri="{FF2B5EF4-FFF2-40B4-BE49-F238E27FC236}">
              <a16:creationId xmlns:a16="http://schemas.microsoft.com/office/drawing/2014/main" id="{1D767462-EAA4-4EA3-B8D7-D6ED4F20DBC2}"/>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28" name="Drop Down 4" hidden="1">
          <a:extLst>
            <a:ext uri="{63B3BB69-23CF-44E3-9099-C40C66FF867C}">
              <a14:compatExt xmlns:a14="http://schemas.microsoft.com/office/drawing/2010/main" spid="_x0000_s2052"/>
            </a:ext>
            <a:ext uri="{FF2B5EF4-FFF2-40B4-BE49-F238E27FC236}">
              <a16:creationId xmlns:a16="http://schemas.microsoft.com/office/drawing/2014/main" id="{DADF8F1C-D4C0-4952-B8F8-E66FAAEB15ED}"/>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29" name="Drop Down 4" hidden="1">
          <a:extLst>
            <a:ext uri="{63B3BB69-23CF-44E3-9099-C40C66FF867C}">
              <a14:compatExt xmlns:a14="http://schemas.microsoft.com/office/drawing/2010/main" spid="_x0000_s2052"/>
            </a:ext>
            <a:ext uri="{FF2B5EF4-FFF2-40B4-BE49-F238E27FC236}">
              <a16:creationId xmlns:a16="http://schemas.microsoft.com/office/drawing/2014/main" id="{EABAFC5F-8971-4E14-ACE2-0BF58C3DA794}"/>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30" name="Drop Down 4" hidden="1">
          <a:extLst>
            <a:ext uri="{63B3BB69-23CF-44E3-9099-C40C66FF867C}">
              <a14:compatExt xmlns:a14="http://schemas.microsoft.com/office/drawing/2010/main" spid="_x0000_s2052"/>
            </a:ext>
            <a:ext uri="{FF2B5EF4-FFF2-40B4-BE49-F238E27FC236}">
              <a16:creationId xmlns:a16="http://schemas.microsoft.com/office/drawing/2014/main" id="{90BBDD5B-5FFF-43C3-A6E1-B56F52098B6C}"/>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331" name="Drop Down 20" hidden="1">
          <a:extLst>
            <a:ext uri="{63B3BB69-23CF-44E3-9099-C40C66FF867C}">
              <a14:compatExt xmlns:a14="http://schemas.microsoft.com/office/drawing/2010/main" spid="_x0000_s2068"/>
            </a:ext>
            <a:ext uri="{FF2B5EF4-FFF2-40B4-BE49-F238E27FC236}">
              <a16:creationId xmlns:a16="http://schemas.microsoft.com/office/drawing/2014/main" id="{84E35DC0-5F52-42AC-8E61-44EC7036D6A3}"/>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332" name="Drop Down 24" hidden="1">
          <a:extLst>
            <a:ext uri="{63B3BB69-23CF-44E3-9099-C40C66FF867C}">
              <a14:compatExt xmlns:a14="http://schemas.microsoft.com/office/drawing/2010/main" spid="_x0000_s2072"/>
            </a:ext>
            <a:ext uri="{FF2B5EF4-FFF2-40B4-BE49-F238E27FC236}">
              <a16:creationId xmlns:a16="http://schemas.microsoft.com/office/drawing/2014/main" id="{78971A9F-DDD5-4D81-92C3-F07C3F50FAE9}"/>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33" name="Drop Down 4" hidden="1">
          <a:extLst>
            <a:ext uri="{63B3BB69-23CF-44E3-9099-C40C66FF867C}">
              <a14:compatExt xmlns:a14="http://schemas.microsoft.com/office/drawing/2010/main" spid="_x0000_s2052"/>
            </a:ext>
            <a:ext uri="{FF2B5EF4-FFF2-40B4-BE49-F238E27FC236}">
              <a16:creationId xmlns:a16="http://schemas.microsoft.com/office/drawing/2014/main" id="{2BB59D86-29D0-48B5-AEF9-D86833E962FA}"/>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34" name="Drop Down 4" hidden="1">
          <a:extLst>
            <a:ext uri="{63B3BB69-23CF-44E3-9099-C40C66FF867C}">
              <a14:compatExt xmlns:a14="http://schemas.microsoft.com/office/drawing/2010/main" spid="_x0000_s2052"/>
            </a:ext>
            <a:ext uri="{FF2B5EF4-FFF2-40B4-BE49-F238E27FC236}">
              <a16:creationId xmlns:a16="http://schemas.microsoft.com/office/drawing/2014/main" id="{900A1776-7D64-4FE8-9529-9C0AA5ABA9FA}"/>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35" name="Drop Down 4" hidden="1">
          <a:extLst>
            <a:ext uri="{63B3BB69-23CF-44E3-9099-C40C66FF867C}">
              <a14:compatExt xmlns:a14="http://schemas.microsoft.com/office/drawing/2010/main" spid="_x0000_s2052"/>
            </a:ext>
            <a:ext uri="{FF2B5EF4-FFF2-40B4-BE49-F238E27FC236}">
              <a16:creationId xmlns:a16="http://schemas.microsoft.com/office/drawing/2014/main" id="{5567F865-855C-4C8C-B867-6D38AA32F7F1}"/>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36" name="Drop Down 4" hidden="1">
          <a:extLst>
            <a:ext uri="{63B3BB69-23CF-44E3-9099-C40C66FF867C}">
              <a14:compatExt xmlns:a14="http://schemas.microsoft.com/office/drawing/2010/main" spid="_x0000_s2052"/>
            </a:ext>
            <a:ext uri="{FF2B5EF4-FFF2-40B4-BE49-F238E27FC236}">
              <a16:creationId xmlns:a16="http://schemas.microsoft.com/office/drawing/2014/main" id="{794EDDD2-A10E-4F95-BBC6-7C881C70D6FD}"/>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37" name="Drop Down 4" hidden="1">
          <a:extLst>
            <a:ext uri="{63B3BB69-23CF-44E3-9099-C40C66FF867C}">
              <a14:compatExt xmlns:a14="http://schemas.microsoft.com/office/drawing/2010/main" spid="_x0000_s2052"/>
            </a:ext>
            <a:ext uri="{FF2B5EF4-FFF2-40B4-BE49-F238E27FC236}">
              <a16:creationId xmlns:a16="http://schemas.microsoft.com/office/drawing/2014/main" id="{7465E31A-D21D-41CD-B422-5D94748FA324}"/>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338" name="Drop Down 20" hidden="1">
          <a:extLst>
            <a:ext uri="{63B3BB69-23CF-44E3-9099-C40C66FF867C}">
              <a14:compatExt xmlns:a14="http://schemas.microsoft.com/office/drawing/2010/main" spid="_x0000_s2068"/>
            </a:ext>
            <a:ext uri="{FF2B5EF4-FFF2-40B4-BE49-F238E27FC236}">
              <a16:creationId xmlns:a16="http://schemas.microsoft.com/office/drawing/2014/main" id="{3B9EA788-DD3F-4E72-8D16-E25B60614AA4}"/>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339" name="Drop Down 24" hidden="1">
          <a:extLst>
            <a:ext uri="{63B3BB69-23CF-44E3-9099-C40C66FF867C}">
              <a14:compatExt xmlns:a14="http://schemas.microsoft.com/office/drawing/2010/main" spid="_x0000_s2072"/>
            </a:ext>
            <a:ext uri="{FF2B5EF4-FFF2-40B4-BE49-F238E27FC236}">
              <a16:creationId xmlns:a16="http://schemas.microsoft.com/office/drawing/2014/main" id="{10D3F5EA-BD51-48A2-8E06-BB14CCE05926}"/>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40" name="Drop Down 4" hidden="1">
          <a:extLst>
            <a:ext uri="{63B3BB69-23CF-44E3-9099-C40C66FF867C}">
              <a14:compatExt xmlns:a14="http://schemas.microsoft.com/office/drawing/2010/main" spid="_x0000_s2052"/>
            </a:ext>
            <a:ext uri="{FF2B5EF4-FFF2-40B4-BE49-F238E27FC236}">
              <a16:creationId xmlns:a16="http://schemas.microsoft.com/office/drawing/2014/main" id="{674F0468-C8C8-4E39-84CD-BC71079BC947}"/>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41" name="Drop Down 4" hidden="1">
          <a:extLst>
            <a:ext uri="{63B3BB69-23CF-44E3-9099-C40C66FF867C}">
              <a14:compatExt xmlns:a14="http://schemas.microsoft.com/office/drawing/2010/main" spid="_x0000_s2052"/>
            </a:ext>
            <a:ext uri="{FF2B5EF4-FFF2-40B4-BE49-F238E27FC236}">
              <a16:creationId xmlns:a16="http://schemas.microsoft.com/office/drawing/2014/main" id="{BCA2470A-CB7F-4AEF-B873-4783E31B31D0}"/>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42" name="Drop Down 4" hidden="1">
          <a:extLst>
            <a:ext uri="{63B3BB69-23CF-44E3-9099-C40C66FF867C}">
              <a14:compatExt xmlns:a14="http://schemas.microsoft.com/office/drawing/2010/main" spid="_x0000_s2052"/>
            </a:ext>
            <a:ext uri="{FF2B5EF4-FFF2-40B4-BE49-F238E27FC236}">
              <a16:creationId xmlns:a16="http://schemas.microsoft.com/office/drawing/2014/main" id="{FF3BFC0A-51CD-42E5-BB79-0D5600F96238}"/>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43" name="Drop Down 4" hidden="1">
          <a:extLst>
            <a:ext uri="{63B3BB69-23CF-44E3-9099-C40C66FF867C}">
              <a14:compatExt xmlns:a14="http://schemas.microsoft.com/office/drawing/2010/main" spid="_x0000_s2052"/>
            </a:ext>
            <a:ext uri="{FF2B5EF4-FFF2-40B4-BE49-F238E27FC236}">
              <a16:creationId xmlns:a16="http://schemas.microsoft.com/office/drawing/2014/main" id="{E7CAB6C6-5AC4-4364-89B9-3A0519556CD1}"/>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44" name="Drop Down 4" hidden="1">
          <a:extLst>
            <a:ext uri="{63B3BB69-23CF-44E3-9099-C40C66FF867C}">
              <a14:compatExt xmlns:a14="http://schemas.microsoft.com/office/drawing/2010/main" spid="_x0000_s2052"/>
            </a:ext>
            <a:ext uri="{FF2B5EF4-FFF2-40B4-BE49-F238E27FC236}">
              <a16:creationId xmlns:a16="http://schemas.microsoft.com/office/drawing/2014/main" id="{8C3C3D95-1A8B-4B91-842F-401FDF0521FD}"/>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345" name="Drop Down 20" hidden="1">
          <a:extLst>
            <a:ext uri="{63B3BB69-23CF-44E3-9099-C40C66FF867C}">
              <a14:compatExt xmlns:a14="http://schemas.microsoft.com/office/drawing/2010/main" spid="_x0000_s2068"/>
            </a:ext>
            <a:ext uri="{FF2B5EF4-FFF2-40B4-BE49-F238E27FC236}">
              <a16:creationId xmlns:a16="http://schemas.microsoft.com/office/drawing/2014/main" id="{F79DC920-D77D-49C2-924B-89691025A0C1}"/>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346" name="Drop Down 24" hidden="1">
          <a:extLst>
            <a:ext uri="{63B3BB69-23CF-44E3-9099-C40C66FF867C}">
              <a14:compatExt xmlns:a14="http://schemas.microsoft.com/office/drawing/2010/main" spid="_x0000_s2072"/>
            </a:ext>
            <a:ext uri="{FF2B5EF4-FFF2-40B4-BE49-F238E27FC236}">
              <a16:creationId xmlns:a16="http://schemas.microsoft.com/office/drawing/2014/main" id="{D8704731-ACC0-4639-B4C6-01BFDDE23AF7}"/>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47" name="Drop Down 4" hidden="1">
          <a:extLst>
            <a:ext uri="{63B3BB69-23CF-44E3-9099-C40C66FF867C}">
              <a14:compatExt xmlns:a14="http://schemas.microsoft.com/office/drawing/2010/main" spid="_x0000_s2052"/>
            </a:ext>
            <a:ext uri="{FF2B5EF4-FFF2-40B4-BE49-F238E27FC236}">
              <a16:creationId xmlns:a16="http://schemas.microsoft.com/office/drawing/2014/main" id="{6C7D010B-250A-4D80-B633-40D1349A653E}"/>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48" name="Drop Down 4" hidden="1">
          <a:extLst>
            <a:ext uri="{63B3BB69-23CF-44E3-9099-C40C66FF867C}">
              <a14:compatExt xmlns:a14="http://schemas.microsoft.com/office/drawing/2010/main" spid="_x0000_s2052"/>
            </a:ext>
            <a:ext uri="{FF2B5EF4-FFF2-40B4-BE49-F238E27FC236}">
              <a16:creationId xmlns:a16="http://schemas.microsoft.com/office/drawing/2014/main" id="{21810A25-7C5D-4C6E-B3D6-4C47A541C321}"/>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49" name="Drop Down 4" hidden="1">
          <a:extLst>
            <a:ext uri="{63B3BB69-23CF-44E3-9099-C40C66FF867C}">
              <a14:compatExt xmlns:a14="http://schemas.microsoft.com/office/drawing/2010/main" spid="_x0000_s2052"/>
            </a:ext>
            <a:ext uri="{FF2B5EF4-FFF2-40B4-BE49-F238E27FC236}">
              <a16:creationId xmlns:a16="http://schemas.microsoft.com/office/drawing/2014/main" id="{4A225404-BCAF-4300-90BD-DCB097E3E622}"/>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50" name="Drop Down 4" hidden="1">
          <a:extLst>
            <a:ext uri="{63B3BB69-23CF-44E3-9099-C40C66FF867C}">
              <a14:compatExt xmlns:a14="http://schemas.microsoft.com/office/drawing/2010/main" spid="_x0000_s2052"/>
            </a:ext>
            <a:ext uri="{FF2B5EF4-FFF2-40B4-BE49-F238E27FC236}">
              <a16:creationId xmlns:a16="http://schemas.microsoft.com/office/drawing/2014/main" id="{0D8150A3-7020-4678-B19B-D2BBFF721FFB}"/>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51" name="Drop Down 4" hidden="1">
          <a:extLst>
            <a:ext uri="{63B3BB69-23CF-44E3-9099-C40C66FF867C}">
              <a14:compatExt xmlns:a14="http://schemas.microsoft.com/office/drawing/2010/main" spid="_x0000_s2052"/>
            </a:ext>
            <a:ext uri="{FF2B5EF4-FFF2-40B4-BE49-F238E27FC236}">
              <a16:creationId xmlns:a16="http://schemas.microsoft.com/office/drawing/2014/main" id="{23BE25D8-9571-42D4-80E0-6FAB51E2F811}"/>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352" name="Drop Down 20" hidden="1">
          <a:extLst>
            <a:ext uri="{63B3BB69-23CF-44E3-9099-C40C66FF867C}">
              <a14:compatExt xmlns:a14="http://schemas.microsoft.com/office/drawing/2010/main" spid="_x0000_s2068"/>
            </a:ext>
            <a:ext uri="{FF2B5EF4-FFF2-40B4-BE49-F238E27FC236}">
              <a16:creationId xmlns:a16="http://schemas.microsoft.com/office/drawing/2014/main" id="{501048DC-D8C9-4F9B-BDCC-7FF9EABA594A}"/>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353" name="Drop Down 24" hidden="1">
          <a:extLst>
            <a:ext uri="{63B3BB69-23CF-44E3-9099-C40C66FF867C}">
              <a14:compatExt xmlns:a14="http://schemas.microsoft.com/office/drawing/2010/main" spid="_x0000_s2072"/>
            </a:ext>
            <a:ext uri="{FF2B5EF4-FFF2-40B4-BE49-F238E27FC236}">
              <a16:creationId xmlns:a16="http://schemas.microsoft.com/office/drawing/2014/main" id="{A5B6D51B-CE96-4B06-B701-8854B0A1F555}"/>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54" name="Drop Down 4" hidden="1">
          <a:extLst>
            <a:ext uri="{63B3BB69-23CF-44E3-9099-C40C66FF867C}">
              <a14:compatExt xmlns:a14="http://schemas.microsoft.com/office/drawing/2010/main" spid="_x0000_s2052"/>
            </a:ext>
            <a:ext uri="{FF2B5EF4-FFF2-40B4-BE49-F238E27FC236}">
              <a16:creationId xmlns:a16="http://schemas.microsoft.com/office/drawing/2014/main" id="{1FEF44CB-4BA4-44FC-BEBC-D89569202F1E}"/>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55" name="Drop Down 4" hidden="1">
          <a:extLst>
            <a:ext uri="{63B3BB69-23CF-44E3-9099-C40C66FF867C}">
              <a14:compatExt xmlns:a14="http://schemas.microsoft.com/office/drawing/2010/main" spid="_x0000_s2052"/>
            </a:ext>
            <a:ext uri="{FF2B5EF4-FFF2-40B4-BE49-F238E27FC236}">
              <a16:creationId xmlns:a16="http://schemas.microsoft.com/office/drawing/2014/main" id="{132C9A01-59B5-4E0A-888C-D4B3CCEAAE8A}"/>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56" name="Drop Down 4" hidden="1">
          <a:extLst>
            <a:ext uri="{63B3BB69-23CF-44E3-9099-C40C66FF867C}">
              <a14:compatExt xmlns:a14="http://schemas.microsoft.com/office/drawing/2010/main" spid="_x0000_s2052"/>
            </a:ext>
            <a:ext uri="{FF2B5EF4-FFF2-40B4-BE49-F238E27FC236}">
              <a16:creationId xmlns:a16="http://schemas.microsoft.com/office/drawing/2014/main" id="{84861FB1-019B-405F-B18B-51250497CBE0}"/>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57" name="Drop Down 4" hidden="1">
          <a:extLst>
            <a:ext uri="{63B3BB69-23CF-44E3-9099-C40C66FF867C}">
              <a14:compatExt xmlns:a14="http://schemas.microsoft.com/office/drawing/2010/main" spid="_x0000_s2052"/>
            </a:ext>
            <a:ext uri="{FF2B5EF4-FFF2-40B4-BE49-F238E27FC236}">
              <a16:creationId xmlns:a16="http://schemas.microsoft.com/office/drawing/2014/main" id="{293424E3-E989-41B9-AB6F-391AF169F4A1}"/>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58" name="Drop Down 4" hidden="1">
          <a:extLst>
            <a:ext uri="{63B3BB69-23CF-44E3-9099-C40C66FF867C}">
              <a14:compatExt xmlns:a14="http://schemas.microsoft.com/office/drawing/2010/main" spid="_x0000_s2052"/>
            </a:ext>
            <a:ext uri="{FF2B5EF4-FFF2-40B4-BE49-F238E27FC236}">
              <a16:creationId xmlns:a16="http://schemas.microsoft.com/office/drawing/2014/main" id="{83F716C1-1D81-4705-AFCD-5D91FC244179}"/>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289</xdr:row>
      <xdr:rowOff>0</xdr:rowOff>
    </xdr:from>
    <xdr:ext cx="1921468" cy="195685"/>
    <xdr:sp macro="" textlink="">
      <xdr:nvSpPr>
        <xdr:cNvPr id="2359" name="Drop Down 20" hidden="1">
          <a:extLst>
            <a:ext uri="{63B3BB69-23CF-44E3-9099-C40C66FF867C}">
              <a14:compatExt xmlns:a14="http://schemas.microsoft.com/office/drawing/2010/main" spid="_x0000_s2068"/>
            </a:ext>
            <a:ext uri="{FF2B5EF4-FFF2-40B4-BE49-F238E27FC236}">
              <a16:creationId xmlns:a16="http://schemas.microsoft.com/office/drawing/2014/main" id="{168C280C-73DE-4588-80DF-4CC0ED3EB5BA}"/>
            </a:ext>
          </a:extLst>
        </xdr:cNvPr>
        <xdr:cNvSpPr/>
      </xdr:nvSpPr>
      <xdr:spPr bwMode="auto">
        <a:xfrm>
          <a:off x="6065520" y="442417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289</xdr:row>
      <xdr:rowOff>0</xdr:rowOff>
    </xdr:from>
    <xdr:ext cx="2476500" cy="199970"/>
    <xdr:sp macro="" textlink="">
      <xdr:nvSpPr>
        <xdr:cNvPr id="2360" name="Drop Down 24" hidden="1">
          <a:extLst>
            <a:ext uri="{63B3BB69-23CF-44E3-9099-C40C66FF867C}">
              <a14:compatExt xmlns:a14="http://schemas.microsoft.com/office/drawing/2010/main" spid="_x0000_s2072"/>
            </a:ext>
            <a:ext uri="{FF2B5EF4-FFF2-40B4-BE49-F238E27FC236}">
              <a16:creationId xmlns:a16="http://schemas.microsoft.com/office/drawing/2014/main" id="{C0DE75A9-ACE9-4202-8149-78DE7375FEF8}"/>
            </a:ext>
          </a:extLst>
        </xdr:cNvPr>
        <xdr:cNvSpPr/>
      </xdr:nvSpPr>
      <xdr:spPr bwMode="auto">
        <a:xfrm>
          <a:off x="3901440" y="442417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61" name="Drop Down 4" hidden="1">
          <a:extLst>
            <a:ext uri="{63B3BB69-23CF-44E3-9099-C40C66FF867C}">
              <a14:compatExt xmlns:a14="http://schemas.microsoft.com/office/drawing/2010/main" spid="_x0000_s2052"/>
            </a:ext>
            <a:ext uri="{FF2B5EF4-FFF2-40B4-BE49-F238E27FC236}">
              <a16:creationId xmlns:a16="http://schemas.microsoft.com/office/drawing/2014/main" id="{18264E06-F74B-44FA-B050-25D7D92A8A15}"/>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62" name="Drop Down 4" hidden="1">
          <a:extLst>
            <a:ext uri="{63B3BB69-23CF-44E3-9099-C40C66FF867C}">
              <a14:compatExt xmlns:a14="http://schemas.microsoft.com/office/drawing/2010/main" spid="_x0000_s2052"/>
            </a:ext>
            <a:ext uri="{FF2B5EF4-FFF2-40B4-BE49-F238E27FC236}">
              <a16:creationId xmlns:a16="http://schemas.microsoft.com/office/drawing/2014/main" id="{CB55D5EF-6179-4CF8-AB5A-7050F3B8BFD7}"/>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289</xdr:row>
      <xdr:rowOff>0</xdr:rowOff>
    </xdr:from>
    <xdr:ext cx="2529840" cy="195685"/>
    <xdr:sp macro="" textlink="">
      <xdr:nvSpPr>
        <xdr:cNvPr id="2363" name="Drop Down 4" hidden="1">
          <a:extLst>
            <a:ext uri="{63B3BB69-23CF-44E3-9099-C40C66FF867C}">
              <a14:compatExt xmlns:a14="http://schemas.microsoft.com/office/drawing/2010/main" spid="_x0000_s2052"/>
            </a:ext>
            <a:ext uri="{FF2B5EF4-FFF2-40B4-BE49-F238E27FC236}">
              <a16:creationId xmlns:a16="http://schemas.microsoft.com/office/drawing/2014/main" id="{1CF0A84A-1930-4FBD-A276-40E4A4B6E387}"/>
            </a:ext>
          </a:extLst>
        </xdr:cNvPr>
        <xdr:cNvSpPr/>
      </xdr:nvSpPr>
      <xdr:spPr bwMode="auto">
        <a:xfrm>
          <a:off x="553974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289</xdr:row>
      <xdr:rowOff>0</xdr:rowOff>
    </xdr:from>
    <xdr:ext cx="2529840" cy="195685"/>
    <xdr:sp macro="" textlink="">
      <xdr:nvSpPr>
        <xdr:cNvPr id="2364" name="Drop Down 4" hidden="1">
          <a:extLst>
            <a:ext uri="{63B3BB69-23CF-44E3-9099-C40C66FF867C}">
              <a14:compatExt xmlns:a14="http://schemas.microsoft.com/office/drawing/2010/main" spid="_x0000_s2052"/>
            </a:ext>
            <a:ext uri="{FF2B5EF4-FFF2-40B4-BE49-F238E27FC236}">
              <a16:creationId xmlns:a16="http://schemas.microsoft.com/office/drawing/2014/main" id="{813A0FDE-A9EE-4059-946A-A198C5D3F513}"/>
            </a:ext>
          </a:extLst>
        </xdr:cNvPr>
        <xdr:cNvSpPr/>
      </xdr:nvSpPr>
      <xdr:spPr bwMode="auto">
        <a:xfrm>
          <a:off x="5227320" y="442417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65" name="Drop Down 24" hidden="1">
          <a:extLst>
            <a:ext uri="{63B3BB69-23CF-44E3-9099-C40C66FF867C}">
              <a14:compatExt xmlns:a14="http://schemas.microsoft.com/office/drawing/2010/main" spid="_x0000_s2072"/>
            </a:ext>
            <a:ext uri="{FF2B5EF4-FFF2-40B4-BE49-F238E27FC236}">
              <a16:creationId xmlns:a16="http://schemas.microsoft.com/office/drawing/2014/main" id="{E536AAFC-1F55-41C2-BCD4-4133BEE4BDCF}"/>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66" name="Drop Down 24" hidden="1">
          <a:extLst>
            <a:ext uri="{63B3BB69-23CF-44E3-9099-C40C66FF867C}">
              <a14:compatExt xmlns:a14="http://schemas.microsoft.com/office/drawing/2010/main" spid="_x0000_s2072"/>
            </a:ext>
            <a:ext uri="{FF2B5EF4-FFF2-40B4-BE49-F238E27FC236}">
              <a16:creationId xmlns:a16="http://schemas.microsoft.com/office/drawing/2014/main" id="{405B2A27-1B79-45A6-9D91-7D2391AA2CCA}"/>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67" name="Drop Down 24" hidden="1">
          <a:extLst>
            <a:ext uri="{63B3BB69-23CF-44E3-9099-C40C66FF867C}">
              <a14:compatExt xmlns:a14="http://schemas.microsoft.com/office/drawing/2010/main" spid="_x0000_s2072"/>
            </a:ext>
            <a:ext uri="{FF2B5EF4-FFF2-40B4-BE49-F238E27FC236}">
              <a16:creationId xmlns:a16="http://schemas.microsoft.com/office/drawing/2014/main" id="{730AFEF3-1C39-4087-9318-615D98B400E9}"/>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68" name="Drop Down 24" hidden="1">
          <a:extLst>
            <a:ext uri="{63B3BB69-23CF-44E3-9099-C40C66FF867C}">
              <a14:compatExt xmlns:a14="http://schemas.microsoft.com/office/drawing/2010/main" spid="_x0000_s2072"/>
            </a:ext>
            <a:ext uri="{FF2B5EF4-FFF2-40B4-BE49-F238E27FC236}">
              <a16:creationId xmlns:a16="http://schemas.microsoft.com/office/drawing/2014/main" id="{B44F568D-A586-42DF-8AE4-43DF8B091990}"/>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69" name="Drop Down 24" hidden="1">
          <a:extLst>
            <a:ext uri="{63B3BB69-23CF-44E3-9099-C40C66FF867C}">
              <a14:compatExt xmlns:a14="http://schemas.microsoft.com/office/drawing/2010/main" spid="_x0000_s2072"/>
            </a:ext>
            <a:ext uri="{FF2B5EF4-FFF2-40B4-BE49-F238E27FC236}">
              <a16:creationId xmlns:a16="http://schemas.microsoft.com/office/drawing/2014/main" id="{F821B7D5-223E-4EB0-8A0B-7DC3144642B0}"/>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70" name="Drop Down 24" hidden="1">
          <a:extLst>
            <a:ext uri="{63B3BB69-23CF-44E3-9099-C40C66FF867C}">
              <a14:compatExt xmlns:a14="http://schemas.microsoft.com/office/drawing/2010/main" spid="_x0000_s2072"/>
            </a:ext>
            <a:ext uri="{FF2B5EF4-FFF2-40B4-BE49-F238E27FC236}">
              <a16:creationId xmlns:a16="http://schemas.microsoft.com/office/drawing/2014/main" id="{F7695635-42D2-4488-AA3D-BB8BAC80747E}"/>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71" name="Drop Down 24" hidden="1">
          <a:extLst>
            <a:ext uri="{63B3BB69-23CF-44E3-9099-C40C66FF867C}">
              <a14:compatExt xmlns:a14="http://schemas.microsoft.com/office/drawing/2010/main" spid="_x0000_s2072"/>
            </a:ext>
            <a:ext uri="{FF2B5EF4-FFF2-40B4-BE49-F238E27FC236}">
              <a16:creationId xmlns:a16="http://schemas.microsoft.com/office/drawing/2014/main" id="{94F0AFE9-207B-4094-9298-4D0410FEF58E}"/>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72" name="Drop Down 24" hidden="1">
          <a:extLst>
            <a:ext uri="{63B3BB69-23CF-44E3-9099-C40C66FF867C}">
              <a14:compatExt xmlns:a14="http://schemas.microsoft.com/office/drawing/2010/main" spid="_x0000_s2072"/>
            </a:ext>
            <a:ext uri="{FF2B5EF4-FFF2-40B4-BE49-F238E27FC236}">
              <a16:creationId xmlns:a16="http://schemas.microsoft.com/office/drawing/2014/main" id="{866A8D44-E366-4540-979B-57327A5E0D8C}"/>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73" name="Drop Down 24" hidden="1">
          <a:extLst>
            <a:ext uri="{63B3BB69-23CF-44E3-9099-C40C66FF867C}">
              <a14:compatExt xmlns:a14="http://schemas.microsoft.com/office/drawing/2010/main" spid="_x0000_s2072"/>
            </a:ext>
            <a:ext uri="{FF2B5EF4-FFF2-40B4-BE49-F238E27FC236}">
              <a16:creationId xmlns:a16="http://schemas.microsoft.com/office/drawing/2014/main" id="{57D49DD5-F2E5-4821-8B73-627143D8C036}"/>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74" name="Drop Down 24" hidden="1">
          <a:extLst>
            <a:ext uri="{63B3BB69-23CF-44E3-9099-C40C66FF867C}">
              <a14:compatExt xmlns:a14="http://schemas.microsoft.com/office/drawing/2010/main" spid="_x0000_s2072"/>
            </a:ext>
            <a:ext uri="{FF2B5EF4-FFF2-40B4-BE49-F238E27FC236}">
              <a16:creationId xmlns:a16="http://schemas.microsoft.com/office/drawing/2014/main" id="{D559931E-C424-4398-B977-D9AC4CAB786A}"/>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75" name="Drop Down 24" hidden="1">
          <a:extLst>
            <a:ext uri="{63B3BB69-23CF-44E3-9099-C40C66FF867C}">
              <a14:compatExt xmlns:a14="http://schemas.microsoft.com/office/drawing/2010/main" spid="_x0000_s2072"/>
            </a:ext>
            <a:ext uri="{FF2B5EF4-FFF2-40B4-BE49-F238E27FC236}">
              <a16:creationId xmlns:a16="http://schemas.microsoft.com/office/drawing/2014/main" id="{13356527-8DA9-4F3B-8EAD-E98586B91CBD}"/>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76" name="Drop Down 24" hidden="1">
          <a:extLst>
            <a:ext uri="{63B3BB69-23CF-44E3-9099-C40C66FF867C}">
              <a14:compatExt xmlns:a14="http://schemas.microsoft.com/office/drawing/2010/main" spid="_x0000_s2072"/>
            </a:ext>
            <a:ext uri="{FF2B5EF4-FFF2-40B4-BE49-F238E27FC236}">
              <a16:creationId xmlns:a16="http://schemas.microsoft.com/office/drawing/2014/main" id="{C84ACF84-5A74-4879-955D-40450DA4D291}"/>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77" name="Drop Down 24" hidden="1">
          <a:extLst>
            <a:ext uri="{63B3BB69-23CF-44E3-9099-C40C66FF867C}">
              <a14:compatExt xmlns:a14="http://schemas.microsoft.com/office/drawing/2010/main" spid="_x0000_s2072"/>
            </a:ext>
            <a:ext uri="{FF2B5EF4-FFF2-40B4-BE49-F238E27FC236}">
              <a16:creationId xmlns:a16="http://schemas.microsoft.com/office/drawing/2014/main" id="{D39F91E7-A1F8-4B03-B851-7097AE59FF59}"/>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78" name="Drop Down 24" hidden="1">
          <a:extLst>
            <a:ext uri="{63B3BB69-23CF-44E3-9099-C40C66FF867C}">
              <a14:compatExt xmlns:a14="http://schemas.microsoft.com/office/drawing/2010/main" spid="_x0000_s2072"/>
            </a:ext>
            <a:ext uri="{FF2B5EF4-FFF2-40B4-BE49-F238E27FC236}">
              <a16:creationId xmlns:a16="http://schemas.microsoft.com/office/drawing/2014/main" id="{6CD2429F-2B31-464E-8E90-42DCED59EAE9}"/>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79" name="Drop Down 24" hidden="1">
          <a:extLst>
            <a:ext uri="{63B3BB69-23CF-44E3-9099-C40C66FF867C}">
              <a14:compatExt xmlns:a14="http://schemas.microsoft.com/office/drawing/2010/main" spid="_x0000_s2072"/>
            </a:ext>
            <a:ext uri="{FF2B5EF4-FFF2-40B4-BE49-F238E27FC236}">
              <a16:creationId xmlns:a16="http://schemas.microsoft.com/office/drawing/2014/main" id="{9527D20B-6B74-48B1-BABA-6B8DF14A4A4A}"/>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80" name="Drop Down 24" hidden="1">
          <a:extLst>
            <a:ext uri="{63B3BB69-23CF-44E3-9099-C40C66FF867C}">
              <a14:compatExt xmlns:a14="http://schemas.microsoft.com/office/drawing/2010/main" spid="_x0000_s2072"/>
            </a:ext>
            <a:ext uri="{FF2B5EF4-FFF2-40B4-BE49-F238E27FC236}">
              <a16:creationId xmlns:a16="http://schemas.microsoft.com/office/drawing/2014/main" id="{BBF2854A-1A46-434C-9F78-EF68707936A3}"/>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81" name="Drop Down 24" hidden="1">
          <a:extLst>
            <a:ext uri="{63B3BB69-23CF-44E3-9099-C40C66FF867C}">
              <a14:compatExt xmlns:a14="http://schemas.microsoft.com/office/drawing/2010/main" spid="_x0000_s2072"/>
            </a:ext>
            <a:ext uri="{FF2B5EF4-FFF2-40B4-BE49-F238E27FC236}">
              <a16:creationId xmlns:a16="http://schemas.microsoft.com/office/drawing/2014/main" id="{5D5B24CD-7337-42BD-B41D-B3996B62005A}"/>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82" name="Drop Down 24" hidden="1">
          <a:extLst>
            <a:ext uri="{63B3BB69-23CF-44E3-9099-C40C66FF867C}">
              <a14:compatExt xmlns:a14="http://schemas.microsoft.com/office/drawing/2010/main" spid="_x0000_s2072"/>
            </a:ext>
            <a:ext uri="{FF2B5EF4-FFF2-40B4-BE49-F238E27FC236}">
              <a16:creationId xmlns:a16="http://schemas.microsoft.com/office/drawing/2014/main" id="{EE4E2191-A679-40AA-B44F-1C694E7AEAA5}"/>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292</xdr:row>
      <xdr:rowOff>0</xdr:rowOff>
    </xdr:from>
    <xdr:ext cx="2476500" cy="199970"/>
    <xdr:sp macro="" textlink="">
      <xdr:nvSpPr>
        <xdr:cNvPr id="2383" name="Drop Down 24" hidden="1">
          <a:extLst>
            <a:ext uri="{63B3BB69-23CF-44E3-9099-C40C66FF867C}">
              <a14:compatExt xmlns:a14="http://schemas.microsoft.com/office/drawing/2010/main" spid="_x0000_s2072"/>
            </a:ext>
            <a:ext uri="{FF2B5EF4-FFF2-40B4-BE49-F238E27FC236}">
              <a16:creationId xmlns:a16="http://schemas.microsoft.com/office/drawing/2014/main" id="{AA615EF1-5DEB-403A-86EB-1172ADAE5D94}"/>
            </a:ext>
          </a:extLst>
        </xdr:cNvPr>
        <xdr:cNvSpPr/>
      </xdr:nvSpPr>
      <xdr:spPr bwMode="auto">
        <a:xfrm>
          <a:off x="3901440" y="421767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384" name="Drop Down 4" hidden="1">
          <a:extLst>
            <a:ext uri="{63B3BB69-23CF-44E3-9099-C40C66FF867C}">
              <a14:compatExt xmlns:a14="http://schemas.microsoft.com/office/drawing/2010/main" spid="_x0000_s2052"/>
            </a:ext>
            <a:ext uri="{FF2B5EF4-FFF2-40B4-BE49-F238E27FC236}">
              <a16:creationId xmlns:a16="http://schemas.microsoft.com/office/drawing/2014/main" id="{F96FBB9C-2C4B-4B2B-A8AA-E3542ADBBD03}"/>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298</xdr:row>
      <xdr:rowOff>0</xdr:rowOff>
    </xdr:from>
    <xdr:ext cx="1921468" cy="195685"/>
    <xdr:sp macro="" textlink="">
      <xdr:nvSpPr>
        <xdr:cNvPr id="2385" name="Drop Down 20" hidden="1">
          <a:extLst>
            <a:ext uri="{63B3BB69-23CF-44E3-9099-C40C66FF867C}">
              <a14:compatExt xmlns:a14="http://schemas.microsoft.com/office/drawing/2010/main" spid="_x0000_s2068"/>
            </a:ext>
            <a:ext uri="{FF2B5EF4-FFF2-40B4-BE49-F238E27FC236}">
              <a16:creationId xmlns:a16="http://schemas.microsoft.com/office/drawing/2014/main" id="{DFF813A6-7FEF-4C26-9488-C6402B192369}"/>
            </a:ext>
          </a:extLst>
        </xdr:cNvPr>
        <xdr:cNvSpPr/>
      </xdr:nvSpPr>
      <xdr:spPr bwMode="auto">
        <a:xfrm>
          <a:off x="6065520" y="332232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298</xdr:row>
      <xdr:rowOff>0</xdr:rowOff>
    </xdr:from>
    <xdr:ext cx="2476500" cy="199970"/>
    <xdr:sp macro="" textlink="">
      <xdr:nvSpPr>
        <xdr:cNvPr id="2386" name="Drop Down 24" hidden="1">
          <a:extLst>
            <a:ext uri="{63B3BB69-23CF-44E3-9099-C40C66FF867C}">
              <a14:compatExt xmlns:a14="http://schemas.microsoft.com/office/drawing/2010/main" spid="_x0000_s2072"/>
            </a:ext>
            <a:ext uri="{FF2B5EF4-FFF2-40B4-BE49-F238E27FC236}">
              <a16:creationId xmlns:a16="http://schemas.microsoft.com/office/drawing/2014/main" id="{F5495216-B5DE-4DAA-9015-2D3BE8AF3BE5}"/>
            </a:ext>
          </a:extLst>
        </xdr:cNvPr>
        <xdr:cNvSpPr/>
      </xdr:nvSpPr>
      <xdr:spPr bwMode="auto">
        <a:xfrm>
          <a:off x="3901440" y="332232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387" name="Drop Down 4" hidden="1">
          <a:extLst>
            <a:ext uri="{63B3BB69-23CF-44E3-9099-C40C66FF867C}">
              <a14:compatExt xmlns:a14="http://schemas.microsoft.com/office/drawing/2010/main" spid="_x0000_s2052"/>
            </a:ext>
            <a:ext uri="{FF2B5EF4-FFF2-40B4-BE49-F238E27FC236}">
              <a16:creationId xmlns:a16="http://schemas.microsoft.com/office/drawing/2014/main" id="{35552541-8F8E-4668-B731-4252FAAD7EE4}"/>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298</xdr:row>
      <xdr:rowOff>0</xdr:rowOff>
    </xdr:from>
    <xdr:ext cx="2529840" cy="195685"/>
    <xdr:sp macro="" textlink="">
      <xdr:nvSpPr>
        <xdr:cNvPr id="2388" name="Drop Down 4" hidden="1">
          <a:extLst>
            <a:ext uri="{63B3BB69-23CF-44E3-9099-C40C66FF867C}">
              <a14:compatExt xmlns:a14="http://schemas.microsoft.com/office/drawing/2010/main" spid="_x0000_s2052"/>
            </a:ext>
            <a:ext uri="{FF2B5EF4-FFF2-40B4-BE49-F238E27FC236}">
              <a16:creationId xmlns:a16="http://schemas.microsoft.com/office/drawing/2014/main" id="{0171174E-9871-4317-A8C0-B6E33D6CD75A}"/>
            </a:ext>
          </a:extLst>
        </xdr:cNvPr>
        <xdr:cNvSpPr/>
      </xdr:nvSpPr>
      <xdr:spPr bwMode="auto">
        <a:xfrm>
          <a:off x="522732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389" name="Drop Down 4" hidden="1">
          <a:extLst>
            <a:ext uri="{63B3BB69-23CF-44E3-9099-C40C66FF867C}">
              <a14:compatExt xmlns:a14="http://schemas.microsoft.com/office/drawing/2010/main" spid="_x0000_s2052"/>
            </a:ext>
            <a:ext uri="{FF2B5EF4-FFF2-40B4-BE49-F238E27FC236}">
              <a16:creationId xmlns:a16="http://schemas.microsoft.com/office/drawing/2014/main" id="{642947CC-A255-4DCB-9047-F9A1A98B0E97}"/>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298</xdr:row>
      <xdr:rowOff>0</xdr:rowOff>
    </xdr:from>
    <xdr:ext cx="2529840" cy="195685"/>
    <xdr:sp macro="" textlink="">
      <xdr:nvSpPr>
        <xdr:cNvPr id="2390" name="Drop Down 4" hidden="1">
          <a:extLst>
            <a:ext uri="{63B3BB69-23CF-44E3-9099-C40C66FF867C}">
              <a14:compatExt xmlns:a14="http://schemas.microsoft.com/office/drawing/2010/main" spid="_x0000_s2052"/>
            </a:ext>
            <a:ext uri="{FF2B5EF4-FFF2-40B4-BE49-F238E27FC236}">
              <a16:creationId xmlns:a16="http://schemas.microsoft.com/office/drawing/2014/main" id="{B881F4FF-EA5F-4674-81CB-FCB4C74AB5B7}"/>
            </a:ext>
          </a:extLst>
        </xdr:cNvPr>
        <xdr:cNvSpPr/>
      </xdr:nvSpPr>
      <xdr:spPr bwMode="auto">
        <a:xfrm>
          <a:off x="522732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391" name="Drop Down 4" hidden="1">
          <a:extLst>
            <a:ext uri="{63B3BB69-23CF-44E3-9099-C40C66FF867C}">
              <a14:compatExt xmlns:a14="http://schemas.microsoft.com/office/drawing/2010/main" spid="_x0000_s2052"/>
            </a:ext>
            <a:ext uri="{FF2B5EF4-FFF2-40B4-BE49-F238E27FC236}">
              <a16:creationId xmlns:a16="http://schemas.microsoft.com/office/drawing/2014/main" id="{00150F37-8B23-4733-A9B9-DD0CE481CDEB}"/>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298</xdr:row>
      <xdr:rowOff>0</xdr:rowOff>
    </xdr:from>
    <xdr:ext cx="1921468" cy="195685"/>
    <xdr:sp macro="" textlink="">
      <xdr:nvSpPr>
        <xdr:cNvPr id="2392" name="Drop Down 20" hidden="1">
          <a:extLst>
            <a:ext uri="{63B3BB69-23CF-44E3-9099-C40C66FF867C}">
              <a14:compatExt xmlns:a14="http://schemas.microsoft.com/office/drawing/2010/main" spid="_x0000_s2068"/>
            </a:ext>
            <a:ext uri="{FF2B5EF4-FFF2-40B4-BE49-F238E27FC236}">
              <a16:creationId xmlns:a16="http://schemas.microsoft.com/office/drawing/2014/main" id="{0DC0C209-9E56-4ABC-93E6-06378FC2D4CE}"/>
            </a:ext>
          </a:extLst>
        </xdr:cNvPr>
        <xdr:cNvSpPr/>
      </xdr:nvSpPr>
      <xdr:spPr bwMode="auto">
        <a:xfrm>
          <a:off x="6065520" y="332232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298</xdr:row>
      <xdr:rowOff>0</xdr:rowOff>
    </xdr:from>
    <xdr:ext cx="2476500" cy="199970"/>
    <xdr:sp macro="" textlink="">
      <xdr:nvSpPr>
        <xdr:cNvPr id="2393" name="Drop Down 24" hidden="1">
          <a:extLst>
            <a:ext uri="{63B3BB69-23CF-44E3-9099-C40C66FF867C}">
              <a14:compatExt xmlns:a14="http://schemas.microsoft.com/office/drawing/2010/main" spid="_x0000_s2072"/>
            </a:ext>
            <a:ext uri="{FF2B5EF4-FFF2-40B4-BE49-F238E27FC236}">
              <a16:creationId xmlns:a16="http://schemas.microsoft.com/office/drawing/2014/main" id="{C6D2822B-65BF-492A-89A5-429F9C907A30}"/>
            </a:ext>
          </a:extLst>
        </xdr:cNvPr>
        <xdr:cNvSpPr/>
      </xdr:nvSpPr>
      <xdr:spPr bwMode="auto">
        <a:xfrm>
          <a:off x="3901440" y="332232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394" name="Drop Down 4" hidden="1">
          <a:extLst>
            <a:ext uri="{63B3BB69-23CF-44E3-9099-C40C66FF867C}">
              <a14:compatExt xmlns:a14="http://schemas.microsoft.com/office/drawing/2010/main" spid="_x0000_s2052"/>
            </a:ext>
            <a:ext uri="{FF2B5EF4-FFF2-40B4-BE49-F238E27FC236}">
              <a16:creationId xmlns:a16="http://schemas.microsoft.com/office/drawing/2014/main" id="{F5946BC9-BB82-46E3-A49E-064DA1162D04}"/>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298</xdr:row>
      <xdr:rowOff>0</xdr:rowOff>
    </xdr:from>
    <xdr:ext cx="2529840" cy="195685"/>
    <xdr:sp macro="" textlink="">
      <xdr:nvSpPr>
        <xdr:cNvPr id="2395" name="Drop Down 4" hidden="1">
          <a:extLst>
            <a:ext uri="{63B3BB69-23CF-44E3-9099-C40C66FF867C}">
              <a14:compatExt xmlns:a14="http://schemas.microsoft.com/office/drawing/2010/main" spid="_x0000_s2052"/>
            </a:ext>
            <a:ext uri="{FF2B5EF4-FFF2-40B4-BE49-F238E27FC236}">
              <a16:creationId xmlns:a16="http://schemas.microsoft.com/office/drawing/2014/main" id="{2A6C399D-E2B0-4FB3-BA29-095632401BCD}"/>
            </a:ext>
          </a:extLst>
        </xdr:cNvPr>
        <xdr:cNvSpPr/>
      </xdr:nvSpPr>
      <xdr:spPr bwMode="auto">
        <a:xfrm>
          <a:off x="522732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396" name="Drop Down 4" hidden="1">
          <a:extLst>
            <a:ext uri="{63B3BB69-23CF-44E3-9099-C40C66FF867C}">
              <a14:compatExt xmlns:a14="http://schemas.microsoft.com/office/drawing/2010/main" spid="_x0000_s2052"/>
            </a:ext>
            <a:ext uri="{FF2B5EF4-FFF2-40B4-BE49-F238E27FC236}">
              <a16:creationId xmlns:a16="http://schemas.microsoft.com/office/drawing/2014/main" id="{535B72F9-650C-4DBC-8186-8D2AD3C65391}"/>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298</xdr:row>
      <xdr:rowOff>0</xdr:rowOff>
    </xdr:from>
    <xdr:ext cx="2529840" cy="195685"/>
    <xdr:sp macro="" textlink="">
      <xdr:nvSpPr>
        <xdr:cNvPr id="2397" name="Drop Down 4" hidden="1">
          <a:extLst>
            <a:ext uri="{63B3BB69-23CF-44E3-9099-C40C66FF867C}">
              <a14:compatExt xmlns:a14="http://schemas.microsoft.com/office/drawing/2010/main" spid="_x0000_s2052"/>
            </a:ext>
            <a:ext uri="{FF2B5EF4-FFF2-40B4-BE49-F238E27FC236}">
              <a16:creationId xmlns:a16="http://schemas.microsoft.com/office/drawing/2014/main" id="{D9957D24-9E9A-4A9F-A369-469F42831822}"/>
            </a:ext>
          </a:extLst>
        </xdr:cNvPr>
        <xdr:cNvSpPr/>
      </xdr:nvSpPr>
      <xdr:spPr bwMode="auto">
        <a:xfrm>
          <a:off x="522732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398" name="Drop Down 4" hidden="1">
          <a:extLst>
            <a:ext uri="{63B3BB69-23CF-44E3-9099-C40C66FF867C}">
              <a14:compatExt xmlns:a14="http://schemas.microsoft.com/office/drawing/2010/main" spid="_x0000_s2052"/>
            </a:ext>
            <a:ext uri="{FF2B5EF4-FFF2-40B4-BE49-F238E27FC236}">
              <a16:creationId xmlns:a16="http://schemas.microsoft.com/office/drawing/2014/main" id="{CCAE6AC3-C107-486A-BC47-E2E39454413A}"/>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298</xdr:row>
      <xdr:rowOff>0</xdr:rowOff>
    </xdr:from>
    <xdr:ext cx="1921468" cy="195685"/>
    <xdr:sp macro="" textlink="">
      <xdr:nvSpPr>
        <xdr:cNvPr id="2399" name="Drop Down 20" hidden="1">
          <a:extLst>
            <a:ext uri="{63B3BB69-23CF-44E3-9099-C40C66FF867C}">
              <a14:compatExt xmlns:a14="http://schemas.microsoft.com/office/drawing/2010/main" spid="_x0000_s2068"/>
            </a:ext>
            <a:ext uri="{FF2B5EF4-FFF2-40B4-BE49-F238E27FC236}">
              <a16:creationId xmlns:a16="http://schemas.microsoft.com/office/drawing/2014/main" id="{539ACEA3-6278-461A-AB79-A43FDD66C826}"/>
            </a:ext>
          </a:extLst>
        </xdr:cNvPr>
        <xdr:cNvSpPr/>
      </xdr:nvSpPr>
      <xdr:spPr bwMode="auto">
        <a:xfrm>
          <a:off x="6065520" y="332232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298</xdr:row>
      <xdr:rowOff>0</xdr:rowOff>
    </xdr:from>
    <xdr:ext cx="2476500" cy="199970"/>
    <xdr:sp macro="" textlink="">
      <xdr:nvSpPr>
        <xdr:cNvPr id="2400" name="Drop Down 24" hidden="1">
          <a:extLst>
            <a:ext uri="{63B3BB69-23CF-44E3-9099-C40C66FF867C}">
              <a14:compatExt xmlns:a14="http://schemas.microsoft.com/office/drawing/2010/main" spid="_x0000_s2072"/>
            </a:ext>
            <a:ext uri="{FF2B5EF4-FFF2-40B4-BE49-F238E27FC236}">
              <a16:creationId xmlns:a16="http://schemas.microsoft.com/office/drawing/2014/main" id="{DBEFAE2D-64E6-45F1-9A0A-F95B000FBDEE}"/>
            </a:ext>
          </a:extLst>
        </xdr:cNvPr>
        <xdr:cNvSpPr/>
      </xdr:nvSpPr>
      <xdr:spPr bwMode="auto">
        <a:xfrm>
          <a:off x="3901440" y="332232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401" name="Drop Down 4" hidden="1">
          <a:extLst>
            <a:ext uri="{63B3BB69-23CF-44E3-9099-C40C66FF867C}">
              <a14:compatExt xmlns:a14="http://schemas.microsoft.com/office/drawing/2010/main" spid="_x0000_s2052"/>
            </a:ext>
            <a:ext uri="{FF2B5EF4-FFF2-40B4-BE49-F238E27FC236}">
              <a16:creationId xmlns:a16="http://schemas.microsoft.com/office/drawing/2014/main" id="{B604489F-F1FD-453E-BB1E-ED8C75E72ACA}"/>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298</xdr:row>
      <xdr:rowOff>0</xdr:rowOff>
    </xdr:from>
    <xdr:ext cx="2529840" cy="195685"/>
    <xdr:sp macro="" textlink="">
      <xdr:nvSpPr>
        <xdr:cNvPr id="2402" name="Drop Down 4" hidden="1">
          <a:extLst>
            <a:ext uri="{63B3BB69-23CF-44E3-9099-C40C66FF867C}">
              <a14:compatExt xmlns:a14="http://schemas.microsoft.com/office/drawing/2010/main" spid="_x0000_s2052"/>
            </a:ext>
            <a:ext uri="{FF2B5EF4-FFF2-40B4-BE49-F238E27FC236}">
              <a16:creationId xmlns:a16="http://schemas.microsoft.com/office/drawing/2014/main" id="{3E0A4950-3CD8-4EB8-B174-6852D47EA4B4}"/>
            </a:ext>
          </a:extLst>
        </xdr:cNvPr>
        <xdr:cNvSpPr/>
      </xdr:nvSpPr>
      <xdr:spPr bwMode="auto">
        <a:xfrm>
          <a:off x="522732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403" name="Drop Down 4" hidden="1">
          <a:extLst>
            <a:ext uri="{63B3BB69-23CF-44E3-9099-C40C66FF867C}">
              <a14:compatExt xmlns:a14="http://schemas.microsoft.com/office/drawing/2010/main" spid="_x0000_s2052"/>
            </a:ext>
            <a:ext uri="{FF2B5EF4-FFF2-40B4-BE49-F238E27FC236}">
              <a16:creationId xmlns:a16="http://schemas.microsoft.com/office/drawing/2014/main" id="{DAAA3409-6555-45C8-AD73-AC2DB78D0ED2}"/>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298</xdr:row>
      <xdr:rowOff>0</xdr:rowOff>
    </xdr:from>
    <xdr:ext cx="2529840" cy="195685"/>
    <xdr:sp macro="" textlink="">
      <xdr:nvSpPr>
        <xdr:cNvPr id="2404" name="Drop Down 4" hidden="1">
          <a:extLst>
            <a:ext uri="{63B3BB69-23CF-44E3-9099-C40C66FF867C}">
              <a14:compatExt xmlns:a14="http://schemas.microsoft.com/office/drawing/2010/main" spid="_x0000_s2052"/>
            </a:ext>
            <a:ext uri="{FF2B5EF4-FFF2-40B4-BE49-F238E27FC236}">
              <a16:creationId xmlns:a16="http://schemas.microsoft.com/office/drawing/2014/main" id="{DF9EDCDD-14EA-4A49-9109-0FB0CF7D5C8D}"/>
            </a:ext>
          </a:extLst>
        </xdr:cNvPr>
        <xdr:cNvSpPr/>
      </xdr:nvSpPr>
      <xdr:spPr bwMode="auto">
        <a:xfrm>
          <a:off x="522732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405" name="Drop Down 4" hidden="1">
          <a:extLst>
            <a:ext uri="{63B3BB69-23CF-44E3-9099-C40C66FF867C}">
              <a14:compatExt xmlns:a14="http://schemas.microsoft.com/office/drawing/2010/main" spid="_x0000_s2052"/>
            </a:ext>
            <a:ext uri="{FF2B5EF4-FFF2-40B4-BE49-F238E27FC236}">
              <a16:creationId xmlns:a16="http://schemas.microsoft.com/office/drawing/2014/main" id="{B4BFE14C-30BD-44E2-A2AB-4ECE4BA4A699}"/>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298</xdr:row>
      <xdr:rowOff>0</xdr:rowOff>
    </xdr:from>
    <xdr:ext cx="1921468" cy="195685"/>
    <xdr:sp macro="" textlink="">
      <xdr:nvSpPr>
        <xdr:cNvPr id="2406" name="Drop Down 20" hidden="1">
          <a:extLst>
            <a:ext uri="{63B3BB69-23CF-44E3-9099-C40C66FF867C}">
              <a14:compatExt xmlns:a14="http://schemas.microsoft.com/office/drawing/2010/main" spid="_x0000_s2068"/>
            </a:ext>
            <a:ext uri="{FF2B5EF4-FFF2-40B4-BE49-F238E27FC236}">
              <a16:creationId xmlns:a16="http://schemas.microsoft.com/office/drawing/2014/main" id="{50F732F8-7367-4389-AB32-040D7CD39D67}"/>
            </a:ext>
          </a:extLst>
        </xdr:cNvPr>
        <xdr:cNvSpPr/>
      </xdr:nvSpPr>
      <xdr:spPr bwMode="auto">
        <a:xfrm>
          <a:off x="6065520" y="332232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298</xdr:row>
      <xdr:rowOff>0</xdr:rowOff>
    </xdr:from>
    <xdr:ext cx="2476500" cy="199970"/>
    <xdr:sp macro="" textlink="">
      <xdr:nvSpPr>
        <xdr:cNvPr id="2407" name="Drop Down 24" hidden="1">
          <a:extLst>
            <a:ext uri="{63B3BB69-23CF-44E3-9099-C40C66FF867C}">
              <a14:compatExt xmlns:a14="http://schemas.microsoft.com/office/drawing/2010/main" spid="_x0000_s2072"/>
            </a:ext>
            <a:ext uri="{FF2B5EF4-FFF2-40B4-BE49-F238E27FC236}">
              <a16:creationId xmlns:a16="http://schemas.microsoft.com/office/drawing/2014/main" id="{326C786B-DEE0-497A-B7B1-BB7B3F7ADB42}"/>
            </a:ext>
          </a:extLst>
        </xdr:cNvPr>
        <xdr:cNvSpPr/>
      </xdr:nvSpPr>
      <xdr:spPr bwMode="auto">
        <a:xfrm>
          <a:off x="3901440" y="332232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408" name="Drop Down 4" hidden="1">
          <a:extLst>
            <a:ext uri="{63B3BB69-23CF-44E3-9099-C40C66FF867C}">
              <a14:compatExt xmlns:a14="http://schemas.microsoft.com/office/drawing/2010/main" spid="_x0000_s2052"/>
            </a:ext>
            <a:ext uri="{FF2B5EF4-FFF2-40B4-BE49-F238E27FC236}">
              <a16:creationId xmlns:a16="http://schemas.microsoft.com/office/drawing/2014/main" id="{E7838845-41EE-4CF7-9593-451CD2BE1FB2}"/>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298</xdr:row>
      <xdr:rowOff>0</xdr:rowOff>
    </xdr:from>
    <xdr:ext cx="2529840" cy="195685"/>
    <xdr:sp macro="" textlink="">
      <xdr:nvSpPr>
        <xdr:cNvPr id="2409" name="Drop Down 4" hidden="1">
          <a:extLst>
            <a:ext uri="{63B3BB69-23CF-44E3-9099-C40C66FF867C}">
              <a14:compatExt xmlns:a14="http://schemas.microsoft.com/office/drawing/2010/main" spid="_x0000_s2052"/>
            </a:ext>
            <a:ext uri="{FF2B5EF4-FFF2-40B4-BE49-F238E27FC236}">
              <a16:creationId xmlns:a16="http://schemas.microsoft.com/office/drawing/2014/main" id="{D92748B8-324B-4DEB-A4E5-B442C4860D0E}"/>
            </a:ext>
          </a:extLst>
        </xdr:cNvPr>
        <xdr:cNvSpPr/>
      </xdr:nvSpPr>
      <xdr:spPr bwMode="auto">
        <a:xfrm>
          <a:off x="522732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410" name="Drop Down 4" hidden="1">
          <a:extLst>
            <a:ext uri="{63B3BB69-23CF-44E3-9099-C40C66FF867C}">
              <a14:compatExt xmlns:a14="http://schemas.microsoft.com/office/drawing/2010/main" spid="_x0000_s2052"/>
            </a:ext>
            <a:ext uri="{FF2B5EF4-FFF2-40B4-BE49-F238E27FC236}">
              <a16:creationId xmlns:a16="http://schemas.microsoft.com/office/drawing/2014/main" id="{63B37C11-B4B9-41B4-8E4D-B9CC64C98BF4}"/>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298</xdr:row>
      <xdr:rowOff>0</xdr:rowOff>
    </xdr:from>
    <xdr:ext cx="2529840" cy="195685"/>
    <xdr:sp macro="" textlink="">
      <xdr:nvSpPr>
        <xdr:cNvPr id="2411" name="Drop Down 4" hidden="1">
          <a:extLst>
            <a:ext uri="{63B3BB69-23CF-44E3-9099-C40C66FF867C}">
              <a14:compatExt xmlns:a14="http://schemas.microsoft.com/office/drawing/2010/main" spid="_x0000_s2052"/>
            </a:ext>
            <a:ext uri="{FF2B5EF4-FFF2-40B4-BE49-F238E27FC236}">
              <a16:creationId xmlns:a16="http://schemas.microsoft.com/office/drawing/2014/main" id="{9199BCFC-7C13-4BB1-AFC6-1F1BFE103A32}"/>
            </a:ext>
          </a:extLst>
        </xdr:cNvPr>
        <xdr:cNvSpPr/>
      </xdr:nvSpPr>
      <xdr:spPr bwMode="auto">
        <a:xfrm>
          <a:off x="522732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412" name="Drop Down 4" hidden="1">
          <a:extLst>
            <a:ext uri="{63B3BB69-23CF-44E3-9099-C40C66FF867C}">
              <a14:compatExt xmlns:a14="http://schemas.microsoft.com/office/drawing/2010/main" spid="_x0000_s2052"/>
            </a:ext>
            <a:ext uri="{FF2B5EF4-FFF2-40B4-BE49-F238E27FC236}">
              <a16:creationId xmlns:a16="http://schemas.microsoft.com/office/drawing/2014/main" id="{B392C586-14B2-4468-B2B2-87E53E0C1061}"/>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298</xdr:row>
      <xdr:rowOff>0</xdr:rowOff>
    </xdr:from>
    <xdr:ext cx="1921468" cy="195685"/>
    <xdr:sp macro="" textlink="">
      <xdr:nvSpPr>
        <xdr:cNvPr id="2413" name="Drop Down 20" hidden="1">
          <a:extLst>
            <a:ext uri="{63B3BB69-23CF-44E3-9099-C40C66FF867C}">
              <a14:compatExt xmlns:a14="http://schemas.microsoft.com/office/drawing/2010/main" spid="_x0000_s2068"/>
            </a:ext>
            <a:ext uri="{FF2B5EF4-FFF2-40B4-BE49-F238E27FC236}">
              <a16:creationId xmlns:a16="http://schemas.microsoft.com/office/drawing/2014/main" id="{A64D9006-528F-4B18-9B0F-5862B4C5B7C1}"/>
            </a:ext>
          </a:extLst>
        </xdr:cNvPr>
        <xdr:cNvSpPr/>
      </xdr:nvSpPr>
      <xdr:spPr bwMode="auto">
        <a:xfrm>
          <a:off x="6065520" y="332232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298</xdr:row>
      <xdr:rowOff>0</xdr:rowOff>
    </xdr:from>
    <xdr:ext cx="2476500" cy="199970"/>
    <xdr:sp macro="" textlink="">
      <xdr:nvSpPr>
        <xdr:cNvPr id="2414" name="Drop Down 24" hidden="1">
          <a:extLst>
            <a:ext uri="{63B3BB69-23CF-44E3-9099-C40C66FF867C}">
              <a14:compatExt xmlns:a14="http://schemas.microsoft.com/office/drawing/2010/main" spid="_x0000_s2072"/>
            </a:ext>
            <a:ext uri="{FF2B5EF4-FFF2-40B4-BE49-F238E27FC236}">
              <a16:creationId xmlns:a16="http://schemas.microsoft.com/office/drawing/2014/main" id="{F84B681B-4F83-4BE2-B830-CE33BC4F80BC}"/>
            </a:ext>
          </a:extLst>
        </xdr:cNvPr>
        <xdr:cNvSpPr/>
      </xdr:nvSpPr>
      <xdr:spPr bwMode="auto">
        <a:xfrm>
          <a:off x="3901440" y="332232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415" name="Drop Down 4" hidden="1">
          <a:extLst>
            <a:ext uri="{63B3BB69-23CF-44E3-9099-C40C66FF867C}">
              <a14:compatExt xmlns:a14="http://schemas.microsoft.com/office/drawing/2010/main" spid="_x0000_s2052"/>
            </a:ext>
            <a:ext uri="{FF2B5EF4-FFF2-40B4-BE49-F238E27FC236}">
              <a16:creationId xmlns:a16="http://schemas.microsoft.com/office/drawing/2014/main" id="{2F737FBC-1C8F-49B5-8D55-A9BCD40E6B37}"/>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298</xdr:row>
      <xdr:rowOff>0</xdr:rowOff>
    </xdr:from>
    <xdr:ext cx="2529840" cy="195685"/>
    <xdr:sp macro="" textlink="">
      <xdr:nvSpPr>
        <xdr:cNvPr id="2416" name="Drop Down 4" hidden="1">
          <a:extLst>
            <a:ext uri="{63B3BB69-23CF-44E3-9099-C40C66FF867C}">
              <a14:compatExt xmlns:a14="http://schemas.microsoft.com/office/drawing/2010/main" spid="_x0000_s2052"/>
            </a:ext>
            <a:ext uri="{FF2B5EF4-FFF2-40B4-BE49-F238E27FC236}">
              <a16:creationId xmlns:a16="http://schemas.microsoft.com/office/drawing/2014/main" id="{0A9639E0-C8C7-4A7F-93AF-D1E53A087446}"/>
            </a:ext>
          </a:extLst>
        </xdr:cNvPr>
        <xdr:cNvSpPr/>
      </xdr:nvSpPr>
      <xdr:spPr bwMode="auto">
        <a:xfrm>
          <a:off x="522732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417" name="Drop Down 4" hidden="1">
          <a:extLst>
            <a:ext uri="{63B3BB69-23CF-44E3-9099-C40C66FF867C}">
              <a14:compatExt xmlns:a14="http://schemas.microsoft.com/office/drawing/2010/main" spid="_x0000_s2052"/>
            </a:ext>
            <a:ext uri="{FF2B5EF4-FFF2-40B4-BE49-F238E27FC236}">
              <a16:creationId xmlns:a16="http://schemas.microsoft.com/office/drawing/2014/main" id="{9DD46AC5-B69C-49D0-8782-398118F2F2C0}"/>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298</xdr:row>
      <xdr:rowOff>0</xdr:rowOff>
    </xdr:from>
    <xdr:ext cx="2529840" cy="195685"/>
    <xdr:sp macro="" textlink="">
      <xdr:nvSpPr>
        <xdr:cNvPr id="2418" name="Drop Down 4" hidden="1">
          <a:extLst>
            <a:ext uri="{63B3BB69-23CF-44E3-9099-C40C66FF867C}">
              <a14:compatExt xmlns:a14="http://schemas.microsoft.com/office/drawing/2010/main" spid="_x0000_s2052"/>
            </a:ext>
            <a:ext uri="{FF2B5EF4-FFF2-40B4-BE49-F238E27FC236}">
              <a16:creationId xmlns:a16="http://schemas.microsoft.com/office/drawing/2014/main" id="{EF37FE8F-B223-48BE-B939-A3C8EE0DC036}"/>
            </a:ext>
          </a:extLst>
        </xdr:cNvPr>
        <xdr:cNvSpPr/>
      </xdr:nvSpPr>
      <xdr:spPr bwMode="auto">
        <a:xfrm>
          <a:off x="522732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419" name="Drop Down 4" hidden="1">
          <a:extLst>
            <a:ext uri="{63B3BB69-23CF-44E3-9099-C40C66FF867C}">
              <a14:compatExt xmlns:a14="http://schemas.microsoft.com/office/drawing/2010/main" spid="_x0000_s2052"/>
            </a:ext>
            <a:ext uri="{FF2B5EF4-FFF2-40B4-BE49-F238E27FC236}">
              <a16:creationId xmlns:a16="http://schemas.microsoft.com/office/drawing/2014/main" id="{9DDEE4BB-2ED5-41EB-B917-89339CFD9421}"/>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298</xdr:row>
      <xdr:rowOff>0</xdr:rowOff>
    </xdr:from>
    <xdr:ext cx="1921468" cy="195685"/>
    <xdr:sp macro="" textlink="">
      <xdr:nvSpPr>
        <xdr:cNvPr id="2420" name="Drop Down 20" hidden="1">
          <a:extLst>
            <a:ext uri="{63B3BB69-23CF-44E3-9099-C40C66FF867C}">
              <a14:compatExt xmlns:a14="http://schemas.microsoft.com/office/drawing/2010/main" spid="_x0000_s2068"/>
            </a:ext>
            <a:ext uri="{FF2B5EF4-FFF2-40B4-BE49-F238E27FC236}">
              <a16:creationId xmlns:a16="http://schemas.microsoft.com/office/drawing/2014/main" id="{B2ABF3A4-E280-470A-9287-EEE2724EBE12}"/>
            </a:ext>
          </a:extLst>
        </xdr:cNvPr>
        <xdr:cNvSpPr/>
      </xdr:nvSpPr>
      <xdr:spPr bwMode="auto">
        <a:xfrm>
          <a:off x="6065520" y="332232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298</xdr:row>
      <xdr:rowOff>0</xdr:rowOff>
    </xdr:from>
    <xdr:ext cx="2476500" cy="199970"/>
    <xdr:sp macro="" textlink="">
      <xdr:nvSpPr>
        <xdr:cNvPr id="2421" name="Drop Down 24" hidden="1">
          <a:extLst>
            <a:ext uri="{63B3BB69-23CF-44E3-9099-C40C66FF867C}">
              <a14:compatExt xmlns:a14="http://schemas.microsoft.com/office/drawing/2010/main" spid="_x0000_s2072"/>
            </a:ext>
            <a:ext uri="{FF2B5EF4-FFF2-40B4-BE49-F238E27FC236}">
              <a16:creationId xmlns:a16="http://schemas.microsoft.com/office/drawing/2014/main" id="{E6D048FB-5E7C-4FFD-A4DF-4DF3AFAF0AD1}"/>
            </a:ext>
          </a:extLst>
        </xdr:cNvPr>
        <xdr:cNvSpPr/>
      </xdr:nvSpPr>
      <xdr:spPr bwMode="auto">
        <a:xfrm>
          <a:off x="3901440" y="332232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422" name="Drop Down 4" hidden="1">
          <a:extLst>
            <a:ext uri="{63B3BB69-23CF-44E3-9099-C40C66FF867C}">
              <a14:compatExt xmlns:a14="http://schemas.microsoft.com/office/drawing/2010/main" spid="_x0000_s2052"/>
            </a:ext>
            <a:ext uri="{FF2B5EF4-FFF2-40B4-BE49-F238E27FC236}">
              <a16:creationId xmlns:a16="http://schemas.microsoft.com/office/drawing/2014/main" id="{5E906385-AA29-4B51-8BF2-AE157026E8BE}"/>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298</xdr:row>
      <xdr:rowOff>0</xdr:rowOff>
    </xdr:from>
    <xdr:ext cx="2529840" cy="195685"/>
    <xdr:sp macro="" textlink="">
      <xdr:nvSpPr>
        <xdr:cNvPr id="2423" name="Drop Down 4" hidden="1">
          <a:extLst>
            <a:ext uri="{63B3BB69-23CF-44E3-9099-C40C66FF867C}">
              <a14:compatExt xmlns:a14="http://schemas.microsoft.com/office/drawing/2010/main" spid="_x0000_s2052"/>
            </a:ext>
            <a:ext uri="{FF2B5EF4-FFF2-40B4-BE49-F238E27FC236}">
              <a16:creationId xmlns:a16="http://schemas.microsoft.com/office/drawing/2014/main" id="{223A41F0-0798-472C-A986-3D7672AA9BCF}"/>
            </a:ext>
          </a:extLst>
        </xdr:cNvPr>
        <xdr:cNvSpPr/>
      </xdr:nvSpPr>
      <xdr:spPr bwMode="auto">
        <a:xfrm>
          <a:off x="522732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298</xdr:row>
      <xdr:rowOff>0</xdr:rowOff>
    </xdr:from>
    <xdr:ext cx="2529840" cy="195685"/>
    <xdr:sp macro="" textlink="">
      <xdr:nvSpPr>
        <xdr:cNvPr id="2424" name="Drop Down 4" hidden="1">
          <a:extLst>
            <a:ext uri="{63B3BB69-23CF-44E3-9099-C40C66FF867C}">
              <a14:compatExt xmlns:a14="http://schemas.microsoft.com/office/drawing/2010/main" spid="_x0000_s2052"/>
            </a:ext>
            <a:ext uri="{FF2B5EF4-FFF2-40B4-BE49-F238E27FC236}">
              <a16:creationId xmlns:a16="http://schemas.microsoft.com/office/drawing/2014/main" id="{6E8B73C2-9412-4477-94CF-C05B5D526654}"/>
            </a:ext>
          </a:extLst>
        </xdr:cNvPr>
        <xdr:cNvSpPr/>
      </xdr:nvSpPr>
      <xdr:spPr bwMode="auto">
        <a:xfrm>
          <a:off x="553974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298</xdr:row>
      <xdr:rowOff>0</xdr:rowOff>
    </xdr:from>
    <xdr:ext cx="2529840" cy="195685"/>
    <xdr:sp macro="" textlink="">
      <xdr:nvSpPr>
        <xdr:cNvPr id="2425" name="Drop Down 4" hidden="1">
          <a:extLst>
            <a:ext uri="{63B3BB69-23CF-44E3-9099-C40C66FF867C}">
              <a14:compatExt xmlns:a14="http://schemas.microsoft.com/office/drawing/2010/main" spid="_x0000_s2052"/>
            </a:ext>
            <a:ext uri="{FF2B5EF4-FFF2-40B4-BE49-F238E27FC236}">
              <a16:creationId xmlns:a16="http://schemas.microsoft.com/office/drawing/2014/main" id="{50D80C74-0513-4E4B-ABE5-66A4383DD95E}"/>
            </a:ext>
          </a:extLst>
        </xdr:cNvPr>
        <xdr:cNvSpPr/>
      </xdr:nvSpPr>
      <xdr:spPr bwMode="auto">
        <a:xfrm>
          <a:off x="5227320" y="332232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26" name="Drop Down 4" hidden="1">
          <a:extLst>
            <a:ext uri="{63B3BB69-23CF-44E3-9099-C40C66FF867C}">
              <a14:compatExt xmlns:a14="http://schemas.microsoft.com/office/drawing/2010/main" spid="_x0000_s2052"/>
            </a:ext>
            <a:ext uri="{FF2B5EF4-FFF2-40B4-BE49-F238E27FC236}">
              <a16:creationId xmlns:a16="http://schemas.microsoft.com/office/drawing/2014/main" id="{516B60AC-0083-4535-87AF-61DE74B8A499}"/>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427" name="Drop Down 20" hidden="1">
          <a:extLst>
            <a:ext uri="{63B3BB69-23CF-44E3-9099-C40C66FF867C}">
              <a14:compatExt xmlns:a14="http://schemas.microsoft.com/office/drawing/2010/main" spid="_x0000_s2068"/>
            </a:ext>
            <a:ext uri="{FF2B5EF4-FFF2-40B4-BE49-F238E27FC236}">
              <a16:creationId xmlns:a16="http://schemas.microsoft.com/office/drawing/2014/main" id="{20F5865A-ACCB-4493-8F36-3739DEEED59F}"/>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428" name="Drop Down 24" hidden="1">
          <a:extLst>
            <a:ext uri="{63B3BB69-23CF-44E3-9099-C40C66FF867C}">
              <a14:compatExt xmlns:a14="http://schemas.microsoft.com/office/drawing/2010/main" spid="_x0000_s2072"/>
            </a:ext>
            <a:ext uri="{FF2B5EF4-FFF2-40B4-BE49-F238E27FC236}">
              <a16:creationId xmlns:a16="http://schemas.microsoft.com/office/drawing/2014/main" id="{3FF120A6-60FE-45E4-8CB4-156A110CB486}"/>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29" name="Drop Down 4" hidden="1">
          <a:extLst>
            <a:ext uri="{63B3BB69-23CF-44E3-9099-C40C66FF867C}">
              <a14:compatExt xmlns:a14="http://schemas.microsoft.com/office/drawing/2010/main" spid="_x0000_s2052"/>
            </a:ext>
            <a:ext uri="{FF2B5EF4-FFF2-40B4-BE49-F238E27FC236}">
              <a16:creationId xmlns:a16="http://schemas.microsoft.com/office/drawing/2014/main" id="{3BC29E36-1C66-4D77-B38D-1718FAC09E82}"/>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30" name="Drop Down 4" hidden="1">
          <a:extLst>
            <a:ext uri="{63B3BB69-23CF-44E3-9099-C40C66FF867C}">
              <a14:compatExt xmlns:a14="http://schemas.microsoft.com/office/drawing/2010/main" spid="_x0000_s2052"/>
            </a:ext>
            <a:ext uri="{FF2B5EF4-FFF2-40B4-BE49-F238E27FC236}">
              <a16:creationId xmlns:a16="http://schemas.microsoft.com/office/drawing/2014/main" id="{334F82E1-D20C-46F3-B24B-F38A60B7EC37}"/>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31" name="Drop Down 4" hidden="1">
          <a:extLst>
            <a:ext uri="{63B3BB69-23CF-44E3-9099-C40C66FF867C}">
              <a14:compatExt xmlns:a14="http://schemas.microsoft.com/office/drawing/2010/main" spid="_x0000_s2052"/>
            </a:ext>
            <a:ext uri="{FF2B5EF4-FFF2-40B4-BE49-F238E27FC236}">
              <a16:creationId xmlns:a16="http://schemas.microsoft.com/office/drawing/2014/main" id="{684B5CC6-A59E-4828-8549-6CC9576CF51E}"/>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32" name="Drop Down 4" hidden="1">
          <a:extLst>
            <a:ext uri="{63B3BB69-23CF-44E3-9099-C40C66FF867C}">
              <a14:compatExt xmlns:a14="http://schemas.microsoft.com/office/drawing/2010/main" spid="_x0000_s2052"/>
            </a:ext>
            <a:ext uri="{FF2B5EF4-FFF2-40B4-BE49-F238E27FC236}">
              <a16:creationId xmlns:a16="http://schemas.microsoft.com/office/drawing/2014/main" id="{DE064DED-9F0A-4CE5-B547-C97D26AC02D0}"/>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33" name="Drop Down 4" hidden="1">
          <a:extLst>
            <a:ext uri="{63B3BB69-23CF-44E3-9099-C40C66FF867C}">
              <a14:compatExt xmlns:a14="http://schemas.microsoft.com/office/drawing/2010/main" spid="_x0000_s2052"/>
            </a:ext>
            <a:ext uri="{FF2B5EF4-FFF2-40B4-BE49-F238E27FC236}">
              <a16:creationId xmlns:a16="http://schemas.microsoft.com/office/drawing/2014/main" id="{B5F3D796-F400-4E10-A682-946DC6427AA7}"/>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434" name="Drop Down 20" hidden="1">
          <a:extLst>
            <a:ext uri="{63B3BB69-23CF-44E3-9099-C40C66FF867C}">
              <a14:compatExt xmlns:a14="http://schemas.microsoft.com/office/drawing/2010/main" spid="_x0000_s2068"/>
            </a:ext>
            <a:ext uri="{FF2B5EF4-FFF2-40B4-BE49-F238E27FC236}">
              <a16:creationId xmlns:a16="http://schemas.microsoft.com/office/drawing/2014/main" id="{674A8997-D23C-474E-9962-862F1C1FF4C6}"/>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435" name="Drop Down 24" hidden="1">
          <a:extLst>
            <a:ext uri="{63B3BB69-23CF-44E3-9099-C40C66FF867C}">
              <a14:compatExt xmlns:a14="http://schemas.microsoft.com/office/drawing/2010/main" spid="_x0000_s2072"/>
            </a:ext>
            <a:ext uri="{FF2B5EF4-FFF2-40B4-BE49-F238E27FC236}">
              <a16:creationId xmlns:a16="http://schemas.microsoft.com/office/drawing/2014/main" id="{5DCCD60B-F562-4420-A6B6-F2CE8FB6999D}"/>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36" name="Drop Down 4" hidden="1">
          <a:extLst>
            <a:ext uri="{63B3BB69-23CF-44E3-9099-C40C66FF867C}">
              <a14:compatExt xmlns:a14="http://schemas.microsoft.com/office/drawing/2010/main" spid="_x0000_s2052"/>
            </a:ext>
            <a:ext uri="{FF2B5EF4-FFF2-40B4-BE49-F238E27FC236}">
              <a16:creationId xmlns:a16="http://schemas.microsoft.com/office/drawing/2014/main" id="{B9C87037-60F1-4FC3-B7D4-56017ECF1E6C}"/>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37" name="Drop Down 4" hidden="1">
          <a:extLst>
            <a:ext uri="{63B3BB69-23CF-44E3-9099-C40C66FF867C}">
              <a14:compatExt xmlns:a14="http://schemas.microsoft.com/office/drawing/2010/main" spid="_x0000_s2052"/>
            </a:ext>
            <a:ext uri="{FF2B5EF4-FFF2-40B4-BE49-F238E27FC236}">
              <a16:creationId xmlns:a16="http://schemas.microsoft.com/office/drawing/2014/main" id="{75835A9A-6374-41B8-9900-95D0718EBB1A}"/>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38" name="Drop Down 4" hidden="1">
          <a:extLst>
            <a:ext uri="{63B3BB69-23CF-44E3-9099-C40C66FF867C}">
              <a14:compatExt xmlns:a14="http://schemas.microsoft.com/office/drawing/2010/main" spid="_x0000_s2052"/>
            </a:ext>
            <a:ext uri="{FF2B5EF4-FFF2-40B4-BE49-F238E27FC236}">
              <a16:creationId xmlns:a16="http://schemas.microsoft.com/office/drawing/2014/main" id="{1B0E703B-C1E6-4205-87F8-9F7445D95F3B}"/>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39" name="Drop Down 4" hidden="1">
          <a:extLst>
            <a:ext uri="{63B3BB69-23CF-44E3-9099-C40C66FF867C}">
              <a14:compatExt xmlns:a14="http://schemas.microsoft.com/office/drawing/2010/main" spid="_x0000_s2052"/>
            </a:ext>
            <a:ext uri="{FF2B5EF4-FFF2-40B4-BE49-F238E27FC236}">
              <a16:creationId xmlns:a16="http://schemas.microsoft.com/office/drawing/2014/main" id="{09BD2450-1383-47BE-ABEC-253D98D02A33}"/>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40" name="Drop Down 4" hidden="1">
          <a:extLst>
            <a:ext uri="{63B3BB69-23CF-44E3-9099-C40C66FF867C}">
              <a14:compatExt xmlns:a14="http://schemas.microsoft.com/office/drawing/2010/main" spid="_x0000_s2052"/>
            </a:ext>
            <a:ext uri="{FF2B5EF4-FFF2-40B4-BE49-F238E27FC236}">
              <a16:creationId xmlns:a16="http://schemas.microsoft.com/office/drawing/2014/main" id="{703DD894-80ED-4075-BF24-F86F46823BEC}"/>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441" name="Drop Down 20" hidden="1">
          <a:extLst>
            <a:ext uri="{63B3BB69-23CF-44E3-9099-C40C66FF867C}">
              <a14:compatExt xmlns:a14="http://schemas.microsoft.com/office/drawing/2010/main" spid="_x0000_s2068"/>
            </a:ext>
            <a:ext uri="{FF2B5EF4-FFF2-40B4-BE49-F238E27FC236}">
              <a16:creationId xmlns:a16="http://schemas.microsoft.com/office/drawing/2014/main" id="{C4B3456A-36BA-4A8D-BC81-ADFACF62BD48}"/>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442" name="Drop Down 24" hidden="1">
          <a:extLst>
            <a:ext uri="{63B3BB69-23CF-44E3-9099-C40C66FF867C}">
              <a14:compatExt xmlns:a14="http://schemas.microsoft.com/office/drawing/2010/main" spid="_x0000_s2072"/>
            </a:ext>
            <a:ext uri="{FF2B5EF4-FFF2-40B4-BE49-F238E27FC236}">
              <a16:creationId xmlns:a16="http://schemas.microsoft.com/office/drawing/2014/main" id="{DC662F2B-5CD3-44D2-9A0C-DC281F4293AB}"/>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43" name="Drop Down 4" hidden="1">
          <a:extLst>
            <a:ext uri="{63B3BB69-23CF-44E3-9099-C40C66FF867C}">
              <a14:compatExt xmlns:a14="http://schemas.microsoft.com/office/drawing/2010/main" spid="_x0000_s2052"/>
            </a:ext>
            <a:ext uri="{FF2B5EF4-FFF2-40B4-BE49-F238E27FC236}">
              <a16:creationId xmlns:a16="http://schemas.microsoft.com/office/drawing/2014/main" id="{4D9D98E0-ABF5-4C6F-9CF3-6D00639DBC96}"/>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44" name="Drop Down 4" hidden="1">
          <a:extLst>
            <a:ext uri="{63B3BB69-23CF-44E3-9099-C40C66FF867C}">
              <a14:compatExt xmlns:a14="http://schemas.microsoft.com/office/drawing/2010/main" spid="_x0000_s2052"/>
            </a:ext>
            <a:ext uri="{FF2B5EF4-FFF2-40B4-BE49-F238E27FC236}">
              <a16:creationId xmlns:a16="http://schemas.microsoft.com/office/drawing/2014/main" id="{3EB07904-A419-4EB1-A362-76455B13C039}"/>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45" name="Drop Down 4" hidden="1">
          <a:extLst>
            <a:ext uri="{63B3BB69-23CF-44E3-9099-C40C66FF867C}">
              <a14:compatExt xmlns:a14="http://schemas.microsoft.com/office/drawing/2010/main" spid="_x0000_s2052"/>
            </a:ext>
            <a:ext uri="{FF2B5EF4-FFF2-40B4-BE49-F238E27FC236}">
              <a16:creationId xmlns:a16="http://schemas.microsoft.com/office/drawing/2014/main" id="{3A00077F-2081-4359-8105-F389170C722F}"/>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46" name="Drop Down 4" hidden="1">
          <a:extLst>
            <a:ext uri="{63B3BB69-23CF-44E3-9099-C40C66FF867C}">
              <a14:compatExt xmlns:a14="http://schemas.microsoft.com/office/drawing/2010/main" spid="_x0000_s2052"/>
            </a:ext>
            <a:ext uri="{FF2B5EF4-FFF2-40B4-BE49-F238E27FC236}">
              <a16:creationId xmlns:a16="http://schemas.microsoft.com/office/drawing/2014/main" id="{976374FE-B0B3-439E-B57C-4C7FD0C1B691}"/>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47" name="Drop Down 4" hidden="1">
          <a:extLst>
            <a:ext uri="{63B3BB69-23CF-44E3-9099-C40C66FF867C}">
              <a14:compatExt xmlns:a14="http://schemas.microsoft.com/office/drawing/2010/main" spid="_x0000_s2052"/>
            </a:ext>
            <a:ext uri="{FF2B5EF4-FFF2-40B4-BE49-F238E27FC236}">
              <a16:creationId xmlns:a16="http://schemas.microsoft.com/office/drawing/2014/main" id="{F7346C36-16BB-4341-A53E-635BBFCCADE3}"/>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448" name="Drop Down 20" hidden="1">
          <a:extLst>
            <a:ext uri="{63B3BB69-23CF-44E3-9099-C40C66FF867C}">
              <a14:compatExt xmlns:a14="http://schemas.microsoft.com/office/drawing/2010/main" spid="_x0000_s2068"/>
            </a:ext>
            <a:ext uri="{FF2B5EF4-FFF2-40B4-BE49-F238E27FC236}">
              <a16:creationId xmlns:a16="http://schemas.microsoft.com/office/drawing/2014/main" id="{2E422035-6869-44AB-9994-50A917AC5848}"/>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449" name="Drop Down 24" hidden="1">
          <a:extLst>
            <a:ext uri="{63B3BB69-23CF-44E3-9099-C40C66FF867C}">
              <a14:compatExt xmlns:a14="http://schemas.microsoft.com/office/drawing/2010/main" spid="_x0000_s2072"/>
            </a:ext>
            <a:ext uri="{FF2B5EF4-FFF2-40B4-BE49-F238E27FC236}">
              <a16:creationId xmlns:a16="http://schemas.microsoft.com/office/drawing/2014/main" id="{3F199B03-89D8-4A60-8A98-111FBCF974B2}"/>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50" name="Drop Down 4" hidden="1">
          <a:extLst>
            <a:ext uri="{63B3BB69-23CF-44E3-9099-C40C66FF867C}">
              <a14:compatExt xmlns:a14="http://schemas.microsoft.com/office/drawing/2010/main" spid="_x0000_s2052"/>
            </a:ext>
            <a:ext uri="{FF2B5EF4-FFF2-40B4-BE49-F238E27FC236}">
              <a16:creationId xmlns:a16="http://schemas.microsoft.com/office/drawing/2014/main" id="{1A18A47D-6DAE-44E3-916F-C5A80561C117}"/>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51" name="Drop Down 4" hidden="1">
          <a:extLst>
            <a:ext uri="{63B3BB69-23CF-44E3-9099-C40C66FF867C}">
              <a14:compatExt xmlns:a14="http://schemas.microsoft.com/office/drawing/2010/main" spid="_x0000_s2052"/>
            </a:ext>
            <a:ext uri="{FF2B5EF4-FFF2-40B4-BE49-F238E27FC236}">
              <a16:creationId xmlns:a16="http://schemas.microsoft.com/office/drawing/2014/main" id="{F9A02BF4-7A06-4B48-BAFF-51ABE385E2CA}"/>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52" name="Drop Down 4" hidden="1">
          <a:extLst>
            <a:ext uri="{63B3BB69-23CF-44E3-9099-C40C66FF867C}">
              <a14:compatExt xmlns:a14="http://schemas.microsoft.com/office/drawing/2010/main" spid="_x0000_s2052"/>
            </a:ext>
            <a:ext uri="{FF2B5EF4-FFF2-40B4-BE49-F238E27FC236}">
              <a16:creationId xmlns:a16="http://schemas.microsoft.com/office/drawing/2014/main" id="{84337F43-AA92-4BA1-95DB-60389E26C56D}"/>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53" name="Drop Down 4" hidden="1">
          <a:extLst>
            <a:ext uri="{63B3BB69-23CF-44E3-9099-C40C66FF867C}">
              <a14:compatExt xmlns:a14="http://schemas.microsoft.com/office/drawing/2010/main" spid="_x0000_s2052"/>
            </a:ext>
            <a:ext uri="{FF2B5EF4-FFF2-40B4-BE49-F238E27FC236}">
              <a16:creationId xmlns:a16="http://schemas.microsoft.com/office/drawing/2014/main" id="{C8CBEF7E-D1AA-40E1-A5EE-C6A7BBAB9A4D}"/>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54" name="Drop Down 4" hidden="1">
          <a:extLst>
            <a:ext uri="{63B3BB69-23CF-44E3-9099-C40C66FF867C}">
              <a14:compatExt xmlns:a14="http://schemas.microsoft.com/office/drawing/2010/main" spid="_x0000_s2052"/>
            </a:ext>
            <a:ext uri="{FF2B5EF4-FFF2-40B4-BE49-F238E27FC236}">
              <a16:creationId xmlns:a16="http://schemas.microsoft.com/office/drawing/2014/main" id="{D1F90022-3F28-4CF6-864F-A8FBCA0CDA0A}"/>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455" name="Drop Down 20" hidden="1">
          <a:extLst>
            <a:ext uri="{63B3BB69-23CF-44E3-9099-C40C66FF867C}">
              <a14:compatExt xmlns:a14="http://schemas.microsoft.com/office/drawing/2010/main" spid="_x0000_s2068"/>
            </a:ext>
            <a:ext uri="{FF2B5EF4-FFF2-40B4-BE49-F238E27FC236}">
              <a16:creationId xmlns:a16="http://schemas.microsoft.com/office/drawing/2014/main" id="{2FC3ADBF-179A-4B3B-8441-6C4322C15985}"/>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456" name="Drop Down 24" hidden="1">
          <a:extLst>
            <a:ext uri="{63B3BB69-23CF-44E3-9099-C40C66FF867C}">
              <a14:compatExt xmlns:a14="http://schemas.microsoft.com/office/drawing/2010/main" spid="_x0000_s2072"/>
            </a:ext>
            <a:ext uri="{FF2B5EF4-FFF2-40B4-BE49-F238E27FC236}">
              <a16:creationId xmlns:a16="http://schemas.microsoft.com/office/drawing/2014/main" id="{4BE98CAB-8D5A-4726-AE60-EA2FF9E2C2AD}"/>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57" name="Drop Down 4" hidden="1">
          <a:extLst>
            <a:ext uri="{63B3BB69-23CF-44E3-9099-C40C66FF867C}">
              <a14:compatExt xmlns:a14="http://schemas.microsoft.com/office/drawing/2010/main" spid="_x0000_s2052"/>
            </a:ext>
            <a:ext uri="{FF2B5EF4-FFF2-40B4-BE49-F238E27FC236}">
              <a16:creationId xmlns:a16="http://schemas.microsoft.com/office/drawing/2014/main" id="{4F32BC56-C472-47EE-A390-0A77BCA2A492}"/>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58" name="Drop Down 4" hidden="1">
          <a:extLst>
            <a:ext uri="{63B3BB69-23CF-44E3-9099-C40C66FF867C}">
              <a14:compatExt xmlns:a14="http://schemas.microsoft.com/office/drawing/2010/main" spid="_x0000_s2052"/>
            </a:ext>
            <a:ext uri="{FF2B5EF4-FFF2-40B4-BE49-F238E27FC236}">
              <a16:creationId xmlns:a16="http://schemas.microsoft.com/office/drawing/2014/main" id="{9E5089A6-04AD-439B-80FB-89CBE241E649}"/>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59" name="Drop Down 4" hidden="1">
          <a:extLst>
            <a:ext uri="{63B3BB69-23CF-44E3-9099-C40C66FF867C}">
              <a14:compatExt xmlns:a14="http://schemas.microsoft.com/office/drawing/2010/main" spid="_x0000_s2052"/>
            </a:ext>
            <a:ext uri="{FF2B5EF4-FFF2-40B4-BE49-F238E27FC236}">
              <a16:creationId xmlns:a16="http://schemas.microsoft.com/office/drawing/2014/main" id="{4A4555B6-B012-4A42-9FA0-C7377505ACD1}"/>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60" name="Drop Down 4" hidden="1">
          <a:extLst>
            <a:ext uri="{63B3BB69-23CF-44E3-9099-C40C66FF867C}">
              <a14:compatExt xmlns:a14="http://schemas.microsoft.com/office/drawing/2010/main" spid="_x0000_s2052"/>
            </a:ext>
            <a:ext uri="{FF2B5EF4-FFF2-40B4-BE49-F238E27FC236}">
              <a16:creationId xmlns:a16="http://schemas.microsoft.com/office/drawing/2014/main" id="{3F40419A-3EA8-404E-91C7-D5101046A56F}"/>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61" name="Drop Down 4" hidden="1">
          <a:extLst>
            <a:ext uri="{63B3BB69-23CF-44E3-9099-C40C66FF867C}">
              <a14:compatExt xmlns:a14="http://schemas.microsoft.com/office/drawing/2010/main" spid="_x0000_s2052"/>
            </a:ext>
            <a:ext uri="{FF2B5EF4-FFF2-40B4-BE49-F238E27FC236}">
              <a16:creationId xmlns:a16="http://schemas.microsoft.com/office/drawing/2014/main" id="{241CFC0F-6468-48AC-9BB1-CA2CF883CC63}"/>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462" name="Drop Down 20" hidden="1">
          <a:extLst>
            <a:ext uri="{63B3BB69-23CF-44E3-9099-C40C66FF867C}">
              <a14:compatExt xmlns:a14="http://schemas.microsoft.com/office/drawing/2010/main" spid="_x0000_s2068"/>
            </a:ext>
            <a:ext uri="{FF2B5EF4-FFF2-40B4-BE49-F238E27FC236}">
              <a16:creationId xmlns:a16="http://schemas.microsoft.com/office/drawing/2014/main" id="{EE12D142-550E-426F-B052-E31960DC6884}"/>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463" name="Drop Down 24" hidden="1">
          <a:extLst>
            <a:ext uri="{63B3BB69-23CF-44E3-9099-C40C66FF867C}">
              <a14:compatExt xmlns:a14="http://schemas.microsoft.com/office/drawing/2010/main" spid="_x0000_s2072"/>
            </a:ext>
            <a:ext uri="{FF2B5EF4-FFF2-40B4-BE49-F238E27FC236}">
              <a16:creationId xmlns:a16="http://schemas.microsoft.com/office/drawing/2014/main" id="{F46E5497-7063-4394-80C0-FDEC6B416ED8}"/>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64" name="Drop Down 4" hidden="1">
          <a:extLst>
            <a:ext uri="{63B3BB69-23CF-44E3-9099-C40C66FF867C}">
              <a14:compatExt xmlns:a14="http://schemas.microsoft.com/office/drawing/2010/main" spid="_x0000_s2052"/>
            </a:ext>
            <a:ext uri="{FF2B5EF4-FFF2-40B4-BE49-F238E27FC236}">
              <a16:creationId xmlns:a16="http://schemas.microsoft.com/office/drawing/2014/main" id="{F3A47DB4-0CBE-4FF8-925D-441219A85A5A}"/>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65" name="Drop Down 4" hidden="1">
          <a:extLst>
            <a:ext uri="{63B3BB69-23CF-44E3-9099-C40C66FF867C}">
              <a14:compatExt xmlns:a14="http://schemas.microsoft.com/office/drawing/2010/main" spid="_x0000_s2052"/>
            </a:ext>
            <a:ext uri="{FF2B5EF4-FFF2-40B4-BE49-F238E27FC236}">
              <a16:creationId xmlns:a16="http://schemas.microsoft.com/office/drawing/2014/main" id="{7BA86B9A-1AA7-4C22-9FCB-F6C8B513FA73}"/>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66" name="Drop Down 4" hidden="1">
          <a:extLst>
            <a:ext uri="{63B3BB69-23CF-44E3-9099-C40C66FF867C}">
              <a14:compatExt xmlns:a14="http://schemas.microsoft.com/office/drawing/2010/main" spid="_x0000_s2052"/>
            </a:ext>
            <a:ext uri="{FF2B5EF4-FFF2-40B4-BE49-F238E27FC236}">
              <a16:creationId xmlns:a16="http://schemas.microsoft.com/office/drawing/2014/main" id="{C5678865-A6CF-4EC7-8065-8308E3FADD9E}"/>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67" name="Drop Down 4" hidden="1">
          <a:extLst>
            <a:ext uri="{63B3BB69-23CF-44E3-9099-C40C66FF867C}">
              <a14:compatExt xmlns:a14="http://schemas.microsoft.com/office/drawing/2010/main" spid="_x0000_s2052"/>
            </a:ext>
            <a:ext uri="{FF2B5EF4-FFF2-40B4-BE49-F238E27FC236}">
              <a16:creationId xmlns:a16="http://schemas.microsoft.com/office/drawing/2014/main" id="{55C8F87E-6F5C-4678-9108-179464D1B49C}"/>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68" name="Drop Down 4" hidden="1">
          <a:extLst>
            <a:ext uri="{63B3BB69-23CF-44E3-9099-C40C66FF867C}">
              <a14:compatExt xmlns:a14="http://schemas.microsoft.com/office/drawing/2010/main" spid="_x0000_s2052"/>
            </a:ext>
            <a:ext uri="{FF2B5EF4-FFF2-40B4-BE49-F238E27FC236}">
              <a16:creationId xmlns:a16="http://schemas.microsoft.com/office/drawing/2014/main" id="{5E33251D-94F9-475F-ABC5-1BE3E21FE94A}"/>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469" name="Drop Down 20" hidden="1">
          <a:extLst>
            <a:ext uri="{63B3BB69-23CF-44E3-9099-C40C66FF867C}">
              <a14:compatExt xmlns:a14="http://schemas.microsoft.com/office/drawing/2010/main" spid="_x0000_s2068"/>
            </a:ext>
            <a:ext uri="{FF2B5EF4-FFF2-40B4-BE49-F238E27FC236}">
              <a16:creationId xmlns:a16="http://schemas.microsoft.com/office/drawing/2014/main" id="{D06B9AE1-9FCC-4481-A094-1466BBB1F066}"/>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470" name="Drop Down 24" hidden="1">
          <a:extLst>
            <a:ext uri="{63B3BB69-23CF-44E3-9099-C40C66FF867C}">
              <a14:compatExt xmlns:a14="http://schemas.microsoft.com/office/drawing/2010/main" spid="_x0000_s2072"/>
            </a:ext>
            <a:ext uri="{FF2B5EF4-FFF2-40B4-BE49-F238E27FC236}">
              <a16:creationId xmlns:a16="http://schemas.microsoft.com/office/drawing/2014/main" id="{9C1E7E9A-3C24-4638-AF05-FAE1DC476BFB}"/>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71" name="Drop Down 4" hidden="1">
          <a:extLst>
            <a:ext uri="{63B3BB69-23CF-44E3-9099-C40C66FF867C}">
              <a14:compatExt xmlns:a14="http://schemas.microsoft.com/office/drawing/2010/main" spid="_x0000_s2052"/>
            </a:ext>
            <a:ext uri="{FF2B5EF4-FFF2-40B4-BE49-F238E27FC236}">
              <a16:creationId xmlns:a16="http://schemas.microsoft.com/office/drawing/2014/main" id="{1C526715-D383-4B70-A730-9FAF9783A4D7}"/>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72" name="Drop Down 4" hidden="1">
          <a:extLst>
            <a:ext uri="{63B3BB69-23CF-44E3-9099-C40C66FF867C}">
              <a14:compatExt xmlns:a14="http://schemas.microsoft.com/office/drawing/2010/main" spid="_x0000_s2052"/>
            </a:ext>
            <a:ext uri="{FF2B5EF4-FFF2-40B4-BE49-F238E27FC236}">
              <a16:creationId xmlns:a16="http://schemas.microsoft.com/office/drawing/2014/main" id="{26E84F24-1598-454A-9F59-6D459E3EA1F9}"/>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73" name="Drop Down 4" hidden="1">
          <a:extLst>
            <a:ext uri="{63B3BB69-23CF-44E3-9099-C40C66FF867C}">
              <a14:compatExt xmlns:a14="http://schemas.microsoft.com/office/drawing/2010/main" spid="_x0000_s2052"/>
            </a:ext>
            <a:ext uri="{FF2B5EF4-FFF2-40B4-BE49-F238E27FC236}">
              <a16:creationId xmlns:a16="http://schemas.microsoft.com/office/drawing/2014/main" id="{06D03F7F-00DA-4C47-85A7-94E82965D951}"/>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74" name="Drop Down 4" hidden="1">
          <a:extLst>
            <a:ext uri="{63B3BB69-23CF-44E3-9099-C40C66FF867C}">
              <a14:compatExt xmlns:a14="http://schemas.microsoft.com/office/drawing/2010/main" spid="_x0000_s2052"/>
            </a:ext>
            <a:ext uri="{FF2B5EF4-FFF2-40B4-BE49-F238E27FC236}">
              <a16:creationId xmlns:a16="http://schemas.microsoft.com/office/drawing/2014/main" id="{A12BF142-C38D-4270-B952-9C8640754BEB}"/>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75" name="Drop Down 4" hidden="1">
          <a:extLst>
            <a:ext uri="{63B3BB69-23CF-44E3-9099-C40C66FF867C}">
              <a14:compatExt xmlns:a14="http://schemas.microsoft.com/office/drawing/2010/main" spid="_x0000_s2052"/>
            </a:ext>
            <a:ext uri="{FF2B5EF4-FFF2-40B4-BE49-F238E27FC236}">
              <a16:creationId xmlns:a16="http://schemas.microsoft.com/office/drawing/2014/main" id="{FC45C25A-01D8-4C29-8F1C-2CA3E7121D2D}"/>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476" name="Drop Down 20" hidden="1">
          <a:extLst>
            <a:ext uri="{63B3BB69-23CF-44E3-9099-C40C66FF867C}">
              <a14:compatExt xmlns:a14="http://schemas.microsoft.com/office/drawing/2010/main" spid="_x0000_s2068"/>
            </a:ext>
            <a:ext uri="{FF2B5EF4-FFF2-40B4-BE49-F238E27FC236}">
              <a16:creationId xmlns:a16="http://schemas.microsoft.com/office/drawing/2014/main" id="{6C224BC7-0602-4EE0-ABBA-7457803AF63A}"/>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477" name="Drop Down 24" hidden="1">
          <a:extLst>
            <a:ext uri="{63B3BB69-23CF-44E3-9099-C40C66FF867C}">
              <a14:compatExt xmlns:a14="http://schemas.microsoft.com/office/drawing/2010/main" spid="_x0000_s2072"/>
            </a:ext>
            <a:ext uri="{FF2B5EF4-FFF2-40B4-BE49-F238E27FC236}">
              <a16:creationId xmlns:a16="http://schemas.microsoft.com/office/drawing/2014/main" id="{0A59C3DE-F89D-4C85-8F7A-92B58381D0C9}"/>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78" name="Drop Down 4" hidden="1">
          <a:extLst>
            <a:ext uri="{63B3BB69-23CF-44E3-9099-C40C66FF867C}">
              <a14:compatExt xmlns:a14="http://schemas.microsoft.com/office/drawing/2010/main" spid="_x0000_s2052"/>
            </a:ext>
            <a:ext uri="{FF2B5EF4-FFF2-40B4-BE49-F238E27FC236}">
              <a16:creationId xmlns:a16="http://schemas.microsoft.com/office/drawing/2014/main" id="{391346D0-9BB0-4083-9DA4-19AFB5679CE7}"/>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79" name="Drop Down 4" hidden="1">
          <a:extLst>
            <a:ext uri="{63B3BB69-23CF-44E3-9099-C40C66FF867C}">
              <a14:compatExt xmlns:a14="http://schemas.microsoft.com/office/drawing/2010/main" spid="_x0000_s2052"/>
            </a:ext>
            <a:ext uri="{FF2B5EF4-FFF2-40B4-BE49-F238E27FC236}">
              <a16:creationId xmlns:a16="http://schemas.microsoft.com/office/drawing/2014/main" id="{1D7FE51B-1116-48BD-836E-5E4531B2298A}"/>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80" name="Drop Down 4" hidden="1">
          <a:extLst>
            <a:ext uri="{63B3BB69-23CF-44E3-9099-C40C66FF867C}">
              <a14:compatExt xmlns:a14="http://schemas.microsoft.com/office/drawing/2010/main" spid="_x0000_s2052"/>
            </a:ext>
            <a:ext uri="{FF2B5EF4-FFF2-40B4-BE49-F238E27FC236}">
              <a16:creationId xmlns:a16="http://schemas.microsoft.com/office/drawing/2014/main" id="{F87EAF89-BE95-40BD-946B-53D55E2E1B85}"/>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81" name="Drop Down 4" hidden="1">
          <a:extLst>
            <a:ext uri="{63B3BB69-23CF-44E3-9099-C40C66FF867C}">
              <a14:compatExt xmlns:a14="http://schemas.microsoft.com/office/drawing/2010/main" spid="_x0000_s2052"/>
            </a:ext>
            <a:ext uri="{FF2B5EF4-FFF2-40B4-BE49-F238E27FC236}">
              <a16:creationId xmlns:a16="http://schemas.microsoft.com/office/drawing/2014/main" id="{FBD38BB0-429B-4F31-B382-79D3B55B6219}"/>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82" name="Drop Down 4" hidden="1">
          <a:extLst>
            <a:ext uri="{63B3BB69-23CF-44E3-9099-C40C66FF867C}">
              <a14:compatExt xmlns:a14="http://schemas.microsoft.com/office/drawing/2010/main" spid="_x0000_s2052"/>
            </a:ext>
            <a:ext uri="{FF2B5EF4-FFF2-40B4-BE49-F238E27FC236}">
              <a16:creationId xmlns:a16="http://schemas.microsoft.com/office/drawing/2014/main" id="{A83114A5-2B21-453E-B569-F398F0E57D8B}"/>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483" name="Drop Down 20" hidden="1">
          <a:extLst>
            <a:ext uri="{63B3BB69-23CF-44E3-9099-C40C66FF867C}">
              <a14:compatExt xmlns:a14="http://schemas.microsoft.com/office/drawing/2010/main" spid="_x0000_s2068"/>
            </a:ext>
            <a:ext uri="{FF2B5EF4-FFF2-40B4-BE49-F238E27FC236}">
              <a16:creationId xmlns:a16="http://schemas.microsoft.com/office/drawing/2014/main" id="{23536ECB-0BF2-4D64-BAC3-3E9E8B39C3AD}"/>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484" name="Drop Down 24" hidden="1">
          <a:extLst>
            <a:ext uri="{63B3BB69-23CF-44E3-9099-C40C66FF867C}">
              <a14:compatExt xmlns:a14="http://schemas.microsoft.com/office/drawing/2010/main" spid="_x0000_s2072"/>
            </a:ext>
            <a:ext uri="{FF2B5EF4-FFF2-40B4-BE49-F238E27FC236}">
              <a16:creationId xmlns:a16="http://schemas.microsoft.com/office/drawing/2014/main" id="{D8AA914F-BB53-43E2-99CA-3F7F7BCC2B39}"/>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85" name="Drop Down 4" hidden="1">
          <a:extLst>
            <a:ext uri="{63B3BB69-23CF-44E3-9099-C40C66FF867C}">
              <a14:compatExt xmlns:a14="http://schemas.microsoft.com/office/drawing/2010/main" spid="_x0000_s2052"/>
            </a:ext>
            <a:ext uri="{FF2B5EF4-FFF2-40B4-BE49-F238E27FC236}">
              <a16:creationId xmlns:a16="http://schemas.microsoft.com/office/drawing/2014/main" id="{7DDBA821-13B1-46F1-9319-F0E630BB3280}"/>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86" name="Drop Down 4" hidden="1">
          <a:extLst>
            <a:ext uri="{63B3BB69-23CF-44E3-9099-C40C66FF867C}">
              <a14:compatExt xmlns:a14="http://schemas.microsoft.com/office/drawing/2010/main" spid="_x0000_s2052"/>
            </a:ext>
            <a:ext uri="{FF2B5EF4-FFF2-40B4-BE49-F238E27FC236}">
              <a16:creationId xmlns:a16="http://schemas.microsoft.com/office/drawing/2014/main" id="{5A3E3EA4-4157-49DA-B2AB-2E6DB2FF2FB3}"/>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87" name="Drop Down 4" hidden="1">
          <a:extLst>
            <a:ext uri="{63B3BB69-23CF-44E3-9099-C40C66FF867C}">
              <a14:compatExt xmlns:a14="http://schemas.microsoft.com/office/drawing/2010/main" spid="_x0000_s2052"/>
            </a:ext>
            <a:ext uri="{FF2B5EF4-FFF2-40B4-BE49-F238E27FC236}">
              <a16:creationId xmlns:a16="http://schemas.microsoft.com/office/drawing/2014/main" id="{660339F5-BA09-4F07-B631-633C909B3FCA}"/>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88" name="Drop Down 4" hidden="1">
          <a:extLst>
            <a:ext uri="{63B3BB69-23CF-44E3-9099-C40C66FF867C}">
              <a14:compatExt xmlns:a14="http://schemas.microsoft.com/office/drawing/2010/main" spid="_x0000_s2052"/>
            </a:ext>
            <a:ext uri="{FF2B5EF4-FFF2-40B4-BE49-F238E27FC236}">
              <a16:creationId xmlns:a16="http://schemas.microsoft.com/office/drawing/2014/main" id="{6B341808-C6EA-47B7-AB1B-48C0CCB07802}"/>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89" name="Drop Down 4" hidden="1">
          <a:extLst>
            <a:ext uri="{63B3BB69-23CF-44E3-9099-C40C66FF867C}">
              <a14:compatExt xmlns:a14="http://schemas.microsoft.com/office/drawing/2010/main" spid="_x0000_s2052"/>
            </a:ext>
            <a:ext uri="{FF2B5EF4-FFF2-40B4-BE49-F238E27FC236}">
              <a16:creationId xmlns:a16="http://schemas.microsoft.com/office/drawing/2014/main" id="{96162B6C-D13E-47A5-B02D-370FCFC37A41}"/>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490" name="Drop Down 20" hidden="1">
          <a:extLst>
            <a:ext uri="{63B3BB69-23CF-44E3-9099-C40C66FF867C}">
              <a14:compatExt xmlns:a14="http://schemas.microsoft.com/office/drawing/2010/main" spid="_x0000_s2068"/>
            </a:ext>
            <a:ext uri="{FF2B5EF4-FFF2-40B4-BE49-F238E27FC236}">
              <a16:creationId xmlns:a16="http://schemas.microsoft.com/office/drawing/2014/main" id="{1AEB75A2-0395-4AE7-BF76-751D868CCA0C}"/>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491" name="Drop Down 24" hidden="1">
          <a:extLst>
            <a:ext uri="{63B3BB69-23CF-44E3-9099-C40C66FF867C}">
              <a14:compatExt xmlns:a14="http://schemas.microsoft.com/office/drawing/2010/main" spid="_x0000_s2072"/>
            </a:ext>
            <a:ext uri="{FF2B5EF4-FFF2-40B4-BE49-F238E27FC236}">
              <a16:creationId xmlns:a16="http://schemas.microsoft.com/office/drawing/2014/main" id="{068B10FD-8D2E-4022-B6D9-02B8A136634F}"/>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92" name="Drop Down 4" hidden="1">
          <a:extLst>
            <a:ext uri="{63B3BB69-23CF-44E3-9099-C40C66FF867C}">
              <a14:compatExt xmlns:a14="http://schemas.microsoft.com/office/drawing/2010/main" spid="_x0000_s2052"/>
            </a:ext>
            <a:ext uri="{FF2B5EF4-FFF2-40B4-BE49-F238E27FC236}">
              <a16:creationId xmlns:a16="http://schemas.microsoft.com/office/drawing/2014/main" id="{B3A55060-3228-452B-8A19-95EACD3BE535}"/>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93" name="Drop Down 4" hidden="1">
          <a:extLst>
            <a:ext uri="{63B3BB69-23CF-44E3-9099-C40C66FF867C}">
              <a14:compatExt xmlns:a14="http://schemas.microsoft.com/office/drawing/2010/main" spid="_x0000_s2052"/>
            </a:ext>
            <a:ext uri="{FF2B5EF4-FFF2-40B4-BE49-F238E27FC236}">
              <a16:creationId xmlns:a16="http://schemas.microsoft.com/office/drawing/2014/main" id="{CF717097-62A4-4E71-807F-65EE2D36FAED}"/>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94" name="Drop Down 4" hidden="1">
          <a:extLst>
            <a:ext uri="{63B3BB69-23CF-44E3-9099-C40C66FF867C}">
              <a14:compatExt xmlns:a14="http://schemas.microsoft.com/office/drawing/2010/main" spid="_x0000_s2052"/>
            </a:ext>
            <a:ext uri="{FF2B5EF4-FFF2-40B4-BE49-F238E27FC236}">
              <a16:creationId xmlns:a16="http://schemas.microsoft.com/office/drawing/2014/main" id="{5FBFDE34-B02A-4CD2-8719-74396F9D1170}"/>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495" name="Drop Down 4" hidden="1">
          <a:extLst>
            <a:ext uri="{63B3BB69-23CF-44E3-9099-C40C66FF867C}">
              <a14:compatExt xmlns:a14="http://schemas.microsoft.com/office/drawing/2010/main" spid="_x0000_s2052"/>
            </a:ext>
            <a:ext uri="{FF2B5EF4-FFF2-40B4-BE49-F238E27FC236}">
              <a16:creationId xmlns:a16="http://schemas.microsoft.com/office/drawing/2014/main" id="{872537C4-F837-47AC-A963-569DC5CE7F95}"/>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96" name="Drop Down 4" hidden="1">
          <a:extLst>
            <a:ext uri="{63B3BB69-23CF-44E3-9099-C40C66FF867C}">
              <a14:compatExt xmlns:a14="http://schemas.microsoft.com/office/drawing/2010/main" spid="_x0000_s2052"/>
            </a:ext>
            <a:ext uri="{FF2B5EF4-FFF2-40B4-BE49-F238E27FC236}">
              <a16:creationId xmlns:a16="http://schemas.microsoft.com/office/drawing/2014/main" id="{41A4440B-CA42-464F-9B98-EA6601B0F329}"/>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497" name="Drop Down 20" hidden="1">
          <a:extLst>
            <a:ext uri="{63B3BB69-23CF-44E3-9099-C40C66FF867C}">
              <a14:compatExt xmlns:a14="http://schemas.microsoft.com/office/drawing/2010/main" spid="_x0000_s2068"/>
            </a:ext>
            <a:ext uri="{FF2B5EF4-FFF2-40B4-BE49-F238E27FC236}">
              <a16:creationId xmlns:a16="http://schemas.microsoft.com/office/drawing/2014/main" id="{E28E28F9-D9CD-4D0A-A2AC-20F726A2FC21}"/>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498" name="Drop Down 24" hidden="1">
          <a:extLst>
            <a:ext uri="{63B3BB69-23CF-44E3-9099-C40C66FF867C}">
              <a14:compatExt xmlns:a14="http://schemas.microsoft.com/office/drawing/2010/main" spid="_x0000_s2072"/>
            </a:ext>
            <a:ext uri="{FF2B5EF4-FFF2-40B4-BE49-F238E27FC236}">
              <a16:creationId xmlns:a16="http://schemas.microsoft.com/office/drawing/2014/main" id="{6821F75F-9089-4DB1-BF5B-888BA3754F84}"/>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499" name="Drop Down 4" hidden="1">
          <a:extLst>
            <a:ext uri="{63B3BB69-23CF-44E3-9099-C40C66FF867C}">
              <a14:compatExt xmlns:a14="http://schemas.microsoft.com/office/drawing/2010/main" spid="_x0000_s2052"/>
            </a:ext>
            <a:ext uri="{FF2B5EF4-FFF2-40B4-BE49-F238E27FC236}">
              <a16:creationId xmlns:a16="http://schemas.microsoft.com/office/drawing/2014/main" id="{D8C44A75-3E55-4A65-9ABD-85FEC562303E}"/>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00" name="Drop Down 4" hidden="1">
          <a:extLst>
            <a:ext uri="{63B3BB69-23CF-44E3-9099-C40C66FF867C}">
              <a14:compatExt xmlns:a14="http://schemas.microsoft.com/office/drawing/2010/main" spid="_x0000_s2052"/>
            </a:ext>
            <a:ext uri="{FF2B5EF4-FFF2-40B4-BE49-F238E27FC236}">
              <a16:creationId xmlns:a16="http://schemas.microsoft.com/office/drawing/2014/main" id="{CCD28740-1E53-49F9-8C6E-680E4E95D2EC}"/>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01" name="Drop Down 4" hidden="1">
          <a:extLst>
            <a:ext uri="{63B3BB69-23CF-44E3-9099-C40C66FF867C}">
              <a14:compatExt xmlns:a14="http://schemas.microsoft.com/office/drawing/2010/main" spid="_x0000_s2052"/>
            </a:ext>
            <a:ext uri="{FF2B5EF4-FFF2-40B4-BE49-F238E27FC236}">
              <a16:creationId xmlns:a16="http://schemas.microsoft.com/office/drawing/2014/main" id="{B20840DF-D5FC-4CAA-BC47-1D78741A1B9A}"/>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02" name="Drop Down 4" hidden="1">
          <a:extLst>
            <a:ext uri="{63B3BB69-23CF-44E3-9099-C40C66FF867C}">
              <a14:compatExt xmlns:a14="http://schemas.microsoft.com/office/drawing/2010/main" spid="_x0000_s2052"/>
            </a:ext>
            <a:ext uri="{FF2B5EF4-FFF2-40B4-BE49-F238E27FC236}">
              <a16:creationId xmlns:a16="http://schemas.microsoft.com/office/drawing/2014/main" id="{F5DD5D31-5F27-4F88-976D-0ECDABDBAAB5}"/>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03" name="Drop Down 4" hidden="1">
          <a:extLst>
            <a:ext uri="{63B3BB69-23CF-44E3-9099-C40C66FF867C}">
              <a14:compatExt xmlns:a14="http://schemas.microsoft.com/office/drawing/2010/main" spid="_x0000_s2052"/>
            </a:ext>
            <a:ext uri="{FF2B5EF4-FFF2-40B4-BE49-F238E27FC236}">
              <a16:creationId xmlns:a16="http://schemas.microsoft.com/office/drawing/2014/main" id="{CED1951C-54FD-424E-8071-A72F977B1680}"/>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504" name="Drop Down 20" hidden="1">
          <a:extLst>
            <a:ext uri="{63B3BB69-23CF-44E3-9099-C40C66FF867C}">
              <a14:compatExt xmlns:a14="http://schemas.microsoft.com/office/drawing/2010/main" spid="_x0000_s2068"/>
            </a:ext>
            <a:ext uri="{FF2B5EF4-FFF2-40B4-BE49-F238E27FC236}">
              <a16:creationId xmlns:a16="http://schemas.microsoft.com/office/drawing/2014/main" id="{EFBEEA1D-5083-4697-BC2B-51F775000ACC}"/>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505" name="Drop Down 24" hidden="1">
          <a:extLst>
            <a:ext uri="{63B3BB69-23CF-44E3-9099-C40C66FF867C}">
              <a14:compatExt xmlns:a14="http://schemas.microsoft.com/office/drawing/2010/main" spid="_x0000_s2072"/>
            </a:ext>
            <a:ext uri="{FF2B5EF4-FFF2-40B4-BE49-F238E27FC236}">
              <a16:creationId xmlns:a16="http://schemas.microsoft.com/office/drawing/2014/main" id="{F35DF6D6-910B-42B6-A8D0-F641728E7031}"/>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06" name="Drop Down 4" hidden="1">
          <a:extLst>
            <a:ext uri="{63B3BB69-23CF-44E3-9099-C40C66FF867C}">
              <a14:compatExt xmlns:a14="http://schemas.microsoft.com/office/drawing/2010/main" spid="_x0000_s2052"/>
            </a:ext>
            <a:ext uri="{FF2B5EF4-FFF2-40B4-BE49-F238E27FC236}">
              <a16:creationId xmlns:a16="http://schemas.microsoft.com/office/drawing/2014/main" id="{FE1C3CE3-64E8-4574-821E-634144FB06B5}"/>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07" name="Drop Down 4" hidden="1">
          <a:extLst>
            <a:ext uri="{63B3BB69-23CF-44E3-9099-C40C66FF867C}">
              <a14:compatExt xmlns:a14="http://schemas.microsoft.com/office/drawing/2010/main" spid="_x0000_s2052"/>
            </a:ext>
            <a:ext uri="{FF2B5EF4-FFF2-40B4-BE49-F238E27FC236}">
              <a16:creationId xmlns:a16="http://schemas.microsoft.com/office/drawing/2014/main" id="{E3F9BE70-F2A6-41D4-B1C8-1AEAFCDAEE29}"/>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08" name="Drop Down 4" hidden="1">
          <a:extLst>
            <a:ext uri="{63B3BB69-23CF-44E3-9099-C40C66FF867C}">
              <a14:compatExt xmlns:a14="http://schemas.microsoft.com/office/drawing/2010/main" spid="_x0000_s2052"/>
            </a:ext>
            <a:ext uri="{FF2B5EF4-FFF2-40B4-BE49-F238E27FC236}">
              <a16:creationId xmlns:a16="http://schemas.microsoft.com/office/drawing/2014/main" id="{78914E03-4A19-4939-B828-2E2ABC0E10AE}"/>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09" name="Drop Down 4" hidden="1">
          <a:extLst>
            <a:ext uri="{63B3BB69-23CF-44E3-9099-C40C66FF867C}">
              <a14:compatExt xmlns:a14="http://schemas.microsoft.com/office/drawing/2010/main" spid="_x0000_s2052"/>
            </a:ext>
            <a:ext uri="{FF2B5EF4-FFF2-40B4-BE49-F238E27FC236}">
              <a16:creationId xmlns:a16="http://schemas.microsoft.com/office/drawing/2014/main" id="{103C2D88-17C9-450F-98DB-ECE968CC5029}"/>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10" name="Drop Down 4" hidden="1">
          <a:extLst>
            <a:ext uri="{63B3BB69-23CF-44E3-9099-C40C66FF867C}">
              <a14:compatExt xmlns:a14="http://schemas.microsoft.com/office/drawing/2010/main" spid="_x0000_s2052"/>
            </a:ext>
            <a:ext uri="{FF2B5EF4-FFF2-40B4-BE49-F238E27FC236}">
              <a16:creationId xmlns:a16="http://schemas.microsoft.com/office/drawing/2014/main" id="{BF4AFAA5-E04D-47AC-B1EA-31ED5A4358EC}"/>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511" name="Drop Down 20" hidden="1">
          <a:extLst>
            <a:ext uri="{63B3BB69-23CF-44E3-9099-C40C66FF867C}">
              <a14:compatExt xmlns:a14="http://schemas.microsoft.com/office/drawing/2010/main" spid="_x0000_s2068"/>
            </a:ext>
            <a:ext uri="{FF2B5EF4-FFF2-40B4-BE49-F238E27FC236}">
              <a16:creationId xmlns:a16="http://schemas.microsoft.com/office/drawing/2014/main" id="{E073CC65-7B49-475B-BCEA-52D9563FC3A6}"/>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512" name="Drop Down 24" hidden="1">
          <a:extLst>
            <a:ext uri="{63B3BB69-23CF-44E3-9099-C40C66FF867C}">
              <a14:compatExt xmlns:a14="http://schemas.microsoft.com/office/drawing/2010/main" spid="_x0000_s2072"/>
            </a:ext>
            <a:ext uri="{FF2B5EF4-FFF2-40B4-BE49-F238E27FC236}">
              <a16:creationId xmlns:a16="http://schemas.microsoft.com/office/drawing/2014/main" id="{6FEF71C8-B494-4B54-A75E-144088FDE4BB}"/>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13" name="Drop Down 4" hidden="1">
          <a:extLst>
            <a:ext uri="{63B3BB69-23CF-44E3-9099-C40C66FF867C}">
              <a14:compatExt xmlns:a14="http://schemas.microsoft.com/office/drawing/2010/main" spid="_x0000_s2052"/>
            </a:ext>
            <a:ext uri="{FF2B5EF4-FFF2-40B4-BE49-F238E27FC236}">
              <a16:creationId xmlns:a16="http://schemas.microsoft.com/office/drawing/2014/main" id="{A8B03D50-5BB7-41CB-91B2-7D917744455E}"/>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14" name="Drop Down 4" hidden="1">
          <a:extLst>
            <a:ext uri="{63B3BB69-23CF-44E3-9099-C40C66FF867C}">
              <a14:compatExt xmlns:a14="http://schemas.microsoft.com/office/drawing/2010/main" spid="_x0000_s2052"/>
            </a:ext>
            <a:ext uri="{FF2B5EF4-FFF2-40B4-BE49-F238E27FC236}">
              <a16:creationId xmlns:a16="http://schemas.microsoft.com/office/drawing/2014/main" id="{95E8F005-B368-491D-8196-AAEA94B22219}"/>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15" name="Drop Down 4" hidden="1">
          <a:extLst>
            <a:ext uri="{63B3BB69-23CF-44E3-9099-C40C66FF867C}">
              <a14:compatExt xmlns:a14="http://schemas.microsoft.com/office/drawing/2010/main" spid="_x0000_s2052"/>
            </a:ext>
            <a:ext uri="{FF2B5EF4-FFF2-40B4-BE49-F238E27FC236}">
              <a16:creationId xmlns:a16="http://schemas.microsoft.com/office/drawing/2014/main" id="{4BD74F3D-D6C3-476E-8248-AA6B1E524B29}"/>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16" name="Drop Down 4" hidden="1">
          <a:extLst>
            <a:ext uri="{63B3BB69-23CF-44E3-9099-C40C66FF867C}">
              <a14:compatExt xmlns:a14="http://schemas.microsoft.com/office/drawing/2010/main" spid="_x0000_s2052"/>
            </a:ext>
            <a:ext uri="{FF2B5EF4-FFF2-40B4-BE49-F238E27FC236}">
              <a16:creationId xmlns:a16="http://schemas.microsoft.com/office/drawing/2014/main" id="{DFE72B57-F5AF-4620-A487-50C086C6A57B}"/>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17" name="Drop Down 4" hidden="1">
          <a:extLst>
            <a:ext uri="{63B3BB69-23CF-44E3-9099-C40C66FF867C}">
              <a14:compatExt xmlns:a14="http://schemas.microsoft.com/office/drawing/2010/main" spid="_x0000_s2052"/>
            </a:ext>
            <a:ext uri="{FF2B5EF4-FFF2-40B4-BE49-F238E27FC236}">
              <a16:creationId xmlns:a16="http://schemas.microsoft.com/office/drawing/2014/main" id="{5318EC70-B7DB-4496-BD67-0C73758D8A82}"/>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518" name="Drop Down 20" hidden="1">
          <a:extLst>
            <a:ext uri="{63B3BB69-23CF-44E3-9099-C40C66FF867C}">
              <a14:compatExt xmlns:a14="http://schemas.microsoft.com/office/drawing/2010/main" spid="_x0000_s2068"/>
            </a:ext>
            <a:ext uri="{FF2B5EF4-FFF2-40B4-BE49-F238E27FC236}">
              <a16:creationId xmlns:a16="http://schemas.microsoft.com/office/drawing/2014/main" id="{5115CC8F-EC39-4573-BB4C-1853DC92EA41}"/>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519" name="Drop Down 24" hidden="1">
          <a:extLst>
            <a:ext uri="{63B3BB69-23CF-44E3-9099-C40C66FF867C}">
              <a14:compatExt xmlns:a14="http://schemas.microsoft.com/office/drawing/2010/main" spid="_x0000_s2072"/>
            </a:ext>
            <a:ext uri="{FF2B5EF4-FFF2-40B4-BE49-F238E27FC236}">
              <a16:creationId xmlns:a16="http://schemas.microsoft.com/office/drawing/2014/main" id="{0D797DD7-DD19-4DB8-9940-2EA6D27F10E2}"/>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20" name="Drop Down 4" hidden="1">
          <a:extLst>
            <a:ext uri="{63B3BB69-23CF-44E3-9099-C40C66FF867C}">
              <a14:compatExt xmlns:a14="http://schemas.microsoft.com/office/drawing/2010/main" spid="_x0000_s2052"/>
            </a:ext>
            <a:ext uri="{FF2B5EF4-FFF2-40B4-BE49-F238E27FC236}">
              <a16:creationId xmlns:a16="http://schemas.microsoft.com/office/drawing/2014/main" id="{C675C4B5-B09B-4CAD-8659-994B0F20FB3B}"/>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21" name="Drop Down 4" hidden="1">
          <a:extLst>
            <a:ext uri="{63B3BB69-23CF-44E3-9099-C40C66FF867C}">
              <a14:compatExt xmlns:a14="http://schemas.microsoft.com/office/drawing/2010/main" spid="_x0000_s2052"/>
            </a:ext>
            <a:ext uri="{FF2B5EF4-FFF2-40B4-BE49-F238E27FC236}">
              <a16:creationId xmlns:a16="http://schemas.microsoft.com/office/drawing/2014/main" id="{7EF23C81-BB5F-42FD-83BB-C5E2A38F1B55}"/>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22" name="Drop Down 4" hidden="1">
          <a:extLst>
            <a:ext uri="{63B3BB69-23CF-44E3-9099-C40C66FF867C}">
              <a14:compatExt xmlns:a14="http://schemas.microsoft.com/office/drawing/2010/main" spid="_x0000_s2052"/>
            </a:ext>
            <a:ext uri="{FF2B5EF4-FFF2-40B4-BE49-F238E27FC236}">
              <a16:creationId xmlns:a16="http://schemas.microsoft.com/office/drawing/2014/main" id="{72FF8C14-0F32-421E-A99D-36D2D9186FF8}"/>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23" name="Drop Down 4" hidden="1">
          <a:extLst>
            <a:ext uri="{63B3BB69-23CF-44E3-9099-C40C66FF867C}">
              <a14:compatExt xmlns:a14="http://schemas.microsoft.com/office/drawing/2010/main" spid="_x0000_s2052"/>
            </a:ext>
            <a:ext uri="{FF2B5EF4-FFF2-40B4-BE49-F238E27FC236}">
              <a16:creationId xmlns:a16="http://schemas.microsoft.com/office/drawing/2014/main" id="{9DB2D6B5-3192-4EAE-AB5D-E2CF5238CFAB}"/>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24" name="Drop Down 4" hidden="1">
          <a:extLst>
            <a:ext uri="{63B3BB69-23CF-44E3-9099-C40C66FF867C}">
              <a14:compatExt xmlns:a14="http://schemas.microsoft.com/office/drawing/2010/main" spid="_x0000_s2052"/>
            </a:ext>
            <a:ext uri="{FF2B5EF4-FFF2-40B4-BE49-F238E27FC236}">
              <a16:creationId xmlns:a16="http://schemas.microsoft.com/office/drawing/2014/main" id="{0BB6B88B-5A13-44E5-A941-EBF1C46E700F}"/>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525" name="Drop Down 20" hidden="1">
          <a:extLst>
            <a:ext uri="{63B3BB69-23CF-44E3-9099-C40C66FF867C}">
              <a14:compatExt xmlns:a14="http://schemas.microsoft.com/office/drawing/2010/main" spid="_x0000_s2068"/>
            </a:ext>
            <a:ext uri="{FF2B5EF4-FFF2-40B4-BE49-F238E27FC236}">
              <a16:creationId xmlns:a16="http://schemas.microsoft.com/office/drawing/2014/main" id="{6E03685F-0F20-40CE-B178-D5F4E286C45C}"/>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526" name="Drop Down 24" hidden="1">
          <a:extLst>
            <a:ext uri="{63B3BB69-23CF-44E3-9099-C40C66FF867C}">
              <a14:compatExt xmlns:a14="http://schemas.microsoft.com/office/drawing/2010/main" spid="_x0000_s2072"/>
            </a:ext>
            <a:ext uri="{FF2B5EF4-FFF2-40B4-BE49-F238E27FC236}">
              <a16:creationId xmlns:a16="http://schemas.microsoft.com/office/drawing/2014/main" id="{03861FA9-0C24-4696-817A-80E143589C16}"/>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27" name="Drop Down 4" hidden="1">
          <a:extLst>
            <a:ext uri="{63B3BB69-23CF-44E3-9099-C40C66FF867C}">
              <a14:compatExt xmlns:a14="http://schemas.microsoft.com/office/drawing/2010/main" spid="_x0000_s2052"/>
            </a:ext>
            <a:ext uri="{FF2B5EF4-FFF2-40B4-BE49-F238E27FC236}">
              <a16:creationId xmlns:a16="http://schemas.microsoft.com/office/drawing/2014/main" id="{52D668E3-382D-490B-9AB5-857B3C1BF766}"/>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28" name="Drop Down 4" hidden="1">
          <a:extLst>
            <a:ext uri="{63B3BB69-23CF-44E3-9099-C40C66FF867C}">
              <a14:compatExt xmlns:a14="http://schemas.microsoft.com/office/drawing/2010/main" spid="_x0000_s2052"/>
            </a:ext>
            <a:ext uri="{FF2B5EF4-FFF2-40B4-BE49-F238E27FC236}">
              <a16:creationId xmlns:a16="http://schemas.microsoft.com/office/drawing/2014/main" id="{C1CC9D23-959A-4017-8E5C-0B08995D4FA1}"/>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29" name="Drop Down 4" hidden="1">
          <a:extLst>
            <a:ext uri="{63B3BB69-23CF-44E3-9099-C40C66FF867C}">
              <a14:compatExt xmlns:a14="http://schemas.microsoft.com/office/drawing/2010/main" spid="_x0000_s2052"/>
            </a:ext>
            <a:ext uri="{FF2B5EF4-FFF2-40B4-BE49-F238E27FC236}">
              <a16:creationId xmlns:a16="http://schemas.microsoft.com/office/drawing/2014/main" id="{4530611D-A7E5-4805-801D-183389E2D3A1}"/>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30" name="Drop Down 4" hidden="1">
          <a:extLst>
            <a:ext uri="{63B3BB69-23CF-44E3-9099-C40C66FF867C}">
              <a14:compatExt xmlns:a14="http://schemas.microsoft.com/office/drawing/2010/main" spid="_x0000_s2052"/>
            </a:ext>
            <a:ext uri="{FF2B5EF4-FFF2-40B4-BE49-F238E27FC236}">
              <a16:creationId xmlns:a16="http://schemas.microsoft.com/office/drawing/2014/main" id="{C8658AE6-1DC7-49E7-8994-E749C97178A7}"/>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31" name="Drop Down 4" hidden="1">
          <a:extLst>
            <a:ext uri="{63B3BB69-23CF-44E3-9099-C40C66FF867C}">
              <a14:compatExt xmlns:a14="http://schemas.microsoft.com/office/drawing/2010/main" spid="_x0000_s2052"/>
            </a:ext>
            <a:ext uri="{FF2B5EF4-FFF2-40B4-BE49-F238E27FC236}">
              <a16:creationId xmlns:a16="http://schemas.microsoft.com/office/drawing/2014/main" id="{A32A578C-50A8-418F-B4A1-E91DAEA70647}"/>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532" name="Drop Down 20" hidden="1">
          <a:extLst>
            <a:ext uri="{63B3BB69-23CF-44E3-9099-C40C66FF867C}">
              <a14:compatExt xmlns:a14="http://schemas.microsoft.com/office/drawing/2010/main" spid="_x0000_s2068"/>
            </a:ext>
            <a:ext uri="{FF2B5EF4-FFF2-40B4-BE49-F238E27FC236}">
              <a16:creationId xmlns:a16="http://schemas.microsoft.com/office/drawing/2014/main" id="{85FC443D-25E8-40D2-A377-E20A4B43B87C}"/>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533" name="Drop Down 24" hidden="1">
          <a:extLst>
            <a:ext uri="{63B3BB69-23CF-44E3-9099-C40C66FF867C}">
              <a14:compatExt xmlns:a14="http://schemas.microsoft.com/office/drawing/2010/main" spid="_x0000_s2072"/>
            </a:ext>
            <a:ext uri="{FF2B5EF4-FFF2-40B4-BE49-F238E27FC236}">
              <a16:creationId xmlns:a16="http://schemas.microsoft.com/office/drawing/2014/main" id="{B8F74079-D884-45E3-9F8A-990DE14C0350}"/>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34" name="Drop Down 4" hidden="1">
          <a:extLst>
            <a:ext uri="{63B3BB69-23CF-44E3-9099-C40C66FF867C}">
              <a14:compatExt xmlns:a14="http://schemas.microsoft.com/office/drawing/2010/main" spid="_x0000_s2052"/>
            </a:ext>
            <a:ext uri="{FF2B5EF4-FFF2-40B4-BE49-F238E27FC236}">
              <a16:creationId xmlns:a16="http://schemas.microsoft.com/office/drawing/2014/main" id="{93ADB41A-B774-4736-B8AE-B89096921387}"/>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35" name="Drop Down 4" hidden="1">
          <a:extLst>
            <a:ext uri="{63B3BB69-23CF-44E3-9099-C40C66FF867C}">
              <a14:compatExt xmlns:a14="http://schemas.microsoft.com/office/drawing/2010/main" spid="_x0000_s2052"/>
            </a:ext>
            <a:ext uri="{FF2B5EF4-FFF2-40B4-BE49-F238E27FC236}">
              <a16:creationId xmlns:a16="http://schemas.microsoft.com/office/drawing/2014/main" id="{2C2252BE-7A9C-4A35-B8EA-2EFFB9C74C93}"/>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36" name="Drop Down 4" hidden="1">
          <a:extLst>
            <a:ext uri="{63B3BB69-23CF-44E3-9099-C40C66FF867C}">
              <a14:compatExt xmlns:a14="http://schemas.microsoft.com/office/drawing/2010/main" spid="_x0000_s2052"/>
            </a:ext>
            <a:ext uri="{FF2B5EF4-FFF2-40B4-BE49-F238E27FC236}">
              <a16:creationId xmlns:a16="http://schemas.microsoft.com/office/drawing/2014/main" id="{A784C303-238A-457D-B31C-FBF6B50FEC4B}"/>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37" name="Drop Down 4" hidden="1">
          <a:extLst>
            <a:ext uri="{63B3BB69-23CF-44E3-9099-C40C66FF867C}">
              <a14:compatExt xmlns:a14="http://schemas.microsoft.com/office/drawing/2010/main" spid="_x0000_s2052"/>
            </a:ext>
            <a:ext uri="{FF2B5EF4-FFF2-40B4-BE49-F238E27FC236}">
              <a16:creationId xmlns:a16="http://schemas.microsoft.com/office/drawing/2014/main" id="{62FA4557-9F43-46F1-B81A-2E9F54693622}"/>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38" name="Drop Down 4" hidden="1">
          <a:extLst>
            <a:ext uri="{63B3BB69-23CF-44E3-9099-C40C66FF867C}">
              <a14:compatExt xmlns:a14="http://schemas.microsoft.com/office/drawing/2010/main" spid="_x0000_s2052"/>
            </a:ext>
            <a:ext uri="{FF2B5EF4-FFF2-40B4-BE49-F238E27FC236}">
              <a16:creationId xmlns:a16="http://schemas.microsoft.com/office/drawing/2014/main" id="{BB383793-2BCA-46AA-9551-080A1A780D3E}"/>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539" name="Drop Down 20" hidden="1">
          <a:extLst>
            <a:ext uri="{63B3BB69-23CF-44E3-9099-C40C66FF867C}">
              <a14:compatExt xmlns:a14="http://schemas.microsoft.com/office/drawing/2010/main" spid="_x0000_s2068"/>
            </a:ext>
            <a:ext uri="{FF2B5EF4-FFF2-40B4-BE49-F238E27FC236}">
              <a16:creationId xmlns:a16="http://schemas.microsoft.com/office/drawing/2014/main" id="{5EF32A1B-41B0-446A-AD70-13EBDCA562A9}"/>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540" name="Drop Down 24" hidden="1">
          <a:extLst>
            <a:ext uri="{63B3BB69-23CF-44E3-9099-C40C66FF867C}">
              <a14:compatExt xmlns:a14="http://schemas.microsoft.com/office/drawing/2010/main" spid="_x0000_s2072"/>
            </a:ext>
            <a:ext uri="{FF2B5EF4-FFF2-40B4-BE49-F238E27FC236}">
              <a16:creationId xmlns:a16="http://schemas.microsoft.com/office/drawing/2014/main" id="{CC1B73B4-955D-41AF-A026-88499F2AB238}"/>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41" name="Drop Down 4" hidden="1">
          <a:extLst>
            <a:ext uri="{63B3BB69-23CF-44E3-9099-C40C66FF867C}">
              <a14:compatExt xmlns:a14="http://schemas.microsoft.com/office/drawing/2010/main" spid="_x0000_s2052"/>
            </a:ext>
            <a:ext uri="{FF2B5EF4-FFF2-40B4-BE49-F238E27FC236}">
              <a16:creationId xmlns:a16="http://schemas.microsoft.com/office/drawing/2014/main" id="{1102F55E-0DC9-46ED-94C6-0E8EB9037F65}"/>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42" name="Drop Down 4" hidden="1">
          <a:extLst>
            <a:ext uri="{63B3BB69-23CF-44E3-9099-C40C66FF867C}">
              <a14:compatExt xmlns:a14="http://schemas.microsoft.com/office/drawing/2010/main" spid="_x0000_s2052"/>
            </a:ext>
            <a:ext uri="{FF2B5EF4-FFF2-40B4-BE49-F238E27FC236}">
              <a16:creationId xmlns:a16="http://schemas.microsoft.com/office/drawing/2014/main" id="{4C5AF98C-159C-4342-BCC1-BEBBDA6321CE}"/>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43" name="Drop Down 4" hidden="1">
          <a:extLst>
            <a:ext uri="{63B3BB69-23CF-44E3-9099-C40C66FF867C}">
              <a14:compatExt xmlns:a14="http://schemas.microsoft.com/office/drawing/2010/main" spid="_x0000_s2052"/>
            </a:ext>
            <a:ext uri="{FF2B5EF4-FFF2-40B4-BE49-F238E27FC236}">
              <a16:creationId xmlns:a16="http://schemas.microsoft.com/office/drawing/2014/main" id="{BDAF2EE0-4BA5-4E8D-8060-38D41AC5EAB8}"/>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44" name="Drop Down 4" hidden="1">
          <a:extLst>
            <a:ext uri="{63B3BB69-23CF-44E3-9099-C40C66FF867C}">
              <a14:compatExt xmlns:a14="http://schemas.microsoft.com/office/drawing/2010/main" spid="_x0000_s2052"/>
            </a:ext>
            <a:ext uri="{FF2B5EF4-FFF2-40B4-BE49-F238E27FC236}">
              <a16:creationId xmlns:a16="http://schemas.microsoft.com/office/drawing/2014/main" id="{9CDF7E47-483A-4CFF-B48E-2ADFF002FA95}"/>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45" name="Drop Down 4" hidden="1">
          <a:extLst>
            <a:ext uri="{63B3BB69-23CF-44E3-9099-C40C66FF867C}">
              <a14:compatExt xmlns:a14="http://schemas.microsoft.com/office/drawing/2010/main" spid="_x0000_s2052"/>
            </a:ext>
            <a:ext uri="{FF2B5EF4-FFF2-40B4-BE49-F238E27FC236}">
              <a16:creationId xmlns:a16="http://schemas.microsoft.com/office/drawing/2014/main" id="{CAC7AB2B-12DF-4E92-BA1D-4F2E3DC74E02}"/>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546" name="Drop Down 20" hidden="1">
          <a:extLst>
            <a:ext uri="{63B3BB69-23CF-44E3-9099-C40C66FF867C}">
              <a14:compatExt xmlns:a14="http://schemas.microsoft.com/office/drawing/2010/main" spid="_x0000_s2068"/>
            </a:ext>
            <a:ext uri="{FF2B5EF4-FFF2-40B4-BE49-F238E27FC236}">
              <a16:creationId xmlns:a16="http://schemas.microsoft.com/office/drawing/2014/main" id="{5BAB1E8C-7423-44C8-A0E0-B33506AF1F64}"/>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547" name="Drop Down 24" hidden="1">
          <a:extLst>
            <a:ext uri="{63B3BB69-23CF-44E3-9099-C40C66FF867C}">
              <a14:compatExt xmlns:a14="http://schemas.microsoft.com/office/drawing/2010/main" spid="_x0000_s2072"/>
            </a:ext>
            <a:ext uri="{FF2B5EF4-FFF2-40B4-BE49-F238E27FC236}">
              <a16:creationId xmlns:a16="http://schemas.microsoft.com/office/drawing/2014/main" id="{5EB07BCC-6D5C-441E-BCA3-9BCF4C335EAF}"/>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48" name="Drop Down 4" hidden="1">
          <a:extLst>
            <a:ext uri="{63B3BB69-23CF-44E3-9099-C40C66FF867C}">
              <a14:compatExt xmlns:a14="http://schemas.microsoft.com/office/drawing/2010/main" spid="_x0000_s2052"/>
            </a:ext>
            <a:ext uri="{FF2B5EF4-FFF2-40B4-BE49-F238E27FC236}">
              <a16:creationId xmlns:a16="http://schemas.microsoft.com/office/drawing/2014/main" id="{2FF05AFF-D808-4FA7-9309-F0E68E50F0CE}"/>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49" name="Drop Down 4" hidden="1">
          <a:extLst>
            <a:ext uri="{63B3BB69-23CF-44E3-9099-C40C66FF867C}">
              <a14:compatExt xmlns:a14="http://schemas.microsoft.com/office/drawing/2010/main" spid="_x0000_s2052"/>
            </a:ext>
            <a:ext uri="{FF2B5EF4-FFF2-40B4-BE49-F238E27FC236}">
              <a16:creationId xmlns:a16="http://schemas.microsoft.com/office/drawing/2014/main" id="{1E69C335-740F-4544-B876-AAC21F96EC35}"/>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50" name="Drop Down 4" hidden="1">
          <a:extLst>
            <a:ext uri="{63B3BB69-23CF-44E3-9099-C40C66FF867C}">
              <a14:compatExt xmlns:a14="http://schemas.microsoft.com/office/drawing/2010/main" spid="_x0000_s2052"/>
            </a:ext>
            <a:ext uri="{FF2B5EF4-FFF2-40B4-BE49-F238E27FC236}">
              <a16:creationId xmlns:a16="http://schemas.microsoft.com/office/drawing/2014/main" id="{20A905DE-FD86-4608-8F91-317E7BF6E67F}"/>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51" name="Drop Down 4" hidden="1">
          <a:extLst>
            <a:ext uri="{63B3BB69-23CF-44E3-9099-C40C66FF867C}">
              <a14:compatExt xmlns:a14="http://schemas.microsoft.com/office/drawing/2010/main" spid="_x0000_s2052"/>
            </a:ext>
            <a:ext uri="{FF2B5EF4-FFF2-40B4-BE49-F238E27FC236}">
              <a16:creationId xmlns:a16="http://schemas.microsoft.com/office/drawing/2014/main" id="{60E1CF60-CA2C-4835-BA03-8A2FF08997EA}"/>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52" name="Drop Down 4" hidden="1">
          <a:extLst>
            <a:ext uri="{63B3BB69-23CF-44E3-9099-C40C66FF867C}">
              <a14:compatExt xmlns:a14="http://schemas.microsoft.com/office/drawing/2010/main" spid="_x0000_s2052"/>
            </a:ext>
            <a:ext uri="{FF2B5EF4-FFF2-40B4-BE49-F238E27FC236}">
              <a16:creationId xmlns:a16="http://schemas.microsoft.com/office/drawing/2014/main" id="{1099560A-9A8D-4AB2-8742-28177640F860}"/>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326</xdr:row>
      <xdr:rowOff>0</xdr:rowOff>
    </xdr:from>
    <xdr:ext cx="1921468" cy="195685"/>
    <xdr:sp macro="" textlink="">
      <xdr:nvSpPr>
        <xdr:cNvPr id="2553" name="Drop Down 20" hidden="1">
          <a:extLst>
            <a:ext uri="{63B3BB69-23CF-44E3-9099-C40C66FF867C}">
              <a14:compatExt xmlns:a14="http://schemas.microsoft.com/office/drawing/2010/main" spid="_x0000_s2068"/>
            </a:ext>
            <a:ext uri="{FF2B5EF4-FFF2-40B4-BE49-F238E27FC236}">
              <a16:creationId xmlns:a16="http://schemas.microsoft.com/office/drawing/2014/main" id="{B09F08CD-7A46-453C-981B-4D927CC2205A}"/>
            </a:ext>
          </a:extLst>
        </xdr:cNvPr>
        <xdr:cNvSpPr/>
      </xdr:nvSpPr>
      <xdr:spPr bwMode="auto">
        <a:xfrm>
          <a:off x="6065520" y="437692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326</xdr:row>
      <xdr:rowOff>0</xdr:rowOff>
    </xdr:from>
    <xdr:ext cx="2476500" cy="199970"/>
    <xdr:sp macro="" textlink="">
      <xdr:nvSpPr>
        <xdr:cNvPr id="2554" name="Drop Down 24" hidden="1">
          <a:extLst>
            <a:ext uri="{63B3BB69-23CF-44E3-9099-C40C66FF867C}">
              <a14:compatExt xmlns:a14="http://schemas.microsoft.com/office/drawing/2010/main" spid="_x0000_s2072"/>
            </a:ext>
            <a:ext uri="{FF2B5EF4-FFF2-40B4-BE49-F238E27FC236}">
              <a16:creationId xmlns:a16="http://schemas.microsoft.com/office/drawing/2014/main" id="{9A9D67FD-801D-46D3-A0DE-A14EB887FDE6}"/>
            </a:ext>
          </a:extLst>
        </xdr:cNvPr>
        <xdr:cNvSpPr/>
      </xdr:nvSpPr>
      <xdr:spPr bwMode="auto">
        <a:xfrm>
          <a:off x="3901440" y="437692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55" name="Drop Down 4" hidden="1">
          <a:extLst>
            <a:ext uri="{63B3BB69-23CF-44E3-9099-C40C66FF867C}">
              <a14:compatExt xmlns:a14="http://schemas.microsoft.com/office/drawing/2010/main" spid="_x0000_s2052"/>
            </a:ext>
            <a:ext uri="{FF2B5EF4-FFF2-40B4-BE49-F238E27FC236}">
              <a16:creationId xmlns:a16="http://schemas.microsoft.com/office/drawing/2014/main" id="{E96FB133-B910-409C-B365-05409F6F7174}"/>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56" name="Drop Down 4" hidden="1">
          <a:extLst>
            <a:ext uri="{63B3BB69-23CF-44E3-9099-C40C66FF867C}">
              <a14:compatExt xmlns:a14="http://schemas.microsoft.com/office/drawing/2010/main" spid="_x0000_s2052"/>
            </a:ext>
            <a:ext uri="{FF2B5EF4-FFF2-40B4-BE49-F238E27FC236}">
              <a16:creationId xmlns:a16="http://schemas.microsoft.com/office/drawing/2014/main" id="{13B1D918-4B54-4088-B05E-E19C672B1E1F}"/>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326</xdr:row>
      <xdr:rowOff>0</xdr:rowOff>
    </xdr:from>
    <xdr:ext cx="2529840" cy="195685"/>
    <xdr:sp macro="" textlink="">
      <xdr:nvSpPr>
        <xdr:cNvPr id="2557" name="Drop Down 4" hidden="1">
          <a:extLst>
            <a:ext uri="{63B3BB69-23CF-44E3-9099-C40C66FF867C}">
              <a14:compatExt xmlns:a14="http://schemas.microsoft.com/office/drawing/2010/main" spid="_x0000_s2052"/>
            </a:ext>
            <a:ext uri="{FF2B5EF4-FFF2-40B4-BE49-F238E27FC236}">
              <a16:creationId xmlns:a16="http://schemas.microsoft.com/office/drawing/2014/main" id="{AB334871-A97A-4A7C-94D6-D7DA9DB2F21D}"/>
            </a:ext>
          </a:extLst>
        </xdr:cNvPr>
        <xdr:cNvSpPr/>
      </xdr:nvSpPr>
      <xdr:spPr bwMode="auto">
        <a:xfrm>
          <a:off x="553974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326</xdr:row>
      <xdr:rowOff>0</xdr:rowOff>
    </xdr:from>
    <xdr:ext cx="2529840" cy="195685"/>
    <xdr:sp macro="" textlink="">
      <xdr:nvSpPr>
        <xdr:cNvPr id="2558" name="Drop Down 4" hidden="1">
          <a:extLst>
            <a:ext uri="{63B3BB69-23CF-44E3-9099-C40C66FF867C}">
              <a14:compatExt xmlns:a14="http://schemas.microsoft.com/office/drawing/2010/main" spid="_x0000_s2052"/>
            </a:ext>
            <a:ext uri="{FF2B5EF4-FFF2-40B4-BE49-F238E27FC236}">
              <a16:creationId xmlns:a16="http://schemas.microsoft.com/office/drawing/2014/main" id="{2DE48415-C29A-4D32-AFB8-2D394140744F}"/>
            </a:ext>
          </a:extLst>
        </xdr:cNvPr>
        <xdr:cNvSpPr/>
      </xdr:nvSpPr>
      <xdr:spPr bwMode="auto">
        <a:xfrm>
          <a:off x="5227320" y="437692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59" name="Drop Down 4" hidden="1">
          <a:extLst>
            <a:ext uri="{63B3BB69-23CF-44E3-9099-C40C66FF867C}">
              <a14:compatExt xmlns:a14="http://schemas.microsoft.com/office/drawing/2010/main" spid="_x0000_s2052"/>
            </a:ext>
            <a:ext uri="{FF2B5EF4-FFF2-40B4-BE49-F238E27FC236}">
              <a16:creationId xmlns:a16="http://schemas.microsoft.com/office/drawing/2014/main" id="{E41EE05B-83D3-4E7C-B277-1689DE2674D7}"/>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560" name="Drop Down 20" hidden="1">
          <a:extLst>
            <a:ext uri="{63B3BB69-23CF-44E3-9099-C40C66FF867C}">
              <a14:compatExt xmlns:a14="http://schemas.microsoft.com/office/drawing/2010/main" spid="_x0000_s2068"/>
            </a:ext>
            <a:ext uri="{FF2B5EF4-FFF2-40B4-BE49-F238E27FC236}">
              <a16:creationId xmlns:a16="http://schemas.microsoft.com/office/drawing/2014/main" id="{1153D391-A876-48E1-A42A-9542EADAB8BB}"/>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561" name="Drop Down 24" hidden="1">
          <a:extLst>
            <a:ext uri="{63B3BB69-23CF-44E3-9099-C40C66FF867C}">
              <a14:compatExt xmlns:a14="http://schemas.microsoft.com/office/drawing/2010/main" spid="_x0000_s2072"/>
            </a:ext>
            <a:ext uri="{FF2B5EF4-FFF2-40B4-BE49-F238E27FC236}">
              <a16:creationId xmlns:a16="http://schemas.microsoft.com/office/drawing/2014/main" id="{AC851CE0-69AB-4916-A21E-B2B5F28D8786}"/>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62" name="Drop Down 4" hidden="1">
          <a:extLst>
            <a:ext uri="{63B3BB69-23CF-44E3-9099-C40C66FF867C}">
              <a14:compatExt xmlns:a14="http://schemas.microsoft.com/office/drawing/2010/main" spid="_x0000_s2052"/>
            </a:ext>
            <a:ext uri="{FF2B5EF4-FFF2-40B4-BE49-F238E27FC236}">
              <a16:creationId xmlns:a16="http://schemas.microsoft.com/office/drawing/2014/main" id="{4204ECC0-385F-4511-A9C8-01595127B368}"/>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563" name="Drop Down 4" hidden="1">
          <a:extLst>
            <a:ext uri="{63B3BB69-23CF-44E3-9099-C40C66FF867C}">
              <a14:compatExt xmlns:a14="http://schemas.microsoft.com/office/drawing/2010/main" spid="_x0000_s2052"/>
            </a:ext>
            <a:ext uri="{FF2B5EF4-FFF2-40B4-BE49-F238E27FC236}">
              <a16:creationId xmlns:a16="http://schemas.microsoft.com/office/drawing/2014/main" id="{EA8D6C34-8334-4810-8199-A32CE9A7D589}"/>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64" name="Drop Down 4" hidden="1">
          <a:extLst>
            <a:ext uri="{63B3BB69-23CF-44E3-9099-C40C66FF867C}">
              <a14:compatExt xmlns:a14="http://schemas.microsoft.com/office/drawing/2010/main" spid="_x0000_s2052"/>
            </a:ext>
            <a:ext uri="{FF2B5EF4-FFF2-40B4-BE49-F238E27FC236}">
              <a16:creationId xmlns:a16="http://schemas.microsoft.com/office/drawing/2014/main" id="{D5E90478-8CE4-45A2-B69A-73E1CFB0D4DE}"/>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565" name="Drop Down 4" hidden="1">
          <a:extLst>
            <a:ext uri="{63B3BB69-23CF-44E3-9099-C40C66FF867C}">
              <a14:compatExt xmlns:a14="http://schemas.microsoft.com/office/drawing/2010/main" spid="_x0000_s2052"/>
            </a:ext>
            <a:ext uri="{FF2B5EF4-FFF2-40B4-BE49-F238E27FC236}">
              <a16:creationId xmlns:a16="http://schemas.microsoft.com/office/drawing/2014/main" id="{AEFAA8D2-C1D3-4F57-AEC1-D4D542A3541D}"/>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66" name="Drop Down 4" hidden="1">
          <a:extLst>
            <a:ext uri="{63B3BB69-23CF-44E3-9099-C40C66FF867C}">
              <a14:compatExt xmlns:a14="http://schemas.microsoft.com/office/drawing/2010/main" spid="_x0000_s2052"/>
            </a:ext>
            <a:ext uri="{FF2B5EF4-FFF2-40B4-BE49-F238E27FC236}">
              <a16:creationId xmlns:a16="http://schemas.microsoft.com/office/drawing/2014/main" id="{1BBDBB47-CD7C-405C-AAAC-C02D1A169C91}"/>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567" name="Drop Down 20" hidden="1">
          <a:extLst>
            <a:ext uri="{63B3BB69-23CF-44E3-9099-C40C66FF867C}">
              <a14:compatExt xmlns:a14="http://schemas.microsoft.com/office/drawing/2010/main" spid="_x0000_s2068"/>
            </a:ext>
            <a:ext uri="{FF2B5EF4-FFF2-40B4-BE49-F238E27FC236}">
              <a16:creationId xmlns:a16="http://schemas.microsoft.com/office/drawing/2014/main" id="{CA85BF84-D67C-4AC7-BEA2-51AC2DAB90C4}"/>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568" name="Drop Down 24" hidden="1">
          <a:extLst>
            <a:ext uri="{63B3BB69-23CF-44E3-9099-C40C66FF867C}">
              <a14:compatExt xmlns:a14="http://schemas.microsoft.com/office/drawing/2010/main" spid="_x0000_s2072"/>
            </a:ext>
            <a:ext uri="{FF2B5EF4-FFF2-40B4-BE49-F238E27FC236}">
              <a16:creationId xmlns:a16="http://schemas.microsoft.com/office/drawing/2014/main" id="{8BA69795-62FF-4E5B-B09A-7545A898F9DE}"/>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69" name="Drop Down 4" hidden="1">
          <a:extLst>
            <a:ext uri="{63B3BB69-23CF-44E3-9099-C40C66FF867C}">
              <a14:compatExt xmlns:a14="http://schemas.microsoft.com/office/drawing/2010/main" spid="_x0000_s2052"/>
            </a:ext>
            <a:ext uri="{FF2B5EF4-FFF2-40B4-BE49-F238E27FC236}">
              <a16:creationId xmlns:a16="http://schemas.microsoft.com/office/drawing/2014/main" id="{6DAE193E-520F-4B43-93F7-FB85A45B6ECB}"/>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570" name="Drop Down 4" hidden="1">
          <a:extLst>
            <a:ext uri="{63B3BB69-23CF-44E3-9099-C40C66FF867C}">
              <a14:compatExt xmlns:a14="http://schemas.microsoft.com/office/drawing/2010/main" spid="_x0000_s2052"/>
            </a:ext>
            <a:ext uri="{FF2B5EF4-FFF2-40B4-BE49-F238E27FC236}">
              <a16:creationId xmlns:a16="http://schemas.microsoft.com/office/drawing/2014/main" id="{39DD861F-8935-46EB-B593-9FE52662CD02}"/>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71" name="Drop Down 4" hidden="1">
          <a:extLst>
            <a:ext uri="{63B3BB69-23CF-44E3-9099-C40C66FF867C}">
              <a14:compatExt xmlns:a14="http://schemas.microsoft.com/office/drawing/2010/main" spid="_x0000_s2052"/>
            </a:ext>
            <a:ext uri="{FF2B5EF4-FFF2-40B4-BE49-F238E27FC236}">
              <a16:creationId xmlns:a16="http://schemas.microsoft.com/office/drawing/2014/main" id="{69D9D98E-6C35-472F-9049-DE7DE41FA659}"/>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572" name="Drop Down 4" hidden="1">
          <a:extLst>
            <a:ext uri="{63B3BB69-23CF-44E3-9099-C40C66FF867C}">
              <a14:compatExt xmlns:a14="http://schemas.microsoft.com/office/drawing/2010/main" spid="_x0000_s2052"/>
            </a:ext>
            <a:ext uri="{FF2B5EF4-FFF2-40B4-BE49-F238E27FC236}">
              <a16:creationId xmlns:a16="http://schemas.microsoft.com/office/drawing/2014/main" id="{2CE2DBB4-45DC-4841-8C90-585F2328EAF3}"/>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73" name="Drop Down 4" hidden="1">
          <a:extLst>
            <a:ext uri="{63B3BB69-23CF-44E3-9099-C40C66FF867C}">
              <a14:compatExt xmlns:a14="http://schemas.microsoft.com/office/drawing/2010/main" spid="_x0000_s2052"/>
            </a:ext>
            <a:ext uri="{FF2B5EF4-FFF2-40B4-BE49-F238E27FC236}">
              <a16:creationId xmlns:a16="http://schemas.microsoft.com/office/drawing/2014/main" id="{9D55B8AF-C00B-40D8-B322-6E1DF504FBEA}"/>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574" name="Drop Down 20" hidden="1">
          <a:extLst>
            <a:ext uri="{63B3BB69-23CF-44E3-9099-C40C66FF867C}">
              <a14:compatExt xmlns:a14="http://schemas.microsoft.com/office/drawing/2010/main" spid="_x0000_s2068"/>
            </a:ext>
            <a:ext uri="{FF2B5EF4-FFF2-40B4-BE49-F238E27FC236}">
              <a16:creationId xmlns:a16="http://schemas.microsoft.com/office/drawing/2014/main" id="{A1002A3D-D547-43E8-8889-5B53372FBD01}"/>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575" name="Drop Down 24" hidden="1">
          <a:extLst>
            <a:ext uri="{63B3BB69-23CF-44E3-9099-C40C66FF867C}">
              <a14:compatExt xmlns:a14="http://schemas.microsoft.com/office/drawing/2010/main" spid="_x0000_s2072"/>
            </a:ext>
            <a:ext uri="{FF2B5EF4-FFF2-40B4-BE49-F238E27FC236}">
              <a16:creationId xmlns:a16="http://schemas.microsoft.com/office/drawing/2014/main" id="{82CCDDBE-D59B-49B7-B5BF-FE0AF31A6865}"/>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76" name="Drop Down 4" hidden="1">
          <a:extLst>
            <a:ext uri="{63B3BB69-23CF-44E3-9099-C40C66FF867C}">
              <a14:compatExt xmlns:a14="http://schemas.microsoft.com/office/drawing/2010/main" spid="_x0000_s2052"/>
            </a:ext>
            <a:ext uri="{FF2B5EF4-FFF2-40B4-BE49-F238E27FC236}">
              <a16:creationId xmlns:a16="http://schemas.microsoft.com/office/drawing/2014/main" id="{FE5881CF-E001-4E96-B35E-D325A191DDAD}"/>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577" name="Drop Down 4" hidden="1">
          <a:extLst>
            <a:ext uri="{63B3BB69-23CF-44E3-9099-C40C66FF867C}">
              <a14:compatExt xmlns:a14="http://schemas.microsoft.com/office/drawing/2010/main" spid="_x0000_s2052"/>
            </a:ext>
            <a:ext uri="{FF2B5EF4-FFF2-40B4-BE49-F238E27FC236}">
              <a16:creationId xmlns:a16="http://schemas.microsoft.com/office/drawing/2014/main" id="{06440E9E-A1BE-47FE-A21C-AB7C7C92ADFC}"/>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78" name="Drop Down 4" hidden="1">
          <a:extLst>
            <a:ext uri="{63B3BB69-23CF-44E3-9099-C40C66FF867C}">
              <a14:compatExt xmlns:a14="http://schemas.microsoft.com/office/drawing/2010/main" spid="_x0000_s2052"/>
            </a:ext>
            <a:ext uri="{FF2B5EF4-FFF2-40B4-BE49-F238E27FC236}">
              <a16:creationId xmlns:a16="http://schemas.microsoft.com/office/drawing/2014/main" id="{3863938F-2B90-4402-97F4-A10BDB5F972F}"/>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579" name="Drop Down 4" hidden="1">
          <a:extLst>
            <a:ext uri="{63B3BB69-23CF-44E3-9099-C40C66FF867C}">
              <a14:compatExt xmlns:a14="http://schemas.microsoft.com/office/drawing/2010/main" spid="_x0000_s2052"/>
            </a:ext>
            <a:ext uri="{FF2B5EF4-FFF2-40B4-BE49-F238E27FC236}">
              <a16:creationId xmlns:a16="http://schemas.microsoft.com/office/drawing/2014/main" id="{65AAC773-FE6A-4767-B8FB-5DCBA8CA9F70}"/>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80" name="Drop Down 4" hidden="1">
          <a:extLst>
            <a:ext uri="{63B3BB69-23CF-44E3-9099-C40C66FF867C}">
              <a14:compatExt xmlns:a14="http://schemas.microsoft.com/office/drawing/2010/main" spid="_x0000_s2052"/>
            </a:ext>
            <a:ext uri="{FF2B5EF4-FFF2-40B4-BE49-F238E27FC236}">
              <a16:creationId xmlns:a16="http://schemas.microsoft.com/office/drawing/2014/main" id="{FEE8F278-2ECC-4CE8-ADB9-50A34780A456}"/>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581" name="Drop Down 20" hidden="1">
          <a:extLst>
            <a:ext uri="{63B3BB69-23CF-44E3-9099-C40C66FF867C}">
              <a14:compatExt xmlns:a14="http://schemas.microsoft.com/office/drawing/2010/main" spid="_x0000_s2068"/>
            </a:ext>
            <a:ext uri="{FF2B5EF4-FFF2-40B4-BE49-F238E27FC236}">
              <a16:creationId xmlns:a16="http://schemas.microsoft.com/office/drawing/2014/main" id="{13575455-CB6D-433B-85F2-0F60A0F511F7}"/>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582" name="Drop Down 24" hidden="1">
          <a:extLst>
            <a:ext uri="{63B3BB69-23CF-44E3-9099-C40C66FF867C}">
              <a14:compatExt xmlns:a14="http://schemas.microsoft.com/office/drawing/2010/main" spid="_x0000_s2072"/>
            </a:ext>
            <a:ext uri="{FF2B5EF4-FFF2-40B4-BE49-F238E27FC236}">
              <a16:creationId xmlns:a16="http://schemas.microsoft.com/office/drawing/2014/main" id="{9816BD0A-D362-4052-BF37-DD2FD7EEE7DC}"/>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83" name="Drop Down 4" hidden="1">
          <a:extLst>
            <a:ext uri="{63B3BB69-23CF-44E3-9099-C40C66FF867C}">
              <a14:compatExt xmlns:a14="http://schemas.microsoft.com/office/drawing/2010/main" spid="_x0000_s2052"/>
            </a:ext>
            <a:ext uri="{FF2B5EF4-FFF2-40B4-BE49-F238E27FC236}">
              <a16:creationId xmlns:a16="http://schemas.microsoft.com/office/drawing/2014/main" id="{49A38266-53DF-48EB-8490-9580BE2A3085}"/>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584" name="Drop Down 4" hidden="1">
          <a:extLst>
            <a:ext uri="{63B3BB69-23CF-44E3-9099-C40C66FF867C}">
              <a14:compatExt xmlns:a14="http://schemas.microsoft.com/office/drawing/2010/main" spid="_x0000_s2052"/>
            </a:ext>
            <a:ext uri="{FF2B5EF4-FFF2-40B4-BE49-F238E27FC236}">
              <a16:creationId xmlns:a16="http://schemas.microsoft.com/office/drawing/2014/main" id="{2F9915B2-EF75-4B28-99F7-F5CD8B46834A}"/>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85" name="Drop Down 4" hidden="1">
          <a:extLst>
            <a:ext uri="{63B3BB69-23CF-44E3-9099-C40C66FF867C}">
              <a14:compatExt xmlns:a14="http://schemas.microsoft.com/office/drawing/2010/main" spid="_x0000_s2052"/>
            </a:ext>
            <a:ext uri="{FF2B5EF4-FFF2-40B4-BE49-F238E27FC236}">
              <a16:creationId xmlns:a16="http://schemas.microsoft.com/office/drawing/2014/main" id="{8D261F6A-9966-4340-8176-52B0C98292DA}"/>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586" name="Drop Down 4" hidden="1">
          <a:extLst>
            <a:ext uri="{63B3BB69-23CF-44E3-9099-C40C66FF867C}">
              <a14:compatExt xmlns:a14="http://schemas.microsoft.com/office/drawing/2010/main" spid="_x0000_s2052"/>
            </a:ext>
            <a:ext uri="{FF2B5EF4-FFF2-40B4-BE49-F238E27FC236}">
              <a16:creationId xmlns:a16="http://schemas.microsoft.com/office/drawing/2014/main" id="{10263ADF-48F5-4624-B327-B40964596224}"/>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87" name="Drop Down 4" hidden="1">
          <a:extLst>
            <a:ext uri="{63B3BB69-23CF-44E3-9099-C40C66FF867C}">
              <a14:compatExt xmlns:a14="http://schemas.microsoft.com/office/drawing/2010/main" spid="_x0000_s2052"/>
            </a:ext>
            <a:ext uri="{FF2B5EF4-FFF2-40B4-BE49-F238E27FC236}">
              <a16:creationId xmlns:a16="http://schemas.microsoft.com/office/drawing/2014/main" id="{25794054-E897-4AE6-9176-588EEAEEDF19}"/>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588" name="Drop Down 20" hidden="1">
          <a:extLst>
            <a:ext uri="{63B3BB69-23CF-44E3-9099-C40C66FF867C}">
              <a14:compatExt xmlns:a14="http://schemas.microsoft.com/office/drawing/2010/main" spid="_x0000_s2068"/>
            </a:ext>
            <a:ext uri="{FF2B5EF4-FFF2-40B4-BE49-F238E27FC236}">
              <a16:creationId xmlns:a16="http://schemas.microsoft.com/office/drawing/2014/main" id="{8196AC7B-209A-475D-9730-DE070867F3AB}"/>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589" name="Drop Down 24" hidden="1">
          <a:extLst>
            <a:ext uri="{63B3BB69-23CF-44E3-9099-C40C66FF867C}">
              <a14:compatExt xmlns:a14="http://schemas.microsoft.com/office/drawing/2010/main" spid="_x0000_s2072"/>
            </a:ext>
            <a:ext uri="{FF2B5EF4-FFF2-40B4-BE49-F238E27FC236}">
              <a16:creationId xmlns:a16="http://schemas.microsoft.com/office/drawing/2014/main" id="{4EFF6456-FA13-42E7-AF0E-AD714C9C2B64}"/>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90" name="Drop Down 4" hidden="1">
          <a:extLst>
            <a:ext uri="{63B3BB69-23CF-44E3-9099-C40C66FF867C}">
              <a14:compatExt xmlns:a14="http://schemas.microsoft.com/office/drawing/2010/main" spid="_x0000_s2052"/>
            </a:ext>
            <a:ext uri="{FF2B5EF4-FFF2-40B4-BE49-F238E27FC236}">
              <a16:creationId xmlns:a16="http://schemas.microsoft.com/office/drawing/2014/main" id="{288FDC10-D2FF-4520-93AD-2E3F84DAA300}"/>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591" name="Drop Down 4" hidden="1">
          <a:extLst>
            <a:ext uri="{63B3BB69-23CF-44E3-9099-C40C66FF867C}">
              <a14:compatExt xmlns:a14="http://schemas.microsoft.com/office/drawing/2010/main" spid="_x0000_s2052"/>
            </a:ext>
            <a:ext uri="{FF2B5EF4-FFF2-40B4-BE49-F238E27FC236}">
              <a16:creationId xmlns:a16="http://schemas.microsoft.com/office/drawing/2014/main" id="{DE6ED1AD-9361-4444-82C6-76CD317839B7}"/>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92" name="Drop Down 4" hidden="1">
          <a:extLst>
            <a:ext uri="{63B3BB69-23CF-44E3-9099-C40C66FF867C}">
              <a14:compatExt xmlns:a14="http://schemas.microsoft.com/office/drawing/2010/main" spid="_x0000_s2052"/>
            </a:ext>
            <a:ext uri="{FF2B5EF4-FFF2-40B4-BE49-F238E27FC236}">
              <a16:creationId xmlns:a16="http://schemas.microsoft.com/office/drawing/2014/main" id="{EE83326E-86B3-4EAD-9368-676FF4CA7252}"/>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593" name="Drop Down 4" hidden="1">
          <a:extLst>
            <a:ext uri="{63B3BB69-23CF-44E3-9099-C40C66FF867C}">
              <a14:compatExt xmlns:a14="http://schemas.microsoft.com/office/drawing/2010/main" spid="_x0000_s2052"/>
            </a:ext>
            <a:ext uri="{FF2B5EF4-FFF2-40B4-BE49-F238E27FC236}">
              <a16:creationId xmlns:a16="http://schemas.microsoft.com/office/drawing/2014/main" id="{F2184DA9-F33E-4432-9904-20237E796AD3}"/>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94" name="Drop Down 4" hidden="1">
          <a:extLst>
            <a:ext uri="{63B3BB69-23CF-44E3-9099-C40C66FF867C}">
              <a14:compatExt xmlns:a14="http://schemas.microsoft.com/office/drawing/2010/main" spid="_x0000_s2052"/>
            </a:ext>
            <a:ext uri="{FF2B5EF4-FFF2-40B4-BE49-F238E27FC236}">
              <a16:creationId xmlns:a16="http://schemas.microsoft.com/office/drawing/2014/main" id="{FC988B40-15E8-49B7-8E91-26150E1A13E5}"/>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595" name="Drop Down 20" hidden="1">
          <a:extLst>
            <a:ext uri="{63B3BB69-23CF-44E3-9099-C40C66FF867C}">
              <a14:compatExt xmlns:a14="http://schemas.microsoft.com/office/drawing/2010/main" spid="_x0000_s2068"/>
            </a:ext>
            <a:ext uri="{FF2B5EF4-FFF2-40B4-BE49-F238E27FC236}">
              <a16:creationId xmlns:a16="http://schemas.microsoft.com/office/drawing/2014/main" id="{197A5CC1-0CFB-4355-B319-4656A2548182}"/>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596" name="Drop Down 24" hidden="1">
          <a:extLst>
            <a:ext uri="{63B3BB69-23CF-44E3-9099-C40C66FF867C}">
              <a14:compatExt xmlns:a14="http://schemas.microsoft.com/office/drawing/2010/main" spid="_x0000_s2072"/>
            </a:ext>
            <a:ext uri="{FF2B5EF4-FFF2-40B4-BE49-F238E27FC236}">
              <a16:creationId xmlns:a16="http://schemas.microsoft.com/office/drawing/2014/main" id="{C69E9EA7-652C-4873-A9C5-31E1C6EAA4F6}"/>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97" name="Drop Down 4" hidden="1">
          <a:extLst>
            <a:ext uri="{63B3BB69-23CF-44E3-9099-C40C66FF867C}">
              <a14:compatExt xmlns:a14="http://schemas.microsoft.com/office/drawing/2010/main" spid="_x0000_s2052"/>
            </a:ext>
            <a:ext uri="{FF2B5EF4-FFF2-40B4-BE49-F238E27FC236}">
              <a16:creationId xmlns:a16="http://schemas.microsoft.com/office/drawing/2014/main" id="{DA6EC06E-8E40-4B24-9C3B-344657699D73}"/>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598" name="Drop Down 4" hidden="1">
          <a:extLst>
            <a:ext uri="{63B3BB69-23CF-44E3-9099-C40C66FF867C}">
              <a14:compatExt xmlns:a14="http://schemas.microsoft.com/office/drawing/2010/main" spid="_x0000_s2052"/>
            </a:ext>
            <a:ext uri="{FF2B5EF4-FFF2-40B4-BE49-F238E27FC236}">
              <a16:creationId xmlns:a16="http://schemas.microsoft.com/office/drawing/2014/main" id="{8249A878-2F92-45A7-9DAA-723371672306}"/>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599" name="Drop Down 4" hidden="1">
          <a:extLst>
            <a:ext uri="{63B3BB69-23CF-44E3-9099-C40C66FF867C}">
              <a14:compatExt xmlns:a14="http://schemas.microsoft.com/office/drawing/2010/main" spid="_x0000_s2052"/>
            </a:ext>
            <a:ext uri="{FF2B5EF4-FFF2-40B4-BE49-F238E27FC236}">
              <a16:creationId xmlns:a16="http://schemas.microsoft.com/office/drawing/2014/main" id="{47137590-B507-4FC3-B054-5794BAC9CC26}"/>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00" name="Drop Down 4" hidden="1">
          <a:extLst>
            <a:ext uri="{63B3BB69-23CF-44E3-9099-C40C66FF867C}">
              <a14:compatExt xmlns:a14="http://schemas.microsoft.com/office/drawing/2010/main" spid="_x0000_s2052"/>
            </a:ext>
            <a:ext uri="{FF2B5EF4-FFF2-40B4-BE49-F238E27FC236}">
              <a16:creationId xmlns:a16="http://schemas.microsoft.com/office/drawing/2014/main" id="{4B278E8D-DCD8-4CB1-BC8E-146DDB6CB8BA}"/>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01" name="Drop Down 4" hidden="1">
          <a:extLst>
            <a:ext uri="{63B3BB69-23CF-44E3-9099-C40C66FF867C}">
              <a14:compatExt xmlns:a14="http://schemas.microsoft.com/office/drawing/2010/main" spid="_x0000_s2052"/>
            </a:ext>
            <a:ext uri="{FF2B5EF4-FFF2-40B4-BE49-F238E27FC236}">
              <a16:creationId xmlns:a16="http://schemas.microsoft.com/office/drawing/2014/main" id="{A1B289D5-221D-4030-A144-68A24CD318A8}"/>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602" name="Drop Down 20" hidden="1">
          <a:extLst>
            <a:ext uri="{63B3BB69-23CF-44E3-9099-C40C66FF867C}">
              <a14:compatExt xmlns:a14="http://schemas.microsoft.com/office/drawing/2010/main" spid="_x0000_s2068"/>
            </a:ext>
            <a:ext uri="{FF2B5EF4-FFF2-40B4-BE49-F238E27FC236}">
              <a16:creationId xmlns:a16="http://schemas.microsoft.com/office/drawing/2014/main" id="{E77DD33D-536C-493C-A16B-7F5928A47804}"/>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603" name="Drop Down 24" hidden="1">
          <a:extLst>
            <a:ext uri="{63B3BB69-23CF-44E3-9099-C40C66FF867C}">
              <a14:compatExt xmlns:a14="http://schemas.microsoft.com/office/drawing/2010/main" spid="_x0000_s2072"/>
            </a:ext>
            <a:ext uri="{FF2B5EF4-FFF2-40B4-BE49-F238E27FC236}">
              <a16:creationId xmlns:a16="http://schemas.microsoft.com/office/drawing/2014/main" id="{0FEDDD8B-ED63-48B0-981C-32D2DE6D2CF1}"/>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04" name="Drop Down 4" hidden="1">
          <a:extLst>
            <a:ext uri="{63B3BB69-23CF-44E3-9099-C40C66FF867C}">
              <a14:compatExt xmlns:a14="http://schemas.microsoft.com/office/drawing/2010/main" spid="_x0000_s2052"/>
            </a:ext>
            <a:ext uri="{FF2B5EF4-FFF2-40B4-BE49-F238E27FC236}">
              <a16:creationId xmlns:a16="http://schemas.microsoft.com/office/drawing/2014/main" id="{5F42FF22-E1BF-41BC-BDA1-C00EE687D3FC}"/>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05" name="Drop Down 4" hidden="1">
          <a:extLst>
            <a:ext uri="{63B3BB69-23CF-44E3-9099-C40C66FF867C}">
              <a14:compatExt xmlns:a14="http://schemas.microsoft.com/office/drawing/2010/main" spid="_x0000_s2052"/>
            </a:ext>
            <a:ext uri="{FF2B5EF4-FFF2-40B4-BE49-F238E27FC236}">
              <a16:creationId xmlns:a16="http://schemas.microsoft.com/office/drawing/2014/main" id="{FA62DEFC-7954-4647-8C70-65BDDAC39385}"/>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06" name="Drop Down 4" hidden="1">
          <a:extLst>
            <a:ext uri="{63B3BB69-23CF-44E3-9099-C40C66FF867C}">
              <a14:compatExt xmlns:a14="http://schemas.microsoft.com/office/drawing/2010/main" spid="_x0000_s2052"/>
            </a:ext>
            <a:ext uri="{FF2B5EF4-FFF2-40B4-BE49-F238E27FC236}">
              <a16:creationId xmlns:a16="http://schemas.microsoft.com/office/drawing/2014/main" id="{CB02E364-2D0D-40CB-9ACA-C0D3F5FC7AFF}"/>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07" name="Drop Down 4" hidden="1">
          <a:extLst>
            <a:ext uri="{63B3BB69-23CF-44E3-9099-C40C66FF867C}">
              <a14:compatExt xmlns:a14="http://schemas.microsoft.com/office/drawing/2010/main" spid="_x0000_s2052"/>
            </a:ext>
            <a:ext uri="{FF2B5EF4-FFF2-40B4-BE49-F238E27FC236}">
              <a16:creationId xmlns:a16="http://schemas.microsoft.com/office/drawing/2014/main" id="{279C8B7E-10A0-486D-87A6-D170FFDA690F}"/>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08" name="Drop Down 4" hidden="1">
          <a:extLst>
            <a:ext uri="{63B3BB69-23CF-44E3-9099-C40C66FF867C}">
              <a14:compatExt xmlns:a14="http://schemas.microsoft.com/office/drawing/2010/main" spid="_x0000_s2052"/>
            </a:ext>
            <a:ext uri="{FF2B5EF4-FFF2-40B4-BE49-F238E27FC236}">
              <a16:creationId xmlns:a16="http://schemas.microsoft.com/office/drawing/2014/main" id="{5097CEB3-E0E4-4DB8-BC9C-F842F4C3DC73}"/>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609" name="Drop Down 20" hidden="1">
          <a:extLst>
            <a:ext uri="{63B3BB69-23CF-44E3-9099-C40C66FF867C}">
              <a14:compatExt xmlns:a14="http://schemas.microsoft.com/office/drawing/2010/main" spid="_x0000_s2068"/>
            </a:ext>
            <a:ext uri="{FF2B5EF4-FFF2-40B4-BE49-F238E27FC236}">
              <a16:creationId xmlns:a16="http://schemas.microsoft.com/office/drawing/2014/main" id="{A8C7C5F0-FCB7-4CBF-98AC-D9B86FEF72AD}"/>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610" name="Drop Down 24" hidden="1">
          <a:extLst>
            <a:ext uri="{63B3BB69-23CF-44E3-9099-C40C66FF867C}">
              <a14:compatExt xmlns:a14="http://schemas.microsoft.com/office/drawing/2010/main" spid="_x0000_s2072"/>
            </a:ext>
            <a:ext uri="{FF2B5EF4-FFF2-40B4-BE49-F238E27FC236}">
              <a16:creationId xmlns:a16="http://schemas.microsoft.com/office/drawing/2014/main" id="{6DBF6B72-3118-4BA5-ABB7-3532B6C3000B}"/>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11" name="Drop Down 4" hidden="1">
          <a:extLst>
            <a:ext uri="{63B3BB69-23CF-44E3-9099-C40C66FF867C}">
              <a14:compatExt xmlns:a14="http://schemas.microsoft.com/office/drawing/2010/main" spid="_x0000_s2052"/>
            </a:ext>
            <a:ext uri="{FF2B5EF4-FFF2-40B4-BE49-F238E27FC236}">
              <a16:creationId xmlns:a16="http://schemas.microsoft.com/office/drawing/2014/main" id="{CF804DD0-8D82-4158-BF7B-34E85F951E4C}"/>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12" name="Drop Down 4" hidden="1">
          <a:extLst>
            <a:ext uri="{63B3BB69-23CF-44E3-9099-C40C66FF867C}">
              <a14:compatExt xmlns:a14="http://schemas.microsoft.com/office/drawing/2010/main" spid="_x0000_s2052"/>
            </a:ext>
            <a:ext uri="{FF2B5EF4-FFF2-40B4-BE49-F238E27FC236}">
              <a16:creationId xmlns:a16="http://schemas.microsoft.com/office/drawing/2014/main" id="{526D6A3C-C3F4-4FAA-B6C8-88E9F1AC6719}"/>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13" name="Drop Down 4" hidden="1">
          <a:extLst>
            <a:ext uri="{63B3BB69-23CF-44E3-9099-C40C66FF867C}">
              <a14:compatExt xmlns:a14="http://schemas.microsoft.com/office/drawing/2010/main" spid="_x0000_s2052"/>
            </a:ext>
            <a:ext uri="{FF2B5EF4-FFF2-40B4-BE49-F238E27FC236}">
              <a16:creationId xmlns:a16="http://schemas.microsoft.com/office/drawing/2014/main" id="{C582C33B-D8C9-45DF-95AA-62F5F94A5F2B}"/>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14" name="Drop Down 4" hidden="1">
          <a:extLst>
            <a:ext uri="{63B3BB69-23CF-44E3-9099-C40C66FF867C}">
              <a14:compatExt xmlns:a14="http://schemas.microsoft.com/office/drawing/2010/main" spid="_x0000_s2052"/>
            </a:ext>
            <a:ext uri="{FF2B5EF4-FFF2-40B4-BE49-F238E27FC236}">
              <a16:creationId xmlns:a16="http://schemas.microsoft.com/office/drawing/2014/main" id="{C8DD6499-7264-47A7-AA17-041AD8B613BB}"/>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15" name="Drop Down 4" hidden="1">
          <a:extLst>
            <a:ext uri="{63B3BB69-23CF-44E3-9099-C40C66FF867C}">
              <a14:compatExt xmlns:a14="http://schemas.microsoft.com/office/drawing/2010/main" spid="_x0000_s2052"/>
            </a:ext>
            <a:ext uri="{FF2B5EF4-FFF2-40B4-BE49-F238E27FC236}">
              <a16:creationId xmlns:a16="http://schemas.microsoft.com/office/drawing/2014/main" id="{D8FBC42F-1207-460C-B5EE-0C6EAD06820D}"/>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616" name="Drop Down 20" hidden="1">
          <a:extLst>
            <a:ext uri="{63B3BB69-23CF-44E3-9099-C40C66FF867C}">
              <a14:compatExt xmlns:a14="http://schemas.microsoft.com/office/drawing/2010/main" spid="_x0000_s2068"/>
            </a:ext>
            <a:ext uri="{FF2B5EF4-FFF2-40B4-BE49-F238E27FC236}">
              <a16:creationId xmlns:a16="http://schemas.microsoft.com/office/drawing/2014/main" id="{C0FE2DC3-A5B7-4EAC-B72C-6F7DCA843621}"/>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617" name="Drop Down 24" hidden="1">
          <a:extLst>
            <a:ext uri="{63B3BB69-23CF-44E3-9099-C40C66FF867C}">
              <a14:compatExt xmlns:a14="http://schemas.microsoft.com/office/drawing/2010/main" spid="_x0000_s2072"/>
            </a:ext>
            <a:ext uri="{FF2B5EF4-FFF2-40B4-BE49-F238E27FC236}">
              <a16:creationId xmlns:a16="http://schemas.microsoft.com/office/drawing/2014/main" id="{166AD6A8-0042-412A-ABD3-6DDC8E667080}"/>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18" name="Drop Down 4" hidden="1">
          <a:extLst>
            <a:ext uri="{63B3BB69-23CF-44E3-9099-C40C66FF867C}">
              <a14:compatExt xmlns:a14="http://schemas.microsoft.com/office/drawing/2010/main" spid="_x0000_s2052"/>
            </a:ext>
            <a:ext uri="{FF2B5EF4-FFF2-40B4-BE49-F238E27FC236}">
              <a16:creationId xmlns:a16="http://schemas.microsoft.com/office/drawing/2014/main" id="{C5822DE1-CCEB-4185-B74A-69D735C572A4}"/>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19" name="Drop Down 4" hidden="1">
          <a:extLst>
            <a:ext uri="{63B3BB69-23CF-44E3-9099-C40C66FF867C}">
              <a14:compatExt xmlns:a14="http://schemas.microsoft.com/office/drawing/2010/main" spid="_x0000_s2052"/>
            </a:ext>
            <a:ext uri="{FF2B5EF4-FFF2-40B4-BE49-F238E27FC236}">
              <a16:creationId xmlns:a16="http://schemas.microsoft.com/office/drawing/2014/main" id="{E2758988-2AC0-410B-A984-25CA44D85D82}"/>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20" name="Drop Down 4" hidden="1">
          <a:extLst>
            <a:ext uri="{63B3BB69-23CF-44E3-9099-C40C66FF867C}">
              <a14:compatExt xmlns:a14="http://schemas.microsoft.com/office/drawing/2010/main" spid="_x0000_s2052"/>
            </a:ext>
            <a:ext uri="{FF2B5EF4-FFF2-40B4-BE49-F238E27FC236}">
              <a16:creationId xmlns:a16="http://schemas.microsoft.com/office/drawing/2014/main" id="{A7617334-40A8-4DD6-AE2E-E726792694CB}"/>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21" name="Drop Down 4" hidden="1">
          <a:extLst>
            <a:ext uri="{63B3BB69-23CF-44E3-9099-C40C66FF867C}">
              <a14:compatExt xmlns:a14="http://schemas.microsoft.com/office/drawing/2010/main" spid="_x0000_s2052"/>
            </a:ext>
            <a:ext uri="{FF2B5EF4-FFF2-40B4-BE49-F238E27FC236}">
              <a16:creationId xmlns:a16="http://schemas.microsoft.com/office/drawing/2014/main" id="{E6719BFE-A21E-4AFF-8786-1C2CE5DA3749}"/>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22" name="Drop Down 4" hidden="1">
          <a:extLst>
            <a:ext uri="{63B3BB69-23CF-44E3-9099-C40C66FF867C}">
              <a14:compatExt xmlns:a14="http://schemas.microsoft.com/office/drawing/2010/main" spid="_x0000_s2052"/>
            </a:ext>
            <a:ext uri="{FF2B5EF4-FFF2-40B4-BE49-F238E27FC236}">
              <a16:creationId xmlns:a16="http://schemas.microsoft.com/office/drawing/2014/main" id="{E470F0C3-D92C-48B2-8970-8BF003EF9039}"/>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623" name="Drop Down 20" hidden="1">
          <a:extLst>
            <a:ext uri="{63B3BB69-23CF-44E3-9099-C40C66FF867C}">
              <a14:compatExt xmlns:a14="http://schemas.microsoft.com/office/drawing/2010/main" spid="_x0000_s2068"/>
            </a:ext>
            <a:ext uri="{FF2B5EF4-FFF2-40B4-BE49-F238E27FC236}">
              <a16:creationId xmlns:a16="http://schemas.microsoft.com/office/drawing/2014/main" id="{09B4F446-2456-457A-AE6E-6129FB28573C}"/>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624" name="Drop Down 24" hidden="1">
          <a:extLst>
            <a:ext uri="{63B3BB69-23CF-44E3-9099-C40C66FF867C}">
              <a14:compatExt xmlns:a14="http://schemas.microsoft.com/office/drawing/2010/main" spid="_x0000_s2072"/>
            </a:ext>
            <a:ext uri="{FF2B5EF4-FFF2-40B4-BE49-F238E27FC236}">
              <a16:creationId xmlns:a16="http://schemas.microsoft.com/office/drawing/2014/main" id="{C9746017-065F-4065-8D8D-90F77C2214F7}"/>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25" name="Drop Down 4" hidden="1">
          <a:extLst>
            <a:ext uri="{63B3BB69-23CF-44E3-9099-C40C66FF867C}">
              <a14:compatExt xmlns:a14="http://schemas.microsoft.com/office/drawing/2010/main" spid="_x0000_s2052"/>
            </a:ext>
            <a:ext uri="{FF2B5EF4-FFF2-40B4-BE49-F238E27FC236}">
              <a16:creationId xmlns:a16="http://schemas.microsoft.com/office/drawing/2014/main" id="{CBBC28B5-2253-4E24-A901-AE33C00817A7}"/>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26" name="Drop Down 4" hidden="1">
          <a:extLst>
            <a:ext uri="{63B3BB69-23CF-44E3-9099-C40C66FF867C}">
              <a14:compatExt xmlns:a14="http://schemas.microsoft.com/office/drawing/2010/main" spid="_x0000_s2052"/>
            </a:ext>
            <a:ext uri="{FF2B5EF4-FFF2-40B4-BE49-F238E27FC236}">
              <a16:creationId xmlns:a16="http://schemas.microsoft.com/office/drawing/2014/main" id="{884F1788-6A2E-4DB2-8AFD-6BBB6FCD57DE}"/>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27" name="Drop Down 4" hidden="1">
          <a:extLst>
            <a:ext uri="{63B3BB69-23CF-44E3-9099-C40C66FF867C}">
              <a14:compatExt xmlns:a14="http://schemas.microsoft.com/office/drawing/2010/main" spid="_x0000_s2052"/>
            </a:ext>
            <a:ext uri="{FF2B5EF4-FFF2-40B4-BE49-F238E27FC236}">
              <a16:creationId xmlns:a16="http://schemas.microsoft.com/office/drawing/2014/main" id="{1E74EDF6-5A18-402E-809E-8622400124DE}"/>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28" name="Drop Down 4" hidden="1">
          <a:extLst>
            <a:ext uri="{63B3BB69-23CF-44E3-9099-C40C66FF867C}">
              <a14:compatExt xmlns:a14="http://schemas.microsoft.com/office/drawing/2010/main" spid="_x0000_s2052"/>
            </a:ext>
            <a:ext uri="{FF2B5EF4-FFF2-40B4-BE49-F238E27FC236}">
              <a16:creationId xmlns:a16="http://schemas.microsoft.com/office/drawing/2014/main" id="{E917EB46-79B6-41F8-B886-B1E1D049E6FC}"/>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29" name="Drop Down 4" hidden="1">
          <a:extLst>
            <a:ext uri="{63B3BB69-23CF-44E3-9099-C40C66FF867C}">
              <a14:compatExt xmlns:a14="http://schemas.microsoft.com/office/drawing/2010/main" spid="_x0000_s2052"/>
            </a:ext>
            <a:ext uri="{FF2B5EF4-FFF2-40B4-BE49-F238E27FC236}">
              <a16:creationId xmlns:a16="http://schemas.microsoft.com/office/drawing/2014/main" id="{56EB1FDD-29E1-4B5A-B385-8A90885BA14A}"/>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630" name="Drop Down 20" hidden="1">
          <a:extLst>
            <a:ext uri="{63B3BB69-23CF-44E3-9099-C40C66FF867C}">
              <a14:compatExt xmlns:a14="http://schemas.microsoft.com/office/drawing/2010/main" spid="_x0000_s2068"/>
            </a:ext>
            <a:ext uri="{FF2B5EF4-FFF2-40B4-BE49-F238E27FC236}">
              <a16:creationId xmlns:a16="http://schemas.microsoft.com/office/drawing/2014/main" id="{241B47C0-05A5-468B-84FF-550A89CC2E64}"/>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631" name="Drop Down 24" hidden="1">
          <a:extLst>
            <a:ext uri="{63B3BB69-23CF-44E3-9099-C40C66FF867C}">
              <a14:compatExt xmlns:a14="http://schemas.microsoft.com/office/drawing/2010/main" spid="_x0000_s2072"/>
            </a:ext>
            <a:ext uri="{FF2B5EF4-FFF2-40B4-BE49-F238E27FC236}">
              <a16:creationId xmlns:a16="http://schemas.microsoft.com/office/drawing/2014/main" id="{4E89D035-CCEB-423E-88DD-29057175AAF5}"/>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32" name="Drop Down 4" hidden="1">
          <a:extLst>
            <a:ext uri="{63B3BB69-23CF-44E3-9099-C40C66FF867C}">
              <a14:compatExt xmlns:a14="http://schemas.microsoft.com/office/drawing/2010/main" spid="_x0000_s2052"/>
            </a:ext>
            <a:ext uri="{FF2B5EF4-FFF2-40B4-BE49-F238E27FC236}">
              <a16:creationId xmlns:a16="http://schemas.microsoft.com/office/drawing/2014/main" id="{FFFBDA9B-6850-4CF4-AAB5-F769C1019EED}"/>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33" name="Drop Down 4" hidden="1">
          <a:extLst>
            <a:ext uri="{63B3BB69-23CF-44E3-9099-C40C66FF867C}">
              <a14:compatExt xmlns:a14="http://schemas.microsoft.com/office/drawing/2010/main" spid="_x0000_s2052"/>
            </a:ext>
            <a:ext uri="{FF2B5EF4-FFF2-40B4-BE49-F238E27FC236}">
              <a16:creationId xmlns:a16="http://schemas.microsoft.com/office/drawing/2014/main" id="{D776FCE4-3F94-4676-A5EF-4FDAE430560C}"/>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34" name="Drop Down 4" hidden="1">
          <a:extLst>
            <a:ext uri="{63B3BB69-23CF-44E3-9099-C40C66FF867C}">
              <a14:compatExt xmlns:a14="http://schemas.microsoft.com/office/drawing/2010/main" spid="_x0000_s2052"/>
            </a:ext>
            <a:ext uri="{FF2B5EF4-FFF2-40B4-BE49-F238E27FC236}">
              <a16:creationId xmlns:a16="http://schemas.microsoft.com/office/drawing/2014/main" id="{B72AF27A-901E-46FE-9331-D694F167D455}"/>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35" name="Drop Down 4" hidden="1">
          <a:extLst>
            <a:ext uri="{63B3BB69-23CF-44E3-9099-C40C66FF867C}">
              <a14:compatExt xmlns:a14="http://schemas.microsoft.com/office/drawing/2010/main" spid="_x0000_s2052"/>
            </a:ext>
            <a:ext uri="{FF2B5EF4-FFF2-40B4-BE49-F238E27FC236}">
              <a16:creationId xmlns:a16="http://schemas.microsoft.com/office/drawing/2014/main" id="{EC1FB3BC-2F6E-4732-935F-6A2F57247C66}"/>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36" name="Drop Down 4" hidden="1">
          <a:extLst>
            <a:ext uri="{63B3BB69-23CF-44E3-9099-C40C66FF867C}">
              <a14:compatExt xmlns:a14="http://schemas.microsoft.com/office/drawing/2010/main" spid="_x0000_s2052"/>
            </a:ext>
            <a:ext uri="{FF2B5EF4-FFF2-40B4-BE49-F238E27FC236}">
              <a16:creationId xmlns:a16="http://schemas.microsoft.com/office/drawing/2014/main" id="{EFAB15B2-B7E6-459B-9763-843B9461EAA8}"/>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637" name="Drop Down 20" hidden="1">
          <a:extLst>
            <a:ext uri="{63B3BB69-23CF-44E3-9099-C40C66FF867C}">
              <a14:compatExt xmlns:a14="http://schemas.microsoft.com/office/drawing/2010/main" spid="_x0000_s2068"/>
            </a:ext>
            <a:ext uri="{FF2B5EF4-FFF2-40B4-BE49-F238E27FC236}">
              <a16:creationId xmlns:a16="http://schemas.microsoft.com/office/drawing/2014/main" id="{9E805E96-ABB4-40CE-8BD8-32628749602F}"/>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638" name="Drop Down 24" hidden="1">
          <a:extLst>
            <a:ext uri="{63B3BB69-23CF-44E3-9099-C40C66FF867C}">
              <a14:compatExt xmlns:a14="http://schemas.microsoft.com/office/drawing/2010/main" spid="_x0000_s2072"/>
            </a:ext>
            <a:ext uri="{FF2B5EF4-FFF2-40B4-BE49-F238E27FC236}">
              <a16:creationId xmlns:a16="http://schemas.microsoft.com/office/drawing/2014/main" id="{088B73DC-211B-4E8F-94D1-EA24C81FAA69}"/>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39" name="Drop Down 4" hidden="1">
          <a:extLst>
            <a:ext uri="{63B3BB69-23CF-44E3-9099-C40C66FF867C}">
              <a14:compatExt xmlns:a14="http://schemas.microsoft.com/office/drawing/2010/main" spid="_x0000_s2052"/>
            </a:ext>
            <a:ext uri="{FF2B5EF4-FFF2-40B4-BE49-F238E27FC236}">
              <a16:creationId xmlns:a16="http://schemas.microsoft.com/office/drawing/2014/main" id="{04E73030-BBC8-4D0D-9B33-3D733571B3C3}"/>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40" name="Drop Down 4" hidden="1">
          <a:extLst>
            <a:ext uri="{63B3BB69-23CF-44E3-9099-C40C66FF867C}">
              <a14:compatExt xmlns:a14="http://schemas.microsoft.com/office/drawing/2010/main" spid="_x0000_s2052"/>
            </a:ext>
            <a:ext uri="{FF2B5EF4-FFF2-40B4-BE49-F238E27FC236}">
              <a16:creationId xmlns:a16="http://schemas.microsoft.com/office/drawing/2014/main" id="{39C40B30-693C-4AAC-8FD2-2B81D8B59372}"/>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41" name="Drop Down 4" hidden="1">
          <a:extLst>
            <a:ext uri="{63B3BB69-23CF-44E3-9099-C40C66FF867C}">
              <a14:compatExt xmlns:a14="http://schemas.microsoft.com/office/drawing/2010/main" spid="_x0000_s2052"/>
            </a:ext>
            <a:ext uri="{FF2B5EF4-FFF2-40B4-BE49-F238E27FC236}">
              <a16:creationId xmlns:a16="http://schemas.microsoft.com/office/drawing/2014/main" id="{9609AC0B-F833-4C97-9776-60D81CDE33DC}"/>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42" name="Drop Down 4" hidden="1">
          <a:extLst>
            <a:ext uri="{63B3BB69-23CF-44E3-9099-C40C66FF867C}">
              <a14:compatExt xmlns:a14="http://schemas.microsoft.com/office/drawing/2010/main" spid="_x0000_s2052"/>
            </a:ext>
            <a:ext uri="{FF2B5EF4-FFF2-40B4-BE49-F238E27FC236}">
              <a16:creationId xmlns:a16="http://schemas.microsoft.com/office/drawing/2014/main" id="{96B4E0B4-D748-4082-A866-E0BB0233A041}"/>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43" name="Drop Down 4" hidden="1">
          <a:extLst>
            <a:ext uri="{63B3BB69-23CF-44E3-9099-C40C66FF867C}">
              <a14:compatExt xmlns:a14="http://schemas.microsoft.com/office/drawing/2010/main" spid="_x0000_s2052"/>
            </a:ext>
            <a:ext uri="{FF2B5EF4-FFF2-40B4-BE49-F238E27FC236}">
              <a16:creationId xmlns:a16="http://schemas.microsoft.com/office/drawing/2014/main" id="{CD1187FB-26BD-48A7-BB50-23B210CCA4D6}"/>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644" name="Drop Down 20" hidden="1">
          <a:extLst>
            <a:ext uri="{63B3BB69-23CF-44E3-9099-C40C66FF867C}">
              <a14:compatExt xmlns:a14="http://schemas.microsoft.com/office/drawing/2010/main" spid="_x0000_s2068"/>
            </a:ext>
            <a:ext uri="{FF2B5EF4-FFF2-40B4-BE49-F238E27FC236}">
              <a16:creationId xmlns:a16="http://schemas.microsoft.com/office/drawing/2014/main" id="{B16253A2-12CD-4324-BF27-7223B850C0BE}"/>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645" name="Drop Down 24" hidden="1">
          <a:extLst>
            <a:ext uri="{63B3BB69-23CF-44E3-9099-C40C66FF867C}">
              <a14:compatExt xmlns:a14="http://schemas.microsoft.com/office/drawing/2010/main" spid="_x0000_s2072"/>
            </a:ext>
            <a:ext uri="{FF2B5EF4-FFF2-40B4-BE49-F238E27FC236}">
              <a16:creationId xmlns:a16="http://schemas.microsoft.com/office/drawing/2014/main" id="{3FC7E4C5-70DD-473E-A4D0-4B40726D7C58}"/>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46" name="Drop Down 4" hidden="1">
          <a:extLst>
            <a:ext uri="{63B3BB69-23CF-44E3-9099-C40C66FF867C}">
              <a14:compatExt xmlns:a14="http://schemas.microsoft.com/office/drawing/2010/main" spid="_x0000_s2052"/>
            </a:ext>
            <a:ext uri="{FF2B5EF4-FFF2-40B4-BE49-F238E27FC236}">
              <a16:creationId xmlns:a16="http://schemas.microsoft.com/office/drawing/2014/main" id="{CDA50DBD-26DE-4100-AB4D-0473D6E13CFA}"/>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47" name="Drop Down 4" hidden="1">
          <a:extLst>
            <a:ext uri="{63B3BB69-23CF-44E3-9099-C40C66FF867C}">
              <a14:compatExt xmlns:a14="http://schemas.microsoft.com/office/drawing/2010/main" spid="_x0000_s2052"/>
            </a:ext>
            <a:ext uri="{FF2B5EF4-FFF2-40B4-BE49-F238E27FC236}">
              <a16:creationId xmlns:a16="http://schemas.microsoft.com/office/drawing/2014/main" id="{2F5F742D-B11B-4787-BF1D-B063C3ACC17A}"/>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48" name="Drop Down 4" hidden="1">
          <a:extLst>
            <a:ext uri="{63B3BB69-23CF-44E3-9099-C40C66FF867C}">
              <a14:compatExt xmlns:a14="http://schemas.microsoft.com/office/drawing/2010/main" spid="_x0000_s2052"/>
            </a:ext>
            <a:ext uri="{FF2B5EF4-FFF2-40B4-BE49-F238E27FC236}">
              <a16:creationId xmlns:a16="http://schemas.microsoft.com/office/drawing/2014/main" id="{500AB8EB-262A-4B2D-8901-9998D1A5DA2B}"/>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49" name="Drop Down 4" hidden="1">
          <a:extLst>
            <a:ext uri="{63B3BB69-23CF-44E3-9099-C40C66FF867C}">
              <a14:compatExt xmlns:a14="http://schemas.microsoft.com/office/drawing/2010/main" spid="_x0000_s2052"/>
            </a:ext>
            <a:ext uri="{FF2B5EF4-FFF2-40B4-BE49-F238E27FC236}">
              <a16:creationId xmlns:a16="http://schemas.microsoft.com/office/drawing/2014/main" id="{69AB1F50-94AB-4BC1-A3AC-35152EA8C5BD}"/>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50" name="Drop Down 4" hidden="1">
          <a:extLst>
            <a:ext uri="{63B3BB69-23CF-44E3-9099-C40C66FF867C}">
              <a14:compatExt xmlns:a14="http://schemas.microsoft.com/office/drawing/2010/main" spid="_x0000_s2052"/>
            </a:ext>
            <a:ext uri="{FF2B5EF4-FFF2-40B4-BE49-F238E27FC236}">
              <a16:creationId xmlns:a16="http://schemas.microsoft.com/office/drawing/2014/main" id="{1DC89886-C29A-43CA-82B0-F3F97750B864}"/>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651" name="Drop Down 20" hidden="1">
          <a:extLst>
            <a:ext uri="{63B3BB69-23CF-44E3-9099-C40C66FF867C}">
              <a14:compatExt xmlns:a14="http://schemas.microsoft.com/office/drawing/2010/main" spid="_x0000_s2068"/>
            </a:ext>
            <a:ext uri="{FF2B5EF4-FFF2-40B4-BE49-F238E27FC236}">
              <a16:creationId xmlns:a16="http://schemas.microsoft.com/office/drawing/2014/main" id="{A972D4BC-3707-4A60-85C2-393A41E6570A}"/>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652" name="Drop Down 24" hidden="1">
          <a:extLst>
            <a:ext uri="{63B3BB69-23CF-44E3-9099-C40C66FF867C}">
              <a14:compatExt xmlns:a14="http://schemas.microsoft.com/office/drawing/2010/main" spid="_x0000_s2072"/>
            </a:ext>
            <a:ext uri="{FF2B5EF4-FFF2-40B4-BE49-F238E27FC236}">
              <a16:creationId xmlns:a16="http://schemas.microsoft.com/office/drawing/2014/main" id="{E064311F-6C12-4D0A-BDA0-0EB53639E28B}"/>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53" name="Drop Down 4" hidden="1">
          <a:extLst>
            <a:ext uri="{63B3BB69-23CF-44E3-9099-C40C66FF867C}">
              <a14:compatExt xmlns:a14="http://schemas.microsoft.com/office/drawing/2010/main" spid="_x0000_s2052"/>
            </a:ext>
            <a:ext uri="{FF2B5EF4-FFF2-40B4-BE49-F238E27FC236}">
              <a16:creationId xmlns:a16="http://schemas.microsoft.com/office/drawing/2014/main" id="{33A1657F-75FA-4C9E-A4DD-24993409EA46}"/>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54" name="Drop Down 4" hidden="1">
          <a:extLst>
            <a:ext uri="{63B3BB69-23CF-44E3-9099-C40C66FF867C}">
              <a14:compatExt xmlns:a14="http://schemas.microsoft.com/office/drawing/2010/main" spid="_x0000_s2052"/>
            </a:ext>
            <a:ext uri="{FF2B5EF4-FFF2-40B4-BE49-F238E27FC236}">
              <a16:creationId xmlns:a16="http://schemas.microsoft.com/office/drawing/2014/main" id="{D31058B7-055D-4B2D-892A-2CD953C1760B}"/>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55" name="Drop Down 4" hidden="1">
          <a:extLst>
            <a:ext uri="{63B3BB69-23CF-44E3-9099-C40C66FF867C}">
              <a14:compatExt xmlns:a14="http://schemas.microsoft.com/office/drawing/2010/main" spid="_x0000_s2052"/>
            </a:ext>
            <a:ext uri="{FF2B5EF4-FFF2-40B4-BE49-F238E27FC236}">
              <a16:creationId xmlns:a16="http://schemas.microsoft.com/office/drawing/2014/main" id="{C4FA4548-276B-4058-A9F2-AF970102DDAD}"/>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56" name="Drop Down 4" hidden="1">
          <a:extLst>
            <a:ext uri="{63B3BB69-23CF-44E3-9099-C40C66FF867C}">
              <a14:compatExt xmlns:a14="http://schemas.microsoft.com/office/drawing/2010/main" spid="_x0000_s2052"/>
            </a:ext>
            <a:ext uri="{FF2B5EF4-FFF2-40B4-BE49-F238E27FC236}">
              <a16:creationId xmlns:a16="http://schemas.microsoft.com/office/drawing/2014/main" id="{FE297E83-00E9-448E-8F0D-ECA769A00289}"/>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57" name="Drop Down 4" hidden="1">
          <a:extLst>
            <a:ext uri="{63B3BB69-23CF-44E3-9099-C40C66FF867C}">
              <a14:compatExt xmlns:a14="http://schemas.microsoft.com/office/drawing/2010/main" spid="_x0000_s2052"/>
            </a:ext>
            <a:ext uri="{FF2B5EF4-FFF2-40B4-BE49-F238E27FC236}">
              <a16:creationId xmlns:a16="http://schemas.microsoft.com/office/drawing/2014/main" id="{4294B20D-8A5D-42BF-A1A1-4A8514C163F5}"/>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658" name="Drop Down 20" hidden="1">
          <a:extLst>
            <a:ext uri="{63B3BB69-23CF-44E3-9099-C40C66FF867C}">
              <a14:compatExt xmlns:a14="http://schemas.microsoft.com/office/drawing/2010/main" spid="_x0000_s2068"/>
            </a:ext>
            <a:ext uri="{FF2B5EF4-FFF2-40B4-BE49-F238E27FC236}">
              <a16:creationId xmlns:a16="http://schemas.microsoft.com/office/drawing/2014/main" id="{8B621FB7-52B5-4364-88FC-2E91BDF154E2}"/>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659" name="Drop Down 24" hidden="1">
          <a:extLst>
            <a:ext uri="{63B3BB69-23CF-44E3-9099-C40C66FF867C}">
              <a14:compatExt xmlns:a14="http://schemas.microsoft.com/office/drawing/2010/main" spid="_x0000_s2072"/>
            </a:ext>
            <a:ext uri="{FF2B5EF4-FFF2-40B4-BE49-F238E27FC236}">
              <a16:creationId xmlns:a16="http://schemas.microsoft.com/office/drawing/2014/main" id="{8CDEFDFB-1548-4C9B-9466-C916CFF90501}"/>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60" name="Drop Down 4" hidden="1">
          <a:extLst>
            <a:ext uri="{63B3BB69-23CF-44E3-9099-C40C66FF867C}">
              <a14:compatExt xmlns:a14="http://schemas.microsoft.com/office/drawing/2010/main" spid="_x0000_s2052"/>
            </a:ext>
            <a:ext uri="{FF2B5EF4-FFF2-40B4-BE49-F238E27FC236}">
              <a16:creationId xmlns:a16="http://schemas.microsoft.com/office/drawing/2014/main" id="{0896390A-EE9C-449C-A327-7718D3D66CCF}"/>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61" name="Drop Down 4" hidden="1">
          <a:extLst>
            <a:ext uri="{63B3BB69-23CF-44E3-9099-C40C66FF867C}">
              <a14:compatExt xmlns:a14="http://schemas.microsoft.com/office/drawing/2010/main" spid="_x0000_s2052"/>
            </a:ext>
            <a:ext uri="{FF2B5EF4-FFF2-40B4-BE49-F238E27FC236}">
              <a16:creationId xmlns:a16="http://schemas.microsoft.com/office/drawing/2014/main" id="{3F7E0252-99A0-4514-845B-BA15F0F62926}"/>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62" name="Drop Down 4" hidden="1">
          <a:extLst>
            <a:ext uri="{63B3BB69-23CF-44E3-9099-C40C66FF867C}">
              <a14:compatExt xmlns:a14="http://schemas.microsoft.com/office/drawing/2010/main" spid="_x0000_s2052"/>
            </a:ext>
            <a:ext uri="{FF2B5EF4-FFF2-40B4-BE49-F238E27FC236}">
              <a16:creationId xmlns:a16="http://schemas.microsoft.com/office/drawing/2014/main" id="{1CFD7645-8348-4A36-9BB8-79E089C5CF24}"/>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63" name="Drop Down 4" hidden="1">
          <a:extLst>
            <a:ext uri="{63B3BB69-23CF-44E3-9099-C40C66FF867C}">
              <a14:compatExt xmlns:a14="http://schemas.microsoft.com/office/drawing/2010/main" spid="_x0000_s2052"/>
            </a:ext>
            <a:ext uri="{FF2B5EF4-FFF2-40B4-BE49-F238E27FC236}">
              <a16:creationId xmlns:a16="http://schemas.microsoft.com/office/drawing/2014/main" id="{5B3D3F33-8BC8-47BB-91FC-CC327F66E13E}"/>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64" name="Drop Down 4" hidden="1">
          <a:extLst>
            <a:ext uri="{63B3BB69-23CF-44E3-9099-C40C66FF867C}">
              <a14:compatExt xmlns:a14="http://schemas.microsoft.com/office/drawing/2010/main" spid="_x0000_s2052"/>
            </a:ext>
            <a:ext uri="{FF2B5EF4-FFF2-40B4-BE49-F238E27FC236}">
              <a16:creationId xmlns:a16="http://schemas.microsoft.com/office/drawing/2014/main" id="{EB4AD762-6FEE-496E-9BBD-C4BCCFC88447}"/>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665" name="Drop Down 20" hidden="1">
          <a:extLst>
            <a:ext uri="{63B3BB69-23CF-44E3-9099-C40C66FF867C}">
              <a14:compatExt xmlns:a14="http://schemas.microsoft.com/office/drawing/2010/main" spid="_x0000_s2068"/>
            </a:ext>
            <a:ext uri="{FF2B5EF4-FFF2-40B4-BE49-F238E27FC236}">
              <a16:creationId xmlns:a16="http://schemas.microsoft.com/office/drawing/2014/main" id="{40C62AF4-94C6-4E2E-835D-0B52555C6CAB}"/>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666" name="Drop Down 24" hidden="1">
          <a:extLst>
            <a:ext uri="{63B3BB69-23CF-44E3-9099-C40C66FF867C}">
              <a14:compatExt xmlns:a14="http://schemas.microsoft.com/office/drawing/2010/main" spid="_x0000_s2072"/>
            </a:ext>
            <a:ext uri="{FF2B5EF4-FFF2-40B4-BE49-F238E27FC236}">
              <a16:creationId xmlns:a16="http://schemas.microsoft.com/office/drawing/2014/main" id="{2B88753D-D751-4B4D-AC3C-61EA2A71F4F7}"/>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67" name="Drop Down 4" hidden="1">
          <a:extLst>
            <a:ext uri="{63B3BB69-23CF-44E3-9099-C40C66FF867C}">
              <a14:compatExt xmlns:a14="http://schemas.microsoft.com/office/drawing/2010/main" spid="_x0000_s2052"/>
            </a:ext>
            <a:ext uri="{FF2B5EF4-FFF2-40B4-BE49-F238E27FC236}">
              <a16:creationId xmlns:a16="http://schemas.microsoft.com/office/drawing/2014/main" id="{3710AF0B-2035-48E9-8B18-EA21B1AB1B19}"/>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68" name="Drop Down 4" hidden="1">
          <a:extLst>
            <a:ext uri="{63B3BB69-23CF-44E3-9099-C40C66FF867C}">
              <a14:compatExt xmlns:a14="http://schemas.microsoft.com/office/drawing/2010/main" spid="_x0000_s2052"/>
            </a:ext>
            <a:ext uri="{FF2B5EF4-FFF2-40B4-BE49-F238E27FC236}">
              <a16:creationId xmlns:a16="http://schemas.microsoft.com/office/drawing/2014/main" id="{C5CC1037-5FD1-4624-96B7-099C49B54B53}"/>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69" name="Drop Down 4" hidden="1">
          <a:extLst>
            <a:ext uri="{63B3BB69-23CF-44E3-9099-C40C66FF867C}">
              <a14:compatExt xmlns:a14="http://schemas.microsoft.com/office/drawing/2010/main" spid="_x0000_s2052"/>
            </a:ext>
            <a:ext uri="{FF2B5EF4-FFF2-40B4-BE49-F238E27FC236}">
              <a16:creationId xmlns:a16="http://schemas.microsoft.com/office/drawing/2014/main" id="{6A053B98-0000-4A61-BB47-49286BAC92C4}"/>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70" name="Drop Down 4" hidden="1">
          <a:extLst>
            <a:ext uri="{63B3BB69-23CF-44E3-9099-C40C66FF867C}">
              <a14:compatExt xmlns:a14="http://schemas.microsoft.com/office/drawing/2010/main" spid="_x0000_s2052"/>
            </a:ext>
            <a:ext uri="{FF2B5EF4-FFF2-40B4-BE49-F238E27FC236}">
              <a16:creationId xmlns:a16="http://schemas.microsoft.com/office/drawing/2014/main" id="{4BFD98AC-2054-4C7B-AFC4-D3D79D25DFDC}"/>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71" name="Drop Down 4" hidden="1">
          <a:extLst>
            <a:ext uri="{63B3BB69-23CF-44E3-9099-C40C66FF867C}">
              <a14:compatExt xmlns:a14="http://schemas.microsoft.com/office/drawing/2010/main" spid="_x0000_s2052"/>
            </a:ext>
            <a:ext uri="{FF2B5EF4-FFF2-40B4-BE49-F238E27FC236}">
              <a16:creationId xmlns:a16="http://schemas.microsoft.com/office/drawing/2014/main" id="{81812D1F-655D-48DE-B022-AF02CB20D20F}"/>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672" name="Drop Down 20" hidden="1">
          <a:extLst>
            <a:ext uri="{63B3BB69-23CF-44E3-9099-C40C66FF867C}">
              <a14:compatExt xmlns:a14="http://schemas.microsoft.com/office/drawing/2010/main" spid="_x0000_s2068"/>
            </a:ext>
            <a:ext uri="{FF2B5EF4-FFF2-40B4-BE49-F238E27FC236}">
              <a16:creationId xmlns:a16="http://schemas.microsoft.com/office/drawing/2014/main" id="{889EEDC8-EF3F-440A-90D8-970591FF405F}"/>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673" name="Drop Down 24" hidden="1">
          <a:extLst>
            <a:ext uri="{63B3BB69-23CF-44E3-9099-C40C66FF867C}">
              <a14:compatExt xmlns:a14="http://schemas.microsoft.com/office/drawing/2010/main" spid="_x0000_s2072"/>
            </a:ext>
            <a:ext uri="{FF2B5EF4-FFF2-40B4-BE49-F238E27FC236}">
              <a16:creationId xmlns:a16="http://schemas.microsoft.com/office/drawing/2014/main" id="{3B49CBD4-93B8-4929-B23C-E3539106C489}"/>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74" name="Drop Down 4" hidden="1">
          <a:extLst>
            <a:ext uri="{63B3BB69-23CF-44E3-9099-C40C66FF867C}">
              <a14:compatExt xmlns:a14="http://schemas.microsoft.com/office/drawing/2010/main" spid="_x0000_s2052"/>
            </a:ext>
            <a:ext uri="{FF2B5EF4-FFF2-40B4-BE49-F238E27FC236}">
              <a16:creationId xmlns:a16="http://schemas.microsoft.com/office/drawing/2014/main" id="{8D9B3CEB-FC91-41B6-8342-894DB21B5DCA}"/>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75" name="Drop Down 4" hidden="1">
          <a:extLst>
            <a:ext uri="{63B3BB69-23CF-44E3-9099-C40C66FF867C}">
              <a14:compatExt xmlns:a14="http://schemas.microsoft.com/office/drawing/2010/main" spid="_x0000_s2052"/>
            </a:ext>
            <a:ext uri="{FF2B5EF4-FFF2-40B4-BE49-F238E27FC236}">
              <a16:creationId xmlns:a16="http://schemas.microsoft.com/office/drawing/2014/main" id="{A1841D85-AEF0-4076-8E8C-D22788213FE3}"/>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76" name="Drop Down 4" hidden="1">
          <a:extLst>
            <a:ext uri="{63B3BB69-23CF-44E3-9099-C40C66FF867C}">
              <a14:compatExt xmlns:a14="http://schemas.microsoft.com/office/drawing/2010/main" spid="_x0000_s2052"/>
            </a:ext>
            <a:ext uri="{FF2B5EF4-FFF2-40B4-BE49-F238E27FC236}">
              <a16:creationId xmlns:a16="http://schemas.microsoft.com/office/drawing/2014/main" id="{1F47D9A4-0EA0-425B-BA0E-F4A07822A598}"/>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77" name="Drop Down 4" hidden="1">
          <a:extLst>
            <a:ext uri="{63B3BB69-23CF-44E3-9099-C40C66FF867C}">
              <a14:compatExt xmlns:a14="http://schemas.microsoft.com/office/drawing/2010/main" spid="_x0000_s2052"/>
            </a:ext>
            <a:ext uri="{FF2B5EF4-FFF2-40B4-BE49-F238E27FC236}">
              <a16:creationId xmlns:a16="http://schemas.microsoft.com/office/drawing/2014/main" id="{C811C72F-63F2-47EB-ABAD-74238A26B4F1}"/>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78" name="Drop Down 4" hidden="1">
          <a:extLst>
            <a:ext uri="{63B3BB69-23CF-44E3-9099-C40C66FF867C}">
              <a14:compatExt xmlns:a14="http://schemas.microsoft.com/office/drawing/2010/main" spid="_x0000_s2052"/>
            </a:ext>
            <a:ext uri="{FF2B5EF4-FFF2-40B4-BE49-F238E27FC236}">
              <a16:creationId xmlns:a16="http://schemas.microsoft.com/office/drawing/2014/main" id="{ED513671-AAE3-4CCB-8D03-89C1F331FC35}"/>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679" name="Drop Down 20" hidden="1">
          <a:extLst>
            <a:ext uri="{63B3BB69-23CF-44E3-9099-C40C66FF867C}">
              <a14:compatExt xmlns:a14="http://schemas.microsoft.com/office/drawing/2010/main" spid="_x0000_s2068"/>
            </a:ext>
            <a:ext uri="{FF2B5EF4-FFF2-40B4-BE49-F238E27FC236}">
              <a16:creationId xmlns:a16="http://schemas.microsoft.com/office/drawing/2014/main" id="{F72B9A57-DE33-49CC-8A6E-E682FFDD1A56}"/>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680" name="Drop Down 24" hidden="1">
          <a:extLst>
            <a:ext uri="{63B3BB69-23CF-44E3-9099-C40C66FF867C}">
              <a14:compatExt xmlns:a14="http://schemas.microsoft.com/office/drawing/2010/main" spid="_x0000_s2072"/>
            </a:ext>
            <a:ext uri="{FF2B5EF4-FFF2-40B4-BE49-F238E27FC236}">
              <a16:creationId xmlns:a16="http://schemas.microsoft.com/office/drawing/2014/main" id="{066B37C9-DEB8-4F49-82D5-EB9DD99C0B7C}"/>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81" name="Drop Down 4" hidden="1">
          <a:extLst>
            <a:ext uri="{63B3BB69-23CF-44E3-9099-C40C66FF867C}">
              <a14:compatExt xmlns:a14="http://schemas.microsoft.com/office/drawing/2010/main" spid="_x0000_s2052"/>
            </a:ext>
            <a:ext uri="{FF2B5EF4-FFF2-40B4-BE49-F238E27FC236}">
              <a16:creationId xmlns:a16="http://schemas.microsoft.com/office/drawing/2014/main" id="{2B12597E-782E-4AE2-8EF4-DBF6C7A85972}"/>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82" name="Drop Down 4" hidden="1">
          <a:extLst>
            <a:ext uri="{63B3BB69-23CF-44E3-9099-C40C66FF867C}">
              <a14:compatExt xmlns:a14="http://schemas.microsoft.com/office/drawing/2010/main" spid="_x0000_s2052"/>
            </a:ext>
            <a:ext uri="{FF2B5EF4-FFF2-40B4-BE49-F238E27FC236}">
              <a16:creationId xmlns:a16="http://schemas.microsoft.com/office/drawing/2014/main" id="{C4662619-0EE8-4776-9E3D-817A6961F5B9}"/>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83" name="Drop Down 4" hidden="1">
          <a:extLst>
            <a:ext uri="{63B3BB69-23CF-44E3-9099-C40C66FF867C}">
              <a14:compatExt xmlns:a14="http://schemas.microsoft.com/office/drawing/2010/main" spid="_x0000_s2052"/>
            </a:ext>
            <a:ext uri="{FF2B5EF4-FFF2-40B4-BE49-F238E27FC236}">
              <a16:creationId xmlns:a16="http://schemas.microsoft.com/office/drawing/2014/main" id="{E3A1F5A1-0FC6-4879-950F-B34A4BB9D61B}"/>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84" name="Drop Down 4" hidden="1">
          <a:extLst>
            <a:ext uri="{63B3BB69-23CF-44E3-9099-C40C66FF867C}">
              <a14:compatExt xmlns:a14="http://schemas.microsoft.com/office/drawing/2010/main" spid="_x0000_s2052"/>
            </a:ext>
            <a:ext uri="{FF2B5EF4-FFF2-40B4-BE49-F238E27FC236}">
              <a16:creationId xmlns:a16="http://schemas.microsoft.com/office/drawing/2014/main" id="{8F033704-1BA6-49B9-A57A-BCA5155895F3}"/>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85" name="Drop Down 4" hidden="1">
          <a:extLst>
            <a:ext uri="{63B3BB69-23CF-44E3-9099-C40C66FF867C}">
              <a14:compatExt xmlns:a14="http://schemas.microsoft.com/office/drawing/2010/main" spid="_x0000_s2052"/>
            </a:ext>
            <a:ext uri="{FF2B5EF4-FFF2-40B4-BE49-F238E27FC236}">
              <a16:creationId xmlns:a16="http://schemas.microsoft.com/office/drawing/2014/main" id="{E951BE98-4D13-4386-8B29-0C0D5AD92A7B}"/>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329</xdr:row>
      <xdr:rowOff>0</xdr:rowOff>
    </xdr:from>
    <xdr:ext cx="1921468" cy="195685"/>
    <xdr:sp macro="" textlink="">
      <xdr:nvSpPr>
        <xdr:cNvPr id="2686" name="Drop Down 20" hidden="1">
          <a:extLst>
            <a:ext uri="{63B3BB69-23CF-44E3-9099-C40C66FF867C}">
              <a14:compatExt xmlns:a14="http://schemas.microsoft.com/office/drawing/2010/main" spid="_x0000_s2068"/>
            </a:ext>
            <a:ext uri="{FF2B5EF4-FFF2-40B4-BE49-F238E27FC236}">
              <a16:creationId xmlns:a16="http://schemas.microsoft.com/office/drawing/2014/main" id="{1B94CFD2-C0C6-4CC8-923D-A3267B6392E9}"/>
            </a:ext>
          </a:extLst>
        </xdr:cNvPr>
        <xdr:cNvSpPr/>
      </xdr:nvSpPr>
      <xdr:spPr bwMode="auto">
        <a:xfrm>
          <a:off x="6065520" y="507644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329</xdr:row>
      <xdr:rowOff>0</xdr:rowOff>
    </xdr:from>
    <xdr:ext cx="2476500" cy="199970"/>
    <xdr:sp macro="" textlink="">
      <xdr:nvSpPr>
        <xdr:cNvPr id="2687" name="Drop Down 24" hidden="1">
          <a:extLst>
            <a:ext uri="{63B3BB69-23CF-44E3-9099-C40C66FF867C}">
              <a14:compatExt xmlns:a14="http://schemas.microsoft.com/office/drawing/2010/main" spid="_x0000_s2072"/>
            </a:ext>
            <a:ext uri="{FF2B5EF4-FFF2-40B4-BE49-F238E27FC236}">
              <a16:creationId xmlns:a16="http://schemas.microsoft.com/office/drawing/2014/main" id="{2DF85412-A9EF-4DBB-9581-A328F5326D78}"/>
            </a:ext>
          </a:extLst>
        </xdr:cNvPr>
        <xdr:cNvSpPr/>
      </xdr:nvSpPr>
      <xdr:spPr bwMode="auto">
        <a:xfrm>
          <a:off x="3901440" y="507644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88" name="Drop Down 4" hidden="1">
          <a:extLst>
            <a:ext uri="{63B3BB69-23CF-44E3-9099-C40C66FF867C}">
              <a14:compatExt xmlns:a14="http://schemas.microsoft.com/office/drawing/2010/main" spid="_x0000_s2052"/>
            </a:ext>
            <a:ext uri="{FF2B5EF4-FFF2-40B4-BE49-F238E27FC236}">
              <a16:creationId xmlns:a16="http://schemas.microsoft.com/office/drawing/2014/main" id="{1B2EC353-9B2F-4E62-AC5C-89174C308B2B}"/>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89" name="Drop Down 4" hidden="1">
          <a:extLst>
            <a:ext uri="{63B3BB69-23CF-44E3-9099-C40C66FF867C}">
              <a14:compatExt xmlns:a14="http://schemas.microsoft.com/office/drawing/2010/main" spid="_x0000_s2052"/>
            </a:ext>
            <a:ext uri="{FF2B5EF4-FFF2-40B4-BE49-F238E27FC236}">
              <a16:creationId xmlns:a16="http://schemas.microsoft.com/office/drawing/2014/main" id="{DAC1650E-6FF6-4892-9555-F7FFB0B69C0C}"/>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329</xdr:row>
      <xdr:rowOff>0</xdr:rowOff>
    </xdr:from>
    <xdr:ext cx="2529840" cy="195685"/>
    <xdr:sp macro="" textlink="">
      <xdr:nvSpPr>
        <xdr:cNvPr id="2690" name="Drop Down 4" hidden="1">
          <a:extLst>
            <a:ext uri="{63B3BB69-23CF-44E3-9099-C40C66FF867C}">
              <a14:compatExt xmlns:a14="http://schemas.microsoft.com/office/drawing/2010/main" spid="_x0000_s2052"/>
            </a:ext>
            <a:ext uri="{FF2B5EF4-FFF2-40B4-BE49-F238E27FC236}">
              <a16:creationId xmlns:a16="http://schemas.microsoft.com/office/drawing/2014/main" id="{BB1505CB-1A7A-4833-913C-D06F7C9F1AC5}"/>
            </a:ext>
          </a:extLst>
        </xdr:cNvPr>
        <xdr:cNvSpPr/>
      </xdr:nvSpPr>
      <xdr:spPr bwMode="auto">
        <a:xfrm>
          <a:off x="553974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329</xdr:row>
      <xdr:rowOff>0</xdr:rowOff>
    </xdr:from>
    <xdr:ext cx="2529840" cy="195685"/>
    <xdr:sp macro="" textlink="">
      <xdr:nvSpPr>
        <xdr:cNvPr id="2691" name="Drop Down 4" hidden="1">
          <a:extLst>
            <a:ext uri="{63B3BB69-23CF-44E3-9099-C40C66FF867C}">
              <a14:compatExt xmlns:a14="http://schemas.microsoft.com/office/drawing/2010/main" spid="_x0000_s2052"/>
            </a:ext>
            <a:ext uri="{FF2B5EF4-FFF2-40B4-BE49-F238E27FC236}">
              <a16:creationId xmlns:a16="http://schemas.microsoft.com/office/drawing/2014/main" id="{799D45F8-1B14-4A17-925B-9ACD1B0E9E08}"/>
            </a:ext>
          </a:extLst>
        </xdr:cNvPr>
        <xdr:cNvSpPr/>
      </xdr:nvSpPr>
      <xdr:spPr bwMode="auto">
        <a:xfrm>
          <a:off x="5227320" y="507644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692" name="Drop Down 4" hidden="1">
          <a:extLst>
            <a:ext uri="{63B3BB69-23CF-44E3-9099-C40C66FF867C}">
              <a14:compatExt xmlns:a14="http://schemas.microsoft.com/office/drawing/2010/main" spid="_x0000_s2052"/>
            </a:ext>
            <a:ext uri="{FF2B5EF4-FFF2-40B4-BE49-F238E27FC236}">
              <a16:creationId xmlns:a16="http://schemas.microsoft.com/office/drawing/2014/main" id="{458573CB-1EC2-4ACD-A539-775A09946085}"/>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693" name="Drop Down 20" hidden="1">
          <a:extLst>
            <a:ext uri="{63B3BB69-23CF-44E3-9099-C40C66FF867C}">
              <a14:compatExt xmlns:a14="http://schemas.microsoft.com/office/drawing/2010/main" spid="_x0000_s2068"/>
            </a:ext>
            <a:ext uri="{FF2B5EF4-FFF2-40B4-BE49-F238E27FC236}">
              <a16:creationId xmlns:a16="http://schemas.microsoft.com/office/drawing/2014/main" id="{45CE4FA2-5367-453D-BBA3-FDD4DA9B05DB}"/>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694" name="Drop Down 24" hidden="1">
          <a:extLst>
            <a:ext uri="{63B3BB69-23CF-44E3-9099-C40C66FF867C}">
              <a14:compatExt xmlns:a14="http://schemas.microsoft.com/office/drawing/2010/main" spid="_x0000_s2072"/>
            </a:ext>
            <a:ext uri="{FF2B5EF4-FFF2-40B4-BE49-F238E27FC236}">
              <a16:creationId xmlns:a16="http://schemas.microsoft.com/office/drawing/2014/main" id="{140A6E1F-93BF-4D47-9438-5F775F952167}"/>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695" name="Drop Down 4" hidden="1">
          <a:extLst>
            <a:ext uri="{63B3BB69-23CF-44E3-9099-C40C66FF867C}">
              <a14:compatExt xmlns:a14="http://schemas.microsoft.com/office/drawing/2010/main" spid="_x0000_s2052"/>
            </a:ext>
            <a:ext uri="{FF2B5EF4-FFF2-40B4-BE49-F238E27FC236}">
              <a16:creationId xmlns:a16="http://schemas.microsoft.com/office/drawing/2014/main" id="{E4A468C2-51E0-4EF1-A5EF-0F6DDFAC87B5}"/>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696" name="Drop Down 4" hidden="1">
          <a:extLst>
            <a:ext uri="{63B3BB69-23CF-44E3-9099-C40C66FF867C}">
              <a14:compatExt xmlns:a14="http://schemas.microsoft.com/office/drawing/2010/main" spid="_x0000_s2052"/>
            </a:ext>
            <a:ext uri="{FF2B5EF4-FFF2-40B4-BE49-F238E27FC236}">
              <a16:creationId xmlns:a16="http://schemas.microsoft.com/office/drawing/2014/main" id="{8AB5AAAB-E710-493F-A470-B2A311D2CC69}"/>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697" name="Drop Down 4" hidden="1">
          <a:extLst>
            <a:ext uri="{63B3BB69-23CF-44E3-9099-C40C66FF867C}">
              <a14:compatExt xmlns:a14="http://schemas.microsoft.com/office/drawing/2010/main" spid="_x0000_s2052"/>
            </a:ext>
            <a:ext uri="{FF2B5EF4-FFF2-40B4-BE49-F238E27FC236}">
              <a16:creationId xmlns:a16="http://schemas.microsoft.com/office/drawing/2014/main" id="{48C88A4E-49FF-49E5-869D-B7F62DD05ABB}"/>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698" name="Drop Down 4" hidden="1">
          <a:extLst>
            <a:ext uri="{63B3BB69-23CF-44E3-9099-C40C66FF867C}">
              <a14:compatExt xmlns:a14="http://schemas.microsoft.com/office/drawing/2010/main" spid="_x0000_s2052"/>
            </a:ext>
            <a:ext uri="{FF2B5EF4-FFF2-40B4-BE49-F238E27FC236}">
              <a16:creationId xmlns:a16="http://schemas.microsoft.com/office/drawing/2014/main" id="{C0B907F2-7DAF-4197-85A3-F6B3F83055D4}"/>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699" name="Drop Down 4" hidden="1">
          <a:extLst>
            <a:ext uri="{63B3BB69-23CF-44E3-9099-C40C66FF867C}">
              <a14:compatExt xmlns:a14="http://schemas.microsoft.com/office/drawing/2010/main" spid="_x0000_s2052"/>
            </a:ext>
            <a:ext uri="{FF2B5EF4-FFF2-40B4-BE49-F238E27FC236}">
              <a16:creationId xmlns:a16="http://schemas.microsoft.com/office/drawing/2014/main" id="{83A5117A-9F44-40B9-AC25-893A39849401}"/>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700" name="Drop Down 20" hidden="1">
          <a:extLst>
            <a:ext uri="{63B3BB69-23CF-44E3-9099-C40C66FF867C}">
              <a14:compatExt xmlns:a14="http://schemas.microsoft.com/office/drawing/2010/main" spid="_x0000_s2068"/>
            </a:ext>
            <a:ext uri="{FF2B5EF4-FFF2-40B4-BE49-F238E27FC236}">
              <a16:creationId xmlns:a16="http://schemas.microsoft.com/office/drawing/2014/main" id="{43F9174A-AB8A-4991-B188-F69B2413A8DB}"/>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701" name="Drop Down 24" hidden="1">
          <a:extLst>
            <a:ext uri="{63B3BB69-23CF-44E3-9099-C40C66FF867C}">
              <a14:compatExt xmlns:a14="http://schemas.microsoft.com/office/drawing/2010/main" spid="_x0000_s2072"/>
            </a:ext>
            <a:ext uri="{FF2B5EF4-FFF2-40B4-BE49-F238E27FC236}">
              <a16:creationId xmlns:a16="http://schemas.microsoft.com/office/drawing/2014/main" id="{AD8F3B22-BF8A-4291-8B88-BF40BBE39025}"/>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02" name="Drop Down 4" hidden="1">
          <a:extLst>
            <a:ext uri="{63B3BB69-23CF-44E3-9099-C40C66FF867C}">
              <a14:compatExt xmlns:a14="http://schemas.microsoft.com/office/drawing/2010/main" spid="_x0000_s2052"/>
            </a:ext>
            <a:ext uri="{FF2B5EF4-FFF2-40B4-BE49-F238E27FC236}">
              <a16:creationId xmlns:a16="http://schemas.microsoft.com/office/drawing/2014/main" id="{8DE77371-3946-48D5-AE39-BB0223E029CE}"/>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03" name="Drop Down 4" hidden="1">
          <a:extLst>
            <a:ext uri="{63B3BB69-23CF-44E3-9099-C40C66FF867C}">
              <a14:compatExt xmlns:a14="http://schemas.microsoft.com/office/drawing/2010/main" spid="_x0000_s2052"/>
            </a:ext>
            <a:ext uri="{FF2B5EF4-FFF2-40B4-BE49-F238E27FC236}">
              <a16:creationId xmlns:a16="http://schemas.microsoft.com/office/drawing/2014/main" id="{5BA50793-B0DC-4881-867F-A1AF494461DE}"/>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04" name="Drop Down 4" hidden="1">
          <a:extLst>
            <a:ext uri="{63B3BB69-23CF-44E3-9099-C40C66FF867C}">
              <a14:compatExt xmlns:a14="http://schemas.microsoft.com/office/drawing/2010/main" spid="_x0000_s2052"/>
            </a:ext>
            <a:ext uri="{FF2B5EF4-FFF2-40B4-BE49-F238E27FC236}">
              <a16:creationId xmlns:a16="http://schemas.microsoft.com/office/drawing/2014/main" id="{325C527C-78BA-4D23-A99C-C918360F7906}"/>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05" name="Drop Down 4" hidden="1">
          <a:extLst>
            <a:ext uri="{63B3BB69-23CF-44E3-9099-C40C66FF867C}">
              <a14:compatExt xmlns:a14="http://schemas.microsoft.com/office/drawing/2010/main" spid="_x0000_s2052"/>
            </a:ext>
            <a:ext uri="{FF2B5EF4-FFF2-40B4-BE49-F238E27FC236}">
              <a16:creationId xmlns:a16="http://schemas.microsoft.com/office/drawing/2014/main" id="{9C94200D-41F2-491B-AAD8-EA01377685A9}"/>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06" name="Drop Down 4" hidden="1">
          <a:extLst>
            <a:ext uri="{63B3BB69-23CF-44E3-9099-C40C66FF867C}">
              <a14:compatExt xmlns:a14="http://schemas.microsoft.com/office/drawing/2010/main" spid="_x0000_s2052"/>
            </a:ext>
            <a:ext uri="{FF2B5EF4-FFF2-40B4-BE49-F238E27FC236}">
              <a16:creationId xmlns:a16="http://schemas.microsoft.com/office/drawing/2014/main" id="{7D0D8389-F817-4754-A147-B45417BE2711}"/>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707" name="Drop Down 20" hidden="1">
          <a:extLst>
            <a:ext uri="{63B3BB69-23CF-44E3-9099-C40C66FF867C}">
              <a14:compatExt xmlns:a14="http://schemas.microsoft.com/office/drawing/2010/main" spid="_x0000_s2068"/>
            </a:ext>
            <a:ext uri="{FF2B5EF4-FFF2-40B4-BE49-F238E27FC236}">
              <a16:creationId xmlns:a16="http://schemas.microsoft.com/office/drawing/2014/main" id="{0EC31C8A-7BD1-40BF-8A0B-CBD2C3B9B089}"/>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708" name="Drop Down 24" hidden="1">
          <a:extLst>
            <a:ext uri="{63B3BB69-23CF-44E3-9099-C40C66FF867C}">
              <a14:compatExt xmlns:a14="http://schemas.microsoft.com/office/drawing/2010/main" spid="_x0000_s2072"/>
            </a:ext>
            <a:ext uri="{FF2B5EF4-FFF2-40B4-BE49-F238E27FC236}">
              <a16:creationId xmlns:a16="http://schemas.microsoft.com/office/drawing/2014/main" id="{BB7B3F30-C5C6-4FDA-B258-D41F7DB2012B}"/>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09" name="Drop Down 4" hidden="1">
          <a:extLst>
            <a:ext uri="{63B3BB69-23CF-44E3-9099-C40C66FF867C}">
              <a14:compatExt xmlns:a14="http://schemas.microsoft.com/office/drawing/2010/main" spid="_x0000_s2052"/>
            </a:ext>
            <a:ext uri="{FF2B5EF4-FFF2-40B4-BE49-F238E27FC236}">
              <a16:creationId xmlns:a16="http://schemas.microsoft.com/office/drawing/2014/main" id="{BEC96897-24A1-4228-927E-B4ABEBC9C8CF}"/>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10" name="Drop Down 4" hidden="1">
          <a:extLst>
            <a:ext uri="{63B3BB69-23CF-44E3-9099-C40C66FF867C}">
              <a14:compatExt xmlns:a14="http://schemas.microsoft.com/office/drawing/2010/main" spid="_x0000_s2052"/>
            </a:ext>
            <a:ext uri="{FF2B5EF4-FFF2-40B4-BE49-F238E27FC236}">
              <a16:creationId xmlns:a16="http://schemas.microsoft.com/office/drawing/2014/main" id="{CAC130A1-AD6B-48F5-A5CE-0976866CD624}"/>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11" name="Drop Down 4" hidden="1">
          <a:extLst>
            <a:ext uri="{63B3BB69-23CF-44E3-9099-C40C66FF867C}">
              <a14:compatExt xmlns:a14="http://schemas.microsoft.com/office/drawing/2010/main" spid="_x0000_s2052"/>
            </a:ext>
            <a:ext uri="{FF2B5EF4-FFF2-40B4-BE49-F238E27FC236}">
              <a16:creationId xmlns:a16="http://schemas.microsoft.com/office/drawing/2014/main" id="{CD4788ED-07CF-480B-8F07-EC493383C483}"/>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12" name="Drop Down 4" hidden="1">
          <a:extLst>
            <a:ext uri="{63B3BB69-23CF-44E3-9099-C40C66FF867C}">
              <a14:compatExt xmlns:a14="http://schemas.microsoft.com/office/drawing/2010/main" spid="_x0000_s2052"/>
            </a:ext>
            <a:ext uri="{FF2B5EF4-FFF2-40B4-BE49-F238E27FC236}">
              <a16:creationId xmlns:a16="http://schemas.microsoft.com/office/drawing/2014/main" id="{9F501345-1887-4A38-AAF0-8ACCBA44DFD8}"/>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13" name="Drop Down 4" hidden="1">
          <a:extLst>
            <a:ext uri="{63B3BB69-23CF-44E3-9099-C40C66FF867C}">
              <a14:compatExt xmlns:a14="http://schemas.microsoft.com/office/drawing/2010/main" spid="_x0000_s2052"/>
            </a:ext>
            <a:ext uri="{FF2B5EF4-FFF2-40B4-BE49-F238E27FC236}">
              <a16:creationId xmlns:a16="http://schemas.microsoft.com/office/drawing/2014/main" id="{7E16ED7D-BC50-42BB-A2E3-267B943CCCEF}"/>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714" name="Drop Down 20" hidden="1">
          <a:extLst>
            <a:ext uri="{63B3BB69-23CF-44E3-9099-C40C66FF867C}">
              <a14:compatExt xmlns:a14="http://schemas.microsoft.com/office/drawing/2010/main" spid="_x0000_s2068"/>
            </a:ext>
            <a:ext uri="{FF2B5EF4-FFF2-40B4-BE49-F238E27FC236}">
              <a16:creationId xmlns:a16="http://schemas.microsoft.com/office/drawing/2014/main" id="{509F4031-AB99-452E-9F80-890615F7FF6C}"/>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715" name="Drop Down 24" hidden="1">
          <a:extLst>
            <a:ext uri="{63B3BB69-23CF-44E3-9099-C40C66FF867C}">
              <a14:compatExt xmlns:a14="http://schemas.microsoft.com/office/drawing/2010/main" spid="_x0000_s2072"/>
            </a:ext>
            <a:ext uri="{FF2B5EF4-FFF2-40B4-BE49-F238E27FC236}">
              <a16:creationId xmlns:a16="http://schemas.microsoft.com/office/drawing/2014/main" id="{FF0DB0FF-E1DC-4112-B0EA-D72BEF25A89C}"/>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16" name="Drop Down 4" hidden="1">
          <a:extLst>
            <a:ext uri="{63B3BB69-23CF-44E3-9099-C40C66FF867C}">
              <a14:compatExt xmlns:a14="http://schemas.microsoft.com/office/drawing/2010/main" spid="_x0000_s2052"/>
            </a:ext>
            <a:ext uri="{FF2B5EF4-FFF2-40B4-BE49-F238E27FC236}">
              <a16:creationId xmlns:a16="http://schemas.microsoft.com/office/drawing/2014/main" id="{63EA671C-D26E-4C42-A71E-05B15CD4935B}"/>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17" name="Drop Down 4" hidden="1">
          <a:extLst>
            <a:ext uri="{63B3BB69-23CF-44E3-9099-C40C66FF867C}">
              <a14:compatExt xmlns:a14="http://schemas.microsoft.com/office/drawing/2010/main" spid="_x0000_s2052"/>
            </a:ext>
            <a:ext uri="{FF2B5EF4-FFF2-40B4-BE49-F238E27FC236}">
              <a16:creationId xmlns:a16="http://schemas.microsoft.com/office/drawing/2014/main" id="{DEA9E4B1-9E7F-4DAE-9143-93FBE9AE8E9D}"/>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18" name="Drop Down 4" hidden="1">
          <a:extLst>
            <a:ext uri="{63B3BB69-23CF-44E3-9099-C40C66FF867C}">
              <a14:compatExt xmlns:a14="http://schemas.microsoft.com/office/drawing/2010/main" spid="_x0000_s2052"/>
            </a:ext>
            <a:ext uri="{FF2B5EF4-FFF2-40B4-BE49-F238E27FC236}">
              <a16:creationId xmlns:a16="http://schemas.microsoft.com/office/drawing/2014/main" id="{A5840F70-19B7-4E83-B95C-E5D42B98CD1C}"/>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19" name="Drop Down 4" hidden="1">
          <a:extLst>
            <a:ext uri="{63B3BB69-23CF-44E3-9099-C40C66FF867C}">
              <a14:compatExt xmlns:a14="http://schemas.microsoft.com/office/drawing/2010/main" spid="_x0000_s2052"/>
            </a:ext>
            <a:ext uri="{FF2B5EF4-FFF2-40B4-BE49-F238E27FC236}">
              <a16:creationId xmlns:a16="http://schemas.microsoft.com/office/drawing/2014/main" id="{75E42B54-3EA6-4C1A-BAF9-D67C61C87712}"/>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20" name="Drop Down 4" hidden="1">
          <a:extLst>
            <a:ext uri="{63B3BB69-23CF-44E3-9099-C40C66FF867C}">
              <a14:compatExt xmlns:a14="http://schemas.microsoft.com/office/drawing/2010/main" spid="_x0000_s2052"/>
            </a:ext>
            <a:ext uri="{FF2B5EF4-FFF2-40B4-BE49-F238E27FC236}">
              <a16:creationId xmlns:a16="http://schemas.microsoft.com/office/drawing/2014/main" id="{DBA9112E-2DA4-4FA0-B7F0-033C99513920}"/>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721" name="Drop Down 20" hidden="1">
          <a:extLst>
            <a:ext uri="{63B3BB69-23CF-44E3-9099-C40C66FF867C}">
              <a14:compatExt xmlns:a14="http://schemas.microsoft.com/office/drawing/2010/main" spid="_x0000_s2068"/>
            </a:ext>
            <a:ext uri="{FF2B5EF4-FFF2-40B4-BE49-F238E27FC236}">
              <a16:creationId xmlns:a16="http://schemas.microsoft.com/office/drawing/2014/main" id="{3655BE5C-4529-4FAF-9C6F-F542B39C5D2B}"/>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722" name="Drop Down 24" hidden="1">
          <a:extLst>
            <a:ext uri="{63B3BB69-23CF-44E3-9099-C40C66FF867C}">
              <a14:compatExt xmlns:a14="http://schemas.microsoft.com/office/drawing/2010/main" spid="_x0000_s2072"/>
            </a:ext>
            <a:ext uri="{FF2B5EF4-FFF2-40B4-BE49-F238E27FC236}">
              <a16:creationId xmlns:a16="http://schemas.microsoft.com/office/drawing/2014/main" id="{ABAE81FA-5E9B-441C-A0B1-E4B04BCFDE34}"/>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23" name="Drop Down 4" hidden="1">
          <a:extLst>
            <a:ext uri="{63B3BB69-23CF-44E3-9099-C40C66FF867C}">
              <a14:compatExt xmlns:a14="http://schemas.microsoft.com/office/drawing/2010/main" spid="_x0000_s2052"/>
            </a:ext>
            <a:ext uri="{FF2B5EF4-FFF2-40B4-BE49-F238E27FC236}">
              <a16:creationId xmlns:a16="http://schemas.microsoft.com/office/drawing/2014/main" id="{10ECBDA0-AA89-46FC-BA62-165408231EAF}"/>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24" name="Drop Down 4" hidden="1">
          <a:extLst>
            <a:ext uri="{63B3BB69-23CF-44E3-9099-C40C66FF867C}">
              <a14:compatExt xmlns:a14="http://schemas.microsoft.com/office/drawing/2010/main" spid="_x0000_s2052"/>
            </a:ext>
            <a:ext uri="{FF2B5EF4-FFF2-40B4-BE49-F238E27FC236}">
              <a16:creationId xmlns:a16="http://schemas.microsoft.com/office/drawing/2014/main" id="{0EE7CF3B-75E1-4078-81A0-0BDE7B950A30}"/>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25" name="Drop Down 4" hidden="1">
          <a:extLst>
            <a:ext uri="{63B3BB69-23CF-44E3-9099-C40C66FF867C}">
              <a14:compatExt xmlns:a14="http://schemas.microsoft.com/office/drawing/2010/main" spid="_x0000_s2052"/>
            </a:ext>
            <a:ext uri="{FF2B5EF4-FFF2-40B4-BE49-F238E27FC236}">
              <a16:creationId xmlns:a16="http://schemas.microsoft.com/office/drawing/2014/main" id="{0F40F004-C065-4805-BF7C-669C34CC9B24}"/>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26" name="Drop Down 4" hidden="1">
          <a:extLst>
            <a:ext uri="{63B3BB69-23CF-44E3-9099-C40C66FF867C}">
              <a14:compatExt xmlns:a14="http://schemas.microsoft.com/office/drawing/2010/main" spid="_x0000_s2052"/>
            </a:ext>
            <a:ext uri="{FF2B5EF4-FFF2-40B4-BE49-F238E27FC236}">
              <a16:creationId xmlns:a16="http://schemas.microsoft.com/office/drawing/2014/main" id="{2CE4F22D-2E6F-42B5-8F7D-7F2FBCD563DC}"/>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27" name="Drop Down 4" hidden="1">
          <a:extLst>
            <a:ext uri="{63B3BB69-23CF-44E3-9099-C40C66FF867C}">
              <a14:compatExt xmlns:a14="http://schemas.microsoft.com/office/drawing/2010/main" spid="_x0000_s2052"/>
            </a:ext>
            <a:ext uri="{FF2B5EF4-FFF2-40B4-BE49-F238E27FC236}">
              <a16:creationId xmlns:a16="http://schemas.microsoft.com/office/drawing/2014/main" id="{0029AF1E-F478-4186-ADBD-167F871DECB2}"/>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728" name="Drop Down 20" hidden="1">
          <a:extLst>
            <a:ext uri="{63B3BB69-23CF-44E3-9099-C40C66FF867C}">
              <a14:compatExt xmlns:a14="http://schemas.microsoft.com/office/drawing/2010/main" spid="_x0000_s2068"/>
            </a:ext>
            <a:ext uri="{FF2B5EF4-FFF2-40B4-BE49-F238E27FC236}">
              <a16:creationId xmlns:a16="http://schemas.microsoft.com/office/drawing/2014/main" id="{B005C3DD-48BC-4D10-94E0-4612748116E5}"/>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729" name="Drop Down 24" hidden="1">
          <a:extLst>
            <a:ext uri="{63B3BB69-23CF-44E3-9099-C40C66FF867C}">
              <a14:compatExt xmlns:a14="http://schemas.microsoft.com/office/drawing/2010/main" spid="_x0000_s2072"/>
            </a:ext>
            <a:ext uri="{FF2B5EF4-FFF2-40B4-BE49-F238E27FC236}">
              <a16:creationId xmlns:a16="http://schemas.microsoft.com/office/drawing/2014/main" id="{BBC10593-BD1D-49F2-A043-34183D3F7BC5}"/>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30" name="Drop Down 4" hidden="1">
          <a:extLst>
            <a:ext uri="{63B3BB69-23CF-44E3-9099-C40C66FF867C}">
              <a14:compatExt xmlns:a14="http://schemas.microsoft.com/office/drawing/2010/main" spid="_x0000_s2052"/>
            </a:ext>
            <a:ext uri="{FF2B5EF4-FFF2-40B4-BE49-F238E27FC236}">
              <a16:creationId xmlns:a16="http://schemas.microsoft.com/office/drawing/2014/main" id="{C22278ED-2FF1-422B-ADF8-B3F4DBE68317}"/>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31" name="Drop Down 4" hidden="1">
          <a:extLst>
            <a:ext uri="{63B3BB69-23CF-44E3-9099-C40C66FF867C}">
              <a14:compatExt xmlns:a14="http://schemas.microsoft.com/office/drawing/2010/main" spid="_x0000_s2052"/>
            </a:ext>
            <a:ext uri="{FF2B5EF4-FFF2-40B4-BE49-F238E27FC236}">
              <a16:creationId xmlns:a16="http://schemas.microsoft.com/office/drawing/2014/main" id="{547C9F63-1CF3-4501-AF18-1BB40A23A50E}"/>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32" name="Drop Down 4" hidden="1">
          <a:extLst>
            <a:ext uri="{63B3BB69-23CF-44E3-9099-C40C66FF867C}">
              <a14:compatExt xmlns:a14="http://schemas.microsoft.com/office/drawing/2010/main" spid="_x0000_s2052"/>
            </a:ext>
            <a:ext uri="{FF2B5EF4-FFF2-40B4-BE49-F238E27FC236}">
              <a16:creationId xmlns:a16="http://schemas.microsoft.com/office/drawing/2014/main" id="{470F2EDF-0901-46BA-8A35-9B8551417D24}"/>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33" name="Drop Down 4" hidden="1">
          <a:extLst>
            <a:ext uri="{63B3BB69-23CF-44E3-9099-C40C66FF867C}">
              <a14:compatExt xmlns:a14="http://schemas.microsoft.com/office/drawing/2010/main" spid="_x0000_s2052"/>
            </a:ext>
            <a:ext uri="{FF2B5EF4-FFF2-40B4-BE49-F238E27FC236}">
              <a16:creationId xmlns:a16="http://schemas.microsoft.com/office/drawing/2014/main" id="{4C6C0F3F-DE34-4A82-ABE3-E0870313D8E8}"/>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34" name="Drop Down 4" hidden="1">
          <a:extLst>
            <a:ext uri="{63B3BB69-23CF-44E3-9099-C40C66FF867C}">
              <a14:compatExt xmlns:a14="http://schemas.microsoft.com/office/drawing/2010/main" spid="_x0000_s2052"/>
            </a:ext>
            <a:ext uri="{FF2B5EF4-FFF2-40B4-BE49-F238E27FC236}">
              <a16:creationId xmlns:a16="http://schemas.microsoft.com/office/drawing/2014/main" id="{4EAD2121-419E-4C66-AB0B-65115D46FCFC}"/>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735" name="Drop Down 20" hidden="1">
          <a:extLst>
            <a:ext uri="{63B3BB69-23CF-44E3-9099-C40C66FF867C}">
              <a14:compatExt xmlns:a14="http://schemas.microsoft.com/office/drawing/2010/main" spid="_x0000_s2068"/>
            </a:ext>
            <a:ext uri="{FF2B5EF4-FFF2-40B4-BE49-F238E27FC236}">
              <a16:creationId xmlns:a16="http://schemas.microsoft.com/office/drawing/2014/main" id="{315E1E68-0084-417D-890B-DD0BBEB19755}"/>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736" name="Drop Down 24" hidden="1">
          <a:extLst>
            <a:ext uri="{63B3BB69-23CF-44E3-9099-C40C66FF867C}">
              <a14:compatExt xmlns:a14="http://schemas.microsoft.com/office/drawing/2010/main" spid="_x0000_s2072"/>
            </a:ext>
            <a:ext uri="{FF2B5EF4-FFF2-40B4-BE49-F238E27FC236}">
              <a16:creationId xmlns:a16="http://schemas.microsoft.com/office/drawing/2014/main" id="{45D0414C-3CEA-4D00-9E1E-F1092BC7717D}"/>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37" name="Drop Down 4" hidden="1">
          <a:extLst>
            <a:ext uri="{63B3BB69-23CF-44E3-9099-C40C66FF867C}">
              <a14:compatExt xmlns:a14="http://schemas.microsoft.com/office/drawing/2010/main" spid="_x0000_s2052"/>
            </a:ext>
            <a:ext uri="{FF2B5EF4-FFF2-40B4-BE49-F238E27FC236}">
              <a16:creationId xmlns:a16="http://schemas.microsoft.com/office/drawing/2014/main" id="{506862BE-3B70-4E58-88F7-A9C29F67FDD6}"/>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38" name="Drop Down 4" hidden="1">
          <a:extLst>
            <a:ext uri="{63B3BB69-23CF-44E3-9099-C40C66FF867C}">
              <a14:compatExt xmlns:a14="http://schemas.microsoft.com/office/drawing/2010/main" spid="_x0000_s2052"/>
            </a:ext>
            <a:ext uri="{FF2B5EF4-FFF2-40B4-BE49-F238E27FC236}">
              <a16:creationId xmlns:a16="http://schemas.microsoft.com/office/drawing/2014/main" id="{D25D71B3-E089-4F89-ADC8-3023A73895CB}"/>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39" name="Drop Down 4" hidden="1">
          <a:extLst>
            <a:ext uri="{63B3BB69-23CF-44E3-9099-C40C66FF867C}">
              <a14:compatExt xmlns:a14="http://schemas.microsoft.com/office/drawing/2010/main" spid="_x0000_s2052"/>
            </a:ext>
            <a:ext uri="{FF2B5EF4-FFF2-40B4-BE49-F238E27FC236}">
              <a16:creationId xmlns:a16="http://schemas.microsoft.com/office/drawing/2014/main" id="{69FE0EEA-1998-4478-94E1-A8DE4216F35F}"/>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40" name="Drop Down 4" hidden="1">
          <a:extLst>
            <a:ext uri="{63B3BB69-23CF-44E3-9099-C40C66FF867C}">
              <a14:compatExt xmlns:a14="http://schemas.microsoft.com/office/drawing/2010/main" spid="_x0000_s2052"/>
            </a:ext>
            <a:ext uri="{FF2B5EF4-FFF2-40B4-BE49-F238E27FC236}">
              <a16:creationId xmlns:a16="http://schemas.microsoft.com/office/drawing/2014/main" id="{1369D1F2-2C6E-4D17-85B9-EDA7790D6521}"/>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41" name="Drop Down 4" hidden="1">
          <a:extLst>
            <a:ext uri="{63B3BB69-23CF-44E3-9099-C40C66FF867C}">
              <a14:compatExt xmlns:a14="http://schemas.microsoft.com/office/drawing/2010/main" spid="_x0000_s2052"/>
            </a:ext>
            <a:ext uri="{FF2B5EF4-FFF2-40B4-BE49-F238E27FC236}">
              <a16:creationId xmlns:a16="http://schemas.microsoft.com/office/drawing/2014/main" id="{067B7E59-1ECE-4C2D-9494-AAD604E8BE69}"/>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742" name="Drop Down 20" hidden="1">
          <a:extLst>
            <a:ext uri="{63B3BB69-23CF-44E3-9099-C40C66FF867C}">
              <a14:compatExt xmlns:a14="http://schemas.microsoft.com/office/drawing/2010/main" spid="_x0000_s2068"/>
            </a:ext>
            <a:ext uri="{FF2B5EF4-FFF2-40B4-BE49-F238E27FC236}">
              <a16:creationId xmlns:a16="http://schemas.microsoft.com/office/drawing/2014/main" id="{E3B7889F-71C8-4E9B-A5CD-50E29BF24912}"/>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743" name="Drop Down 24" hidden="1">
          <a:extLst>
            <a:ext uri="{63B3BB69-23CF-44E3-9099-C40C66FF867C}">
              <a14:compatExt xmlns:a14="http://schemas.microsoft.com/office/drawing/2010/main" spid="_x0000_s2072"/>
            </a:ext>
            <a:ext uri="{FF2B5EF4-FFF2-40B4-BE49-F238E27FC236}">
              <a16:creationId xmlns:a16="http://schemas.microsoft.com/office/drawing/2014/main" id="{9C02D3C9-E137-4163-ACE5-2834F04F5EA4}"/>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44" name="Drop Down 4" hidden="1">
          <a:extLst>
            <a:ext uri="{63B3BB69-23CF-44E3-9099-C40C66FF867C}">
              <a14:compatExt xmlns:a14="http://schemas.microsoft.com/office/drawing/2010/main" spid="_x0000_s2052"/>
            </a:ext>
            <a:ext uri="{FF2B5EF4-FFF2-40B4-BE49-F238E27FC236}">
              <a16:creationId xmlns:a16="http://schemas.microsoft.com/office/drawing/2014/main" id="{C5D85567-9338-401F-8605-32B42D2206B4}"/>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45" name="Drop Down 4" hidden="1">
          <a:extLst>
            <a:ext uri="{63B3BB69-23CF-44E3-9099-C40C66FF867C}">
              <a14:compatExt xmlns:a14="http://schemas.microsoft.com/office/drawing/2010/main" spid="_x0000_s2052"/>
            </a:ext>
            <a:ext uri="{FF2B5EF4-FFF2-40B4-BE49-F238E27FC236}">
              <a16:creationId xmlns:a16="http://schemas.microsoft.com/office/drawing/2014/main" id="{19899A64-A6BA-47B5-96EE-EF4F5F0AC6AD}"/>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46" name="Drop Down 4" hidden="1">
          <a:extLst>
            <a:ext uri="{63B3BB69-23CF-44E3-9099-C40C66FF867C}">
              <a14:compatExt xmlns:a14="http://schemas.microsoft.com/office/drawing/2010/main" spid="_x0000_s2052"/>
            </a:ext>
            <a:ext uri="{FF2B5EF4-FFF2-40B4-BE49-F238E27FC236}">
              <a16:creationId xmlns:a16="http://schemas.microsoft.com/office/drawing/2014/main" id="{4F4E9293-23E3-4A0F-A1B7-A329C6AE3D54}"/>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47" name="Drop Down 4" hidden="1">
          <a:extLst>
            <a:ext uri="{63B3BB69-23CF-44E3-9099-C40C66FF867C}">
              <a14:compatExt xmlns:a14="http://schemas.microsoft.com/office/drawing/2010/main" spid="_x0000_s2052"/>
            </a:ext>
            <a:ext uri="{FF2B5EF4-FFF2-40B4-BE49-F238E27FC236}">
              <a16:creationId xmlns:a16="http://schemas.microsoft.com/office/drawing/2014/main" id="{6683B86C-A15B-4DB7-9702-9A090594B903}"/>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48" name="Drop Down 4" hidden="1">
          <a:extLst>
            <a:ext uri="{63B3BB69-23CF-44E3-9099-C40C66FF867C}">
              <a14:compatExt xmlns:a14="http://schemas.microsoft.com/office/drawing/2010/main" spid="_x0000_s2052"/>
            </a:ext>
            <a:ext uri="{FF2B5EF4-FFF2-40B4-BE49-F238E27FC236}">
              <a16:creationId xmlns:a16="http://schemas.microsoft.com/office/drawing/2014/main" id="{B6631CA9-DE47-4C41-A11C-5014FE8EE378}"/>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749" name="Drop Down 20" hidden="1">
          <a:extLst>
            <a:ext uri="{63B3BB69-23CF-44E3-9099-C40C66FF867C}">
              <a14:compatExt xmlns:a14="http://schemas.microsoft.com/office/drawing/2010/main" spid="_x0000_s2068"/>
            </a:ext>
            <a:ext uri="{FF2B5EF4-FFF2-40B4-BE49-F238E27FC236}">
              <a16:creationId xmlns:a16="http://schemas.microsoft.com/office/drawing/2014/main" id="{A2E08AAC-34E7-4D08-980E-36E8F6685BA7}"/>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750" name="Drop Down 24" hidden="1">
          <a:extLst>
            <a:ext uri="{63B3BB69-23CF-44E3-9099-C40C66FF867C}">
              <a14:compatExt xmlns:a14="http://schemas.microsoft.com/office/drawing/2010/main" spid="_x0000_s2072"/>
            </a:ext>
            <a:ext uri="{FF2B5EF4-FFF2-40B4-BE49-F238E27FC236}">
              <a16:creationId xmlns:a16="http://schemas.microsoft.com/office/drawing/2014/main" id="{5D94C32F-B041-43BB-A8F0-C09C2F24F879}"/>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51" name="Drop Down 4" hidden="1">
          <a:extLst>
            <a:ext uri="{63B3BB69-23CF-44E3-9099-C40C66FF867C}">
              <a14:compatExt xmlns:a14="http://schemas.microsoft.com/office/drawing/2010/main" spid="_x0000_s2052"/>
            </a:ext>
            <a:ext uri="{FF2B5EF4-FFF2-40B4-BE49-F238E27FC236}">
              <a16:creationId xmlns:a16="http://schemas.microsoft.com/office/drawing/2014/main" id="{9089C8C7-5223-4264-81E0-4E3D52D7F865}"/>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52" name="Drop Down 4" hidden="1">
          <a:extLst>
            <a:ext uri="{63B3BB69-23CF-44E3-9099-C40C66FF867C}">
              <a14:compatExt xmlns:a14="http://schemas.microsoft.com/office/drawing/2010/main" spid="_x0000_s2052"/>
            </a:ext>
            <a:ext uri="{FF2B5EF4-FFF2-40B4-BE49-F238E27FC236}">
              <a16:creationId xmlns:a16="http://schemas.microsoft.com/office/drawing/2014/main" id="{8591C2DC-0B14-4EFB-A0FC-FD97DBC3C82C}"/>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53" name="Drop Down 4" hidden="1">
          <a:extLst>
            <a:ext uri="{63B3BB69-23CF-44E3-9099-C40C66FF867C}">
              <a14:compatExt xmlns:a14="http://schemas.microsoft.com/office/drawing/2010/main" spid="_x0000_s2052"/>
            </a:ext>
            <a:ext uri="{FF2B5EF4-FFF2-40B4-BE49-F238E27FC236}">
              <a16:creationId xmlns:a16="http://schemas.microsoft.com/office/drawing/2014/main" id="{4D64E238-49D6-4A31-BE50-9FE2EDB5008F}"/>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54" name="Drop Down 4" hidden="1">
          <a:extLst>
            <a:ext uri="{63B3BB69-23CF-44E3-9099-C40C66FF867C}">
              <a14:compatExt xmlns:a14="http://schemas.microsoft.com/office/drawing/2010/main" spid="_x0000_s2052"/>
            </a:ext>
            <a:ext uri="{FF2B5EF4-FFF2-40B4-BE49-F238E27FC236}">
              <a16:creationId xmlns:a16="http://schemas.microsoft.com/office/drawing/2014/main" id="{415800BE-778C-4024-9F2D-2E3D95E47CD2}"/>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55" name="Drop Down 4" hidden="1">
          <a:extLst>
            <a:ext uri="{63B3BB69-23CF-44E3-9099-C40C66FF867C}">
              <a14:compatExt xmlns:a14="http://schemas.microsoft.com/office/drawing/2010/main" spid="_x0000_s2052"/>
            </a:ext>
            <a:ext uri="{FF2B5EF4-FFF2-40B4-BE49-F238E27FC236}">
              <a16:creationId xmlns:a16="http://schemas.microsoft.com/office/drawing/2014/main" id="{E2EE0BE3-7B19-4A4F-8815-DBB244D56982}"/>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756" name="Drop Down 20" hidden="1">
          <a:extLst>
            <a:ext uri="{63B3BB69-23CF-44E3-9099-C40C66FF867C}">
              <a14:compatExt xmlns:a14="http://schemas.microsoft.com/office/drawing/2010/main" spid="_x0000_s2068"/>
            </a:ext>
            <a:ext uri="{FF2B5EF4-FFF2-40B4-BE49-F238E27FC236}">
              <a16:creationId xmlns:a16="http://schemas.microsoft.com/office/drawing/2014/main" id="{88010B4A-78F2-4D0E-ADF2-1A2959002B6C}"/>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757" name="Drop Down 24" hidden="1">
          <a:extLst>
            <a:ext uri="{63B3BB69-23CF-44E3-9099-C40C66FF867C}">
              <a14:compatExt xmlns:a14="http://schemas.microsoft.com/office/drawing/2010/main" spid="_x0000_s2072"/>
            </a:ext>
            <a:ext uri="{FF2B5EF4-FFF2-40B4-BE49-F238E27FC236}">
              <a16:creationId xmlns:a16="http://schemas.microsoft.com/office/drawing/2014/main" id="{1F51FBDD-3343-49FB-B3B0-45C371D406D6}"/>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58" name="Drop Down 4" hidden="1">
          <a:extLst>
            <a:ext uri="{63B3BB69-23CF-44E3-9099-C40C66FF867C}">
              <a14:compatExt xmlns:a14="http://schemas.microsoft.com/office/drawing/2010/main" spid="_x0000_s2052"/>
            </a:ext>
            <a:ext uri="{FF2B5EF4-FFF2-40B4-BE49-F238E27FC236}">
              <a16:creationId xmlns:a16="http://schemas.microsoft.com/office/drawing/2014/main" id="{78B14FC4-A6DE-4B69-B740-BFA0EDA4ECC9}"/>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59" name="Drop Down 4" hidden="1">
          <a:extLst>
            <a:ext uri="{63B3BB69-23CF-44E3-9099-C40C66FF867C}">
              <a14:compatExt xmlns:a14="http://schemas.microsoft.com/office/drawing/2010/main" spid="_x0000_s2052"/>
            </a:ext>
            <a:ext uri="{FF2B5EF4-FFF2-40B4-BE49-F238E27FC236}">
              <a16:creationId xmlns:a16="http://schemas.microsoft.com/office/drawing/2014/main" id="{3AB23F3E-33C5-40C3-A5E3-3F02A23930F2}"/>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60" name="Drop Down 4" hidden="1">
          <a:extLst>
            <a:ext uri="{63B3BB69-23CF-44E3-9099-C40C66FF867C}">
              <a14:compatExt xmlns:a14="http://schemas.microsoft.com/office/drawing/2010/main" spid="_x0000_s2052"/>
            </a:ext>
            <a:ext uri="{FF2B5EF4-FFF2-40B4-BE49-F238E27FC236}">
              <a16:creationId xmlns:a16="http://schemas.microsoft.com/office/drawing/2014/main" id="{42075805-C545-46FD-BA26-F6FE5852BDDA}"/>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61" name="Drop Down 4" hidden="1">
          <a:extLst>
            <a:ext uri="{63B3BB69-23CF-44E3-9099-C40C66FF867C}">
              <a14:compatExt xmlns:a14="http://schemas.microsoft.com/office/drawing/2010/main" spid="_x0000_s2052"/>
            </a:ext>
            <a:ext uri="{FF2B5EF4-FFF2-40B4-BE49-F238E27FC236}">
              <a16:creationId xmlns:a16="http://schemas.microsoft.com/office/drawing/2014/main" id="{A63CD907-40D3-49E5-A877-491962F10D26}"/>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62" name="Drop Down 4" hidden="1">
          <a:extLst>
            <a:ext uri="{63B3BB69-23CF-44E3-9099-C40C66FF867C}">
              <a14:compatExt xmlns:a14="http://schemas.microsoft.com/office/drawing/2010/main" spid="_x0000_s2052"/>
            </a:ext>
            <a:ext uri="{FF2B5EF4-FFF2-40B4-BE49-F238E27FC236}">
              <a16:creationId xmlns:a16="http://schemas.microsoft.com/office/drawing/2014/main" id="{931FF4C0-B603-423B-919F-4998AFB57F43}"/>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763" name="Drop Down 20" hidden="1">
          <a:extLst>
            <a:ext uri="{63B3BB69-23CF-44E3-9099-C40C66FF867C}">
              <a14:compatExt xmlns:a14="http://schemas.microsoft.com/office/drawing/2010/main" spid="_x0000_s2068"/>
            </a:ext>
            <a:ext uri="{FF2B5EF4-FFF2-40B4-BE49-F238E27FC236}">
              <a16:creationId xmlns:a16="http://schemas.microsoft.com/office/drawing/2014/main" id="{B3468004-389D-4EC2-A58F-EC6B569ADC78}"/>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764" name="Drop Down 24" hidden="1">
          <a:extLst>
            <a:ext uri="{63B3BB69-23CF-44E3-9099-C40C66FF867C}">
              <a14:compatExt xmlns:a14="http://schemas.microsoft.com/office/drawing/2010/main" spid="_x0000_s2072"/>
            </a:ext>
            <a:ext uri="{FF2B5EF4-FFF2-40B4-BE49-F238E27FC236}">
              <a16:creationId xmlns:a16="http://schemas.microsoft.com/office/drawing/2014/main" id="{1A1BD910-DA80-42A5-9C11-0332B5C69728}"/>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65" name="Drop Down 4" hidden="1">
          <a:extLst>
            <a:ext uri="{63B3BB69-23CF-44E3-9099-C40C66FF867C}">
              <a14:compatExt xmlns:a14="http://schemas.microsoft.com/office/drawing/2010/main" spid="_x0000_s2052"/>
            </a:ext>
            <a:ext uri="{FF2B5EF4-FFF2-40B4-BE49-F238E27FC236}">
              <a16:creationId xmlns:a16="http://schemas.microsoft.com/office/drawing/2014/main" id="{9517C122-7EAC-4300-9A8D-FB28A8069C09}"/>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66" name="Drop Down 4" hidden="1">
          <a:extLst>
            <a:ext uri="{63B3BB69-23CF-44E3-9099-C40C66FF867C}">
              <a14:compatExt xmlns:a14="http://schemas.microsoft.com/office/drawing/2010/main" spid="_x0000_s2052"/>
            </a:ext>
            <a:ext uri="{FF2B5EF4-FFF2-40B4-BE49-F238E27FC236}">
              <a16:creationId xmlns:a16="http://schemas.microsoft.com/office/drawing/2014/main" id="{D8E391B4-9D68-478F-8789-FA465E1C1DFD}"/>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67" name="Drop Down 4" hidden="1">
          <a:extLst>
            <a:ext uri="{63B3BB69-23CF-44E3-9099-C40C66FF867C}">
              <a14:compatExt xmlns:a14="http://schemas.microsoft.com/office/drawing/2010/main" spid="_x0000_s2052"/>
            </a:ext>
            <a:ext uri="{FF2B5EF4-FFF2-40B4-BE49-F238E27FC236}">
              <a16:creationId xmlns:a16="http://schemas.microsoft.com/office/drawing/2014/main" id="{BF4179D1-331E-4620-A503-E5B8D0D12A02}"/>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68" name="Drop Down 4" hidden="1">
          <a:extLst>
            <a:ext uri="{63B3BB69-23CF-44E3-9099-C40C66FF867C}">
              <a14:compatExt xmlns:a14="http://schemas.microsoft.com/office/drawing/2010/main" spid="_x0000_s2052"/>
            </a:ext>
            <a:ext uri="{FF2B5EF4-FFF2-40B4-BE49-F238E27FC236}">
              <a16:creationId xmlns:a16="http://schemas.microsoft.com/office/drawing/2014/main" id="{5A64A399-861A-4D68-A125-ED2D3551A630}"/>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69" name="Drop Down 4" hidden="1">
          <a:extLst>
            <a:ext uri="{63B3BB69-23CF-44E3-9099-C40C66FF867C}">
              <a14:compatExt xmlns:a14="http://schemas.microsoft.com/office/drawing/2010/main" spid="_x0000_s2052"/>
            </a:ext>
            <a:ext uri="{FF2B5EF4-FFF2-40B4-BE49-F238E27FC236}">
              <a16:creationId xmlns:a16="http://schemas.microsoft.com/office/drawing/2014/main" id="{0A3B23D8-B143-4B31-957C-7FCC1CBB5B97}"/>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770" name="Drop Down 20" hidden="1">
          <a:extLst>
            <a:ext uri="{63B3BB69-23CF-44E3-9099-C40C66FF867C}">
              <a14:compatExt xmlns:a14="http://schemas.microsoft.com/office/drawing/2010/main" spid="_x0000_s2068"/>
            </a:ext>
            <a:ext uri="{FF2B5EF4-FFF2-40B4-BE49-F238E27FC236}">
              <a16:creationId xmlns:a16="http://schemas.microsoft.com/office/drawing/2014/main" id="{6F1F634A-E37D-4007-9ED4-892103F8DAFD}"/>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771" name="Drop Down 24" hidden="1">
          <a:extLst>
            <a:ext uri="{63B3BB69-23CF-44E3-9099-C40C66FF867C}">
              <a14:compatExt xmlns:a14="http://schemas.microsoft.com/office/drawing/2010/main" spid="_x0000_s2072"/>
            </a:ext>
            <a:ext uri="{FF2B5EF4-FFF2-40B4-BE49-F238E27FC236}">
              <a16:creationId xmlns:a16="http://schemas.microsoft.com/office/drawing/2014/main" id="{4983700A-6EEE-4404-958B-58649742DEB9}"/>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72" name="Drop Down 4" hidden="1">
          <a:extLst>
            <a:ext uri="{63B3BB69-23CF-44E3-9099-C40C66FF867C}">
              <a14:compatExt xmlns:a14="http://schemas.microsoft.com/office/drawing/2010/main" spid="_x0000_s2052"/>
            </a:ext>
            <a:ext uri="{FF2B5EF4-FFF2-40B4-BE49-F238E27FC236}">
              <a16:creationId xmlns:a16="http://schemas.microsoft.com/office/drawing/2014/main" id="{8C6BF703-6E2D-4B30-B65D-0FD4FE573C74}"/>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73" name="Drop Down 4" hidden="1">
          <a:extLst>
            <a:ext uri="{63B3BB69-23CF-44E3-9099-C40C66FF867C}">
              <a14:compatExt xmlns:a14="http://schemas.microsoft.com/office/drawing/2010/main" spid="_x0000_s2052"/>
            </a:ext>
            <a:ext uri="{FF2B5EF4-FFF2-40B4-BE49-F238E27FC236}">
              <a16:creationId xmlns:a16="http://schemas.microsoft.com/office/drawing/2014/main" id="{318F25D3-7F1B-4F16-9A88-6DB26CC63430}"/>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74" name="Drop Down 4" hidden="1">
          <a:extLst>
            <a:ext uri="{63B3BB69-23CF-44E3-9099-C40C66FF867C}">
              <a14:compatExt xmlns:a14="http://schemas.microsoft.com/office/drawing/2010/main" spid="_x0000_s2052"/>
            </a:ext>
            <a:ext uri="{FF2B5EF4-FFF2-40B4-BE49-F238E27FC236}">
              <a16:creationId xmlns:a16="http://schemas.microsoft.com/office/drawing/2014/main" id="{B6573C47-A57F-4C0C-809D-B26D5B141A28}"/>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75" name="Drop Down 4" hidden="1">
          <a:extLst>
            <a:ext uri="{63B3BB69-23CF-44E3-9099-C40C66FF867C}">
              <a14:compatExt xmlns:a14="http://schemas.microsoft.com/office/drawing/2010/main" spid="_x0000_s2052"/>
            </a:ext>
            <a:ext uri="{FF2B5EF4-FFF2-40B4-BE49-F238E27FC236}">
              <a16:creationId xmlns:a16="http://schemas.microsoft.com/office/drawing/2014/main" id="{73EC7F8F-5C0C-4784-A400-CF0D849DC5C8}"/>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76" name="Drop Down 4" hidden="1">
          <a:extLst>
            <a:ext uri="{63B3BB69-23CF-44E3-9099-C40C66FF867C}">
              <a14:compatExt xmlns:a14="http://schemas.microsoft.com/office/drawing/2010/main" spid="_x0000_s2052"/>
            </a:ext>
            <a:ext uri="{FF2B5EF4-FFF2-40B4-BE49-F238E27FC236}">
              <a16:creationId xmlns:a16="http://schemas.microsoft.com/office/drawing/2014/main" id="{F8FDC370-9E5F-4A63-A3D8-EE927ED866A3}"/>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777" name="Drop Down 20" hidden="1">
          <a:extLst>
            <a:ext uri="{63B3BB69-23CF-44E3-9099-C40C66FF867C}">
              <a14:compatExt xmlns:a14="http://schemas.microsoft.com/office/drawing/2010/main" spid="_x0000_s2068"/>
            </a:ext>
            <a:ext uri="{FF2B5EF4-FFF2-40B4-BE49-F238E27FC236}">
              <a16:creationId xmlns:a16="http://schemas.microsoft.com/office/drawing/2014/main" id="{4B4147C2-6361-4E98-87E6-75B9BF5FA18C}"/>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778" name="Drop Down 24" hidden="1">
          <a:extLst>
            <a:ext uri="{63B3BB69-23CF-44E3-9099-C40C66FF867C}">
              <a14:compatExt xmlns:a14="http://schemas.microsoft.com/office/drawing/2010/main" spid="_x0000_s2072"/>
            </a:ext>
            <a:ext uri="{FF2B5EF4-FFF2-40B4-BE49-F238E27FC236}">
              <a16:creationId xmlns:a16="http://schemas.microsoft.com/office/drawing/2014/main" id="{0C9F0C59-8E40-4A2C-8BCD-A9FDEAB251B8}"/>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79" name="Drop Down 4" hidden="1">
          <a:extLst>
            <a:ext uri="{63B3BB69-23CF-44E3-9099-C40C66FF867C}">
              <a14:compatExt xmlns:a14="http://schemas.microsoft.com/office/drawing/2010/main" spid="_x0000_s2052"/>
            </a:ext>
            <a:ext uri="{FF2B5EF4-FFF2-40B4-BE49-F238E27FC236}">
              <a16:creationId xmlns:a16="http://schemas.microsoft.com/office/drawing/2014/main" id="{EEB5391F-3747-45D0-ABF1-C203E18638C9}"/>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80" name="Drop Down 4" hidden="1">
          <a:extLst>
            <a:ext uri="{63B3BB69-23CF-44E3-9099-C40C66FF867C}">
              <a14:compatExt xmlns:a14="http://schemas.microsoft.com/office/drawing/2010/main" spid="_x0000_s2052"/>
            </a:ext>
            <a:ext uri="{FF2B5EF4-FFF2-40B4-BE49-F238E27FC236}">
              <a16:creationId xmlns:a16="http://schemas.microsoft.com/office/drawing/2014/main" id="{6C2BDCB2-79B6-49AE-8DAB-B0EAE6D3B4EB}"/>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81" name="Drop Down 4" hidden="1">
          <a:extLst>
            <a:ext uri="{63B3BB69-23CF-44E3-9099-C40C66FF867C}">
              <a14:compatExt xmlns:a14="http://schemas.microsoft.com/office/drawing/2010/main" spid="_x0000_s2052"/>
            </a:ext>
            <a:ext uri="{FF2B5EF4-FFF2-40B4-BE49-F238E27FC236}">
              <a16:creationId xmlns:a16="http://schemas.microsoft.com/office/drawing/2014/main" id="{0618E97D-99E6-421A-A05A-EB6C21232C65}"/>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82" name="Drop Down 4" hidden="1">
          <a:extLst>
            <a:ext uri="{63B3BB69-23CF-44E3-9099-C40C66FF867C}">
              <a14:compatExt xmlns:a14="http://schemas.microsoft.com/office/drawing/2010/main" spid="_x0000_s2052"/>
            </a:ext>
            <a:ext uri="{FF2B5EF4-FFF2-40B4-BE49-F238E27FC236}">
              <a16:creationId xmlns:a16="http://schemas.microsoft.com/office/drawing/2014/main" id="{AEAB0E18-F175-4602-92D7-7D0617FB9A71}"/>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83" name="Drop Down 4" hidden="1">
          <a:extLst>
            <a:ext uri="{63B3BB69-23CF-44E3-9099-C40C66FF867C}">
              <a14:compatExt xmlns:a14="http://schemas.microsoft.com/office/drawing/2010/main" spid="_x0000_s2052"/>
            </a:ext>
            <a:ext uri="{FF2B5EF4-FFF2-40B4-BE49-F238E27FC236}">
              <a16:creationId xmlns:a16="http://schemas.microsoft.com/office/drawing/2014/main" id="{A1BD31D5-7BDA-479C-8492-F5F7464CA610}"/>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784" name="Drop Down 20" hidden="1">
          <a:extLst>
            <a:ext uri="{63B3BB69-23CF-44E3-9099-C40C66FF867C}">
              <a14:compatExt xmlns:a14="http://schemas.microsoft.com/office/drawing/2010/main" spid="_x0000_s2068"/>
            </a:ext>
            <a:ext uri="{FF2B5EF4-FFF2-40B4-BE49-F238E27FC236}">
              <a16:creationId xmlns:a16="http://schemas.microsoft.com/office/drawing/2014/main" id="{9E867715-EA2D-4278-BC19-F78675D71E1C}"/>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785" name="Drop Down 24" hidden="1">
          <a:extLst>
            <a:ext uri="{63B3BB69-23CF-44E3-9099-C40C66FF867C}">
              <a14:compatExt xmlns:a14="http://schemas.microsoft.com/office/drawing/2010/main" spid="_x0000_s2072"/>
            </a:ext>
            <a:ext uri="{FF2B5EF4-FFF2-40B4-BE49-F238E27FC236}">
              <a16:creationId xmlns:a16="http://schemas.microsoft.com/office/drawing/2014/main" id="{4CEEF142-59F2-44C6-A3B2-1F6FC8EEEDC8}"/>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86" name="Drop Down 4" hidden="1">
          <a:extLst>
            <a:ext uri="{63B3BB69-23CF-44E3-9099-C40C66FF867C}">
              <a14:compatExt xmlns:a14="http://schemas.microsoft.com/office/drawing/2010/main" spid="_x0000_s2052"/>
            </a:ext>
            <a:ext uri="{FF2B5EF4-FFF2-40B4-BE49-F238E27FC236}">
              <a16:creationId xmlns:a16="http://schemas.microsoft.com/office/drawing/2014/main" id="{6D58F54C-D0F3-4516-9968-44666D4B767E}"/>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87" name="Drop Down 4" hidden="1">
          <a:extLst>
            <a:ext uri="{63B3BB69-23CF-44E3-9099-C40C66FF867C}">
              <a14:compatExt xmlns:a14="http://schemas.microsoft.com/office/drawing/2010/main" spid="_x0000_s2052"/>
            </a:ext>
            <a:ext uri="{FF2B5EF4-FFF2-40B4-BE49-F238E27FC236}">
              <a16:creationId xmlns:a16="http://schemas.microsoft.com/office/drawing/2014/main" id="{3BBA792E-41D0-4588-ACC6-789DF9D01B11}"/>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88" name="Drop Down 4" hidden="1">
          <a:extLst>
            <a:ext uri="{63B3BB69-23CF-44E3-9099-C40C66FF867C}">
              <a14:compatExt xmlns:a14="http://schemas.microsoft.com/office/drawing/2010/main" spid="_x0000_s2052"/>
            </a:ext>
            <a:ext uri="{FF2B5EF4-FFF2-40B4-BE49-F238E27FC236}">
              <a16:creationId xmlns:a16="http://schemas.microsoft.com/office/drawing/2014/main" id="{BC0325A2-3ED4-4823-B331-FF1A506CE9A2}"/>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89" name="Drop Down 4" hidden="1">
          <a:extLst>
            <a:ext uri="{63B3BB69-23CF-44E3-9099-C40C66FF867C}">
              <a14:compatExt xmlns:a14="http://schemas.microsoft.com/office/drawing/2010/main" spid="_x0000_s2052"/>
            </a:ext>
            <a:ext uri="{FF2B5EF4-FFF2-40B4-BE49-F238E27FC236}">
              <a16:creationId xmlns:a16="http://schemas.microsoft.com/office/drawing/2014/main" id="{97F3DCF3-0BAB-4F9E-88F2-9936B11E0D58}"/>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90" name="Drop Down 4" hidden="1">
          <a:extLst>
            <a:ext uri="{63B3BB69-23CF-44E3-9099-C40C66FF867C}">
              <a14:compatExt xmlns:a14="http://schemas.microsoft.com/office/drawing/2010/main" spid="_x0000_s2052"/>
            </a:ext>
            <a:ext uri="{FF2B5EF4-FFF2-40B4-BE49-F238E27FC236}">
              <a16:creationId xmlns:a16="http://schemas.microsoft.com/office/drawing/2014/main" id="{4D5A3CC8-CD23-48AA-805D-AB93EF938845}"/>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791" name="Drop Down 20" hidden="1">
          <a:extLst>
            <a:ext uri="{63B3BB69-23CF-44E3-9099-C40C66FF867C}">
              <a14:compatExt xmlns:a14="http://schemas.microsoft.com/office/drawing/2010/main" spid="_x0000_s2068"/>
            </a:ext>
            <a:ext uri="{FF2B5EF4-FFF2-40B4-BE49-F238E27FC236}">
              <a16:creationId xmlns:a16="http://schemas.microsoft.com/office/drawing/2014/main" id="{657B8FE7-AAF1-4CC7-833A-2124FB813FAE}"/>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792" name="Drop Down 24" hidden="1">
          <a:extLst>
            <a:ext uri="{63B3BB69-23CF-44E3-9099-C40C66FF867C}">
              <a14:compatExt xmlns:a14="http://schemas.microsoft.com/office/drawing/2010/main" spid="_x0000_s2072"/>
            </a:ext>
            <a:ext uri="{FF2B5EF4-FFF2-40B4-BE49-F238E27FC236}">
              <a16:creationId xmlns:a16="http://schemas.microsoft.com/office/drawing/2014/main" id="{1A5E35CD-B22F-4952-8C75-7DB014E8F278}"/>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93" name="Drop Down 4" hidden="1">
          <a:extLst>
            <a:ext uri="{63B3BB69-23CF-44E3-9099-C40C66FF867C}">
              <a14:compatExt xmlns:a14="http://schemas.microsoft.com/office/drawing/2010/main" spid="_x0000_s2052"/>
            </a:ext>
            <a:ext uri="{FF2B5EF4-FFF2-40B4-BE49-F238E27FC236}">
              <a16:creationId xmlns:a16="http://schemas.microsoft.com/office/drawing/2014/main" id="{37DA86DF-2572-48AA-8C74-6C3F11012CED}"/>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94" name="Drop Down 4" hidden="1">
          <a:extLst>
            <a:ext uri="{63B3BB69-23CF-44E3-9099-C40C66FF867C}">
              <a14:compatExt xmlns:a14="http://schemas.microsoft.com/office/drawing/2010/main" spid="_x0000_s2052"/>
            </a:ext>
            <a:ext uri="{FF2B5EF4-FFF2-40B4-BE49-F238E27FC236}">
              <a16:creationId xmlns:a16="http://schemas.microsoft.com/office/drawing/2014/main" id="{26EA192F-47EE-4FB1-8B0C-09B101118723}"/>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95" name="Drop Down 4" hidden="1">
          <a:extLst>
            <a:ext uri="{63B3BB69-23CF-44E3-9099-C40C66FF867C}">
              <a14:compatExt xmlns:a14="http://schemas.microsoft.com/office/drawing/2010/main" spid="_x0000_s2052"/>
            </a:ext>
            <a:ext uri="{FF2B5EF4-FFF2-40B4-BE49-F238E27FC236}">
              <a16:creationId xmlns:a16="http://schemas.microsoft.com/office/drawing/2014/main" id="{A85CC0D4-3AD6-40CA-9713-FEBE0662BDE5}"/>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796" name="Drop Down 4" hidden="1">
          <a:extLst>
            <a:ext uri="{63B3BB69-23CF-44E3-9099-C40C66FF867C}">
              <a14:compatExt xmlns:a14="http://schemas.microsoft.com/office/drawing/2010/main" spid="_x0000_s2052"/>
            </a:ext>
            <a:ext uri="{FF2B5EF4-FFF2-40B4-BE49-F238E27FC236}">
              <a16:creationId xmlns:a16="http://schemas.microsoft.com/office/drawing/2014/main" id="{E959E958-8F76-46A1-9A37-174A756398B0}"/>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797" name="Drop Down 4" hidden="1">
          <a:extLst>
            <a:ext uri="{63B3BB69-23CF-44E3-9099-C40C66FF867C}">
              <a14:compatExt xmlns:a14="http://schemas.microsoft.com/office/drawing/2010/main" spid="_x0000_s2052"/>
            </a:ext>
            <a:ext uri="{FF2B5EF4-FFF2-40B4-BE49-F238E27FC236}">
              <a16:creationId xmlns:a16="http://schemas.microsoft.com/office/drawing/2014/main" id="{1F3013A3-3FCF-4D1F-8D60-43305410B7E9}"/>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798" name="Drop Down 20" hidden="1">
          <a:extLst>
            <a:ext uri="{63B3BB69-23CF-44E3-9099-C40C66FF867C}">
              <a14:compatExt xmlns:a14="http://schemas.microsoft.com/office/drawing/2010/main" spid="_x0000_s2068"/>
            </a:ext>
            <a:ext uri="{FF2B5EF4-FFF2-40B4-BE49-F238E27FC236}">
              <a16:creationId xmlns:a16="http://schemas.microsoft.com/office/drawing/2014/main" id="{D8C764EC-43F9-4660-91C5-00C53477EFA1}"/>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799" name="Drop Down 24" hidden="1">
          <a:extLst>
            <a:ext uri="{63B3BB69-23CF-44E3-9099-C40C66FF867C}">
              <a14:compatExt xmlns:a14="http://schemas.microsoft.com/office/drawing/2010/main" spid="_x0000_s2072"/>
            </a:ext>
            <a:ext uri="{FF2B5EF4-FFF2-40B4-BE49-F238E27FC236}">
              <a16:creationId xmlns:a16="http://schemas.microsoft.com/office/drawing/2014/main" id="{93FCE40E-1B0B-4A68-89B6-13EEAFBF4BC5}"/>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800" name="Drop Down 4" hidden="1">
          <a:extLst>
            <a:ext uri="{63B3BB69-23CF-44E3-9099-C40C66FF867C}">
              <a14:compatExt xmlns:a14="http://schemas.microsoft.com/office/drawing/2010/main" spid="_x0000_s2052"/>
            </a:ext>
            <a:ext uri="{FF2B5EF4-FFF2-40B4-BE49-F238E27FC236}">
              <a16:creationId xmlns:a16="http://schemas.microsoft.com/office/drawing/2014/main" id="{9D8F2616-A5EB-4911-8176-F575379725E8}"/>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801" name="Drop Down 4" hidden="1">
          <a:extLst>
            <a:ext uri="{63B3BB69-23CF-44E3-9099-C40C66FF867C}">
              <a14:compatExt xmlns:a14="http://schemas.microsoft.com/office/drawing/2010/main" spid="_x0000_s2052"/>
            </a:ext>
            <a:ext uri="{FF2B5EF4-FFF2-40B4-BE49-F238E27FC236}">
              <a16:creationId xmlns:a16="http://schemas.microsoft.com/office/drawing/2014/main" id="{40E98A1E-EA98-41B6-A489-D8ACF6594611}"/>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802" name="Drop Down 4" hidden="1">
          <a:extLst>
            <a:ext uri="{63B3BB69-23CF-44E3-9099-C40C66FF867C}">
              <a14:compatExt xmlns:a14="http://schemas.microsoft.com/office/drawing/2010/main" spid="_x0000_s2052"/>
            </a:ext>
            <a:ext uri="{FF2B5EF4-FFF2-40B4-BE49-F238E27FC236}">
              <a16:creationId xmlns:a16="http://schemas.microsoft.com/office/drawing/2014/main" id="{2D48547D-15D5-4AE5-AD2B-3F12DDC6756F}"/>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803" name="Drop Down 4" hidden="1">
          <a:extLst>
            <a:ext uri="{63B3BB69-23CF-44E3-9099-C40C66FF867C}">
              <a14:compatExt xmlns:a14="http://schemas.microsoft.com/office/drawing/2010/main" spid="_x0000_s2052"/>
            </a:ext>
            <a:ext uri="{FF2B5EF4-FFF2-40B4-BE49-F238E27FC236}">
              <a16:creationId xmlns:a16="http://schemas.microsoft.com/office/drawing/2014/main" id="{0E2B3390-1E6F-456F-824A-438C5D8C0651}"/>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804" name="Drop Down 4" hidden="1">
          <a:extLst>
            <a:ext uri="{63B3BB69-23CF-44E3-9099-C40C66FF867C}">
              <a14:compatExt xmlns:a14="http://schemas.microsoft.com/office/drawing/2010/main" spid="_x0000_s2052"/>
            </a:ext>
            <a:ext uri="{FF2B5EF4-FFF2-40B4-BE49-F238E27FC236}">
              <a16:creationId xmlns:a16="http://schemas.microsoft.com/office/drawing/2014/main" id="{BA2C89A8-512D-45C7-B41A-9DBC20420476}"/>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805" name="Drop Down 20" hidden="1">
          <a:extLst>
            <a:ext uri="{63B3BB69-23CF-44E3-9099-C40C66FF867C}">
              <a14:compatExt xmlns:a14="http://schemas.microsoft.com/office/drawing/2010/main" spid="_x0000_s2068"/>
            </a:ext>
            <a:ext uri="{FF2B5EF4-FFF2-40B4-BE49-F238E27FC236}">
              <a16:creationId xmlns:a16="http://schemas.microsoft.com/office/drawing/2014/main" id="{FB902C0F-DAF3-4735-BB61-408AA8F64A79}"/>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806" name="Drop Down 24" hidden="1">
          <a:extLst>
            <a:ext uri="{63B3BB69-23CF-44E3-9099-C40C66FF867C}">
              <a14:compatExt xmlns:a14="http://schemas.microsoft.com/office/drawing/2010/main" spid="_x0000_s2072"/>
            </a:ext>
            <a:ext uri="{FF2B5EF4-FFF2-40B4-BE49-F238E27FC236}">
              <a16:creationId xmlns:a16="http://schemas.microsoft.com/office/drawing/2014/main" id="{6537392A-BBBB-4A10-BA1F-2E0C3A48B27A}"/>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807" name="Drop Down 4" hidden="1">
          <a:extLst>
            <a:ext uri="{63B3BB69-23CF-44E3-9099-C40C66FF867C}">
              <a14:compatExt xmlns:a14="http://schemas.microsoft.com/office/drawing/2010/main" spid="_x0000_s2052"/>
            </a:ext>
            <a:ext uri="{FF2B5EF4-FFF2-40B4-BE49-F238E27FC236}">
              <a16:creationId xmlns:a16="http://schemas.microsoft.com/office/drawing/2014/main" id="{3177B044-792A-4B18-92EF-A6F29E01C502}"/>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808" name="Drop Down 4" hidden="1">
          <a:extLst>
            <a:ext uri="{63B3BB69-23CF-44E3-9099-C40C66FF867C}">
              <a14:compatExt xmlns:a14="http://schemas.microsoft.com/office/drawing/2010/main" spid="_x0000_s2052"/>
            </a:ext>
            <a:ext uri="{FF2B5EF4-FFF2-40B4-BE49-F238E27FC236}">
              <a16:creationId xmlns:a16="http://schemas.microsoft.com/office/drawing/2014/main" id="{B517B2C8-B5EA-449C-873C-3C0514C27E2C}"/>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809" name="Drop Down 4" hidden="1">
          <a:extLst>
            <a:ext uri="{63B3BB69-23CF-44E3-9099-C40C66FF867C}">
              <a14:compatExt xmlns:a14="http://schemas.microsoft.com/office/drawing/2010/main" spid="_x0000_s2052"/>
            </a:ext>
            <a:ext uri="{FF2B5EF4-FFF2-40B4-BE49-F238E27FC236}">
              <a16:creationId xmlns:a16="http://schemas.microsoft.com/office/drawing/2014/main" id="{55248F77-CD12-406C-88E2-65E12C640279}"/>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810" name="Drop Down 4" hidden="1">
          <a:extLst>
            <a:ext uri="{63B3BB69-23CF-44E3-9099-C40C66FF867C}">
              <a14:compatExt xmlns:a14="http://schemas.microsoft.com/office/drawing/2010/main" spid="_x0000_s2052"/>
            </a:ext>
            <a:ext uri="{FF2B5EF4-FFF2-40B4-BE49-F238E27FC236}">
              <a16:creationId xmlns:a16="http://schemas.microsoft.com/office/drawing/2014/main" id="{17B0358A-2AC2-481A-B6DC-3985EA551FF6}"/>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811" name="Drop Down 4" hidden="1">
          <a:extLst>
            <a:ext uri="{63B3BB69-23CF-44E3-9099-C40C66FF867C}">
              <a14:compatExt xmlns:a14="http://schemas.microsoft.com/office/drawing/2010/main" spid="_x0000_s2052"/>
            </a:ext>
            <a:ext uri="{FF2B5EF4-FFF2-40B4-BE49-F238E27FC236}">
              <a16:creationId xmlns:a16="http://schemas.microsoft.com/office/drawing/2014/main" id="{049AA6DA-4D8A-43A6-9B8D-B60312479A2F}"/>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812" name="Drop Down 20" hidden="1">
          <a:extLst>
            <a:ext uri="{63B3BB69-23CF-44E3-9099-C40C66FF867C}">
              <a14:compatExt xmlns:a14="http://schemas.microsoft.com/office/drawing/2010/main" spid="_x0000_s2068"/>
            </a:ext>
            <a:ext uri="{FF2B5EF4-FFF2-40B4-BE49-F238E27FC236}">
              <a16:creationId xmlns:a16="http://schemas.microsoft.com/office/drawing/2014/main" id="{C4B1FFFB-4CEE-4A49-96B9-A4448110E053}"/>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813" name="Drop Down 24" hidden="1">
          <a:extLst>
            <a:ext uri="{63B3BB69-23CF-44E3-9099-C40C66FF867C}">
              <a14:compatExt xmlns:a14="http://schemas.microsoft.com/office/drawing/2010/main" spid="_x0000_s2072"/>
            </a:ext>
            <a:ext uri="{FF2B5EF4-FFF2-40B4-BE49-F238E27FC236}">
              <a16:creationId xmlns:a16="http://schemas.microsoft.com/office/drawing/2014/main" id="{EAD85923-9347-407B-B716-870290CDC46F}"/>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814" name="Drop Down 4" hidden="1">
          <a:extLst>
            <a:ext uri="{63B3BB69-23CF-44E3-9099-C40C66FF867C}">
              <a14:compatExt xmlns:a14="http://schemas.microsoft.com/office/drawing/2010/main" spid="_x0000_s2052"/>
            </a:ext>
            <a:ext uri="{FF2B5EF4-FFF2-40B4-BE49-F238E27FC236}">
              <a16:creationId xmlns:a16="http://schemas.microsoft.com/office/drawing/2014/main" id="{E3F97144-4874-4079-A5E2-FF3EA41C6FF3}"/>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815" name="Drop Down 4" hidden="1">
          <a:extLst>
            <a:ext uri="{63B3BB69-23CF-44E3-9099-C40C66FF867C}">
              <a14:compatExt xmlns:a14="http://schemas.microsoft.com/office/drawing/2010/main" spid="_x0000_s2052"/>
            </a:ext>
            <a:ext uri="{FF2B5EF4-FFF2-40B4-BE49-F238E27FC236}">
              <a16:creationId xmlns:a16="http://schemas.microsoft.com/office/drawing/2014/main" id="{4C266815-433B-405F-8289-D03379085AED}"/>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816" name="Drop Down 4" hidden="1">
          <a:extLst>
            <a:ext uri="{63B3BB69-23CF-44E3-9099-C40C66FF867C}">
              <a14:compatExt xmlns:a14="http://schemas.microsoft.com/office/drawing/2010/main" spid="_x0000_s2052"/>
            </a:ext>
            <a:ext uri="{FF2B5EF4-FFF2-40B4-BE49-F238E27FC236}">
              <a16:creationId xmlns:a16="http://schemas.microsoft.com/office/drawing/2014/main" id="{41FCAF83-F8ED-46BC-BF90-F831BDC59721}"/>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817" name="Drop Down 4" hidden="1">
          <a:extLst>
            <a:ext uri="{63B3BB69-23CF-44E3-9099-C40C66FF867C}">
              <a14:compatExt xmlns:a14="http://schemas.microsoft.com/office/drawing/2010/main" spid="_x0000_s2052"/>
            </a:ext>
            <a:ext uri="{FF2B5EF4-FFF2-40B4-BE49-F238E27FC236}">
              <a16:creationId xmlns:a16="http://schemas.microsoft.com/office/drawing/2014/main" id="{78B20FAB-39BE-4915-BDC0-9F1124CED160}"/>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818" name="Drop Down 4" hidden="1">
          <a:extLst>
            <a:ext uri="{63B3BB69-23CF-44E3-9099-C40C66FF867C}">
              <a14:compatExt xmlns:a14="http://schemas.microsoft.com/office/drawing/2010/main" spid="_x0000_s2052"/>
            </a:ext>
            <a:ext uri="{FF2B5EF4-FFF2-40B4-BE49-F238E27FC236}">
              <a16:creationId xmlns:a16="http://schemas.microsoft.com/office/drawing/2014/main" id="{21B869B8-AC71-45F4-96A2-171E87C6DE7E}"/>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332</xdr:row>
      <xdr:rowOff>0</xdr:rowOff>
    </xdr:from>
    <xdr:ext cx="1921468" cy="195685"/>
    <xdr:sp macro="" textlink="">
      <xdr:nvSpPr>
        <xdr:cNvPr id="2819" name="Drop Down 20" hidden="1">
          <a:extLst>
            <a:ext uri="{63B3BB69-23CF-44E3-9099-C40C66FF867C}">
              <a14:compatExt xmlns:a14="http://schemas.microsoft.com/office/drawing/2010/main" spid="_x0000_s2068"/>
            </a:ext>
            <a:ext uri="{FF2B5EF4-FFF2-40B4-BE49-F238E27FC236}">
              <a16:creationId xmlns:a16="http://schemas.microsoft.com/office/drawing/2014/main" id="{ECE0090C-F773-40FB-9D6B-B1CB66F3EADC}"/>
            </a:ext>
          </a:extLst>
        </xdr:cNvPr>
        <xdr:cNvSpPr/>
      </xdr:nvSpPr>
      <xdr:spPr bwMode="auto">
        <a:xfrm>
          <a:off x="6065520" y="512368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332</xdr:row>
      <xdr:rowOff>0</xdr:rowOff>
    </xdr:from>
    <xdr:ext cx="2476500" cy="199970"/>
    <xdr:sp macro="" textlink="">
      <xdr:nvSpPr>
        <xdr:cNvPr id="2820" name="Drop Down 24" hidden="1">
          <a:extLst>
            <a:ext uri="{63B3BB69-23CF-44E3-9099-C40C66FF867C}">
              <a14:compatExt xmlns:a14="http://schemas.microsoft.com/office/drawing/2010/main" spid="_x0000_s2072"/>
            </a:ext>
            <a:ext uri="{FF2B5EF4-FFF2-40B4-BE49-F238E27FC236}">
              <a16:creationId xmlns:a16="http://schemas.microsoft.com/office/drawing/2014/main" id="{533BAD65-3E47-4284-8162-41EF036E60AA}"/>
            </a:ext>
          </a:extLst>
        </xdr:cNvPr>
        <xdr:cNvSpPr/>
      </xdr:nvSpPr>
      <xdr:spPr bwMode="auto">
        <a:xfrm>
          <a:off x="3901440" y="512368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821" name="Drop Down 4" hidden="1">
          <a:extLst>
            <a:ext uri="{63B3BB69-23CF-44E3-9099-C40C66FF867C}">
              <a14:compatExt xmlns:a14="http://schemas.microsoft.com/office/drawing/2010/main" spid="_x0000_s2052"/>
            </a:ext>
            <a:ext uri="{FF2B5EF4-FFF2-40B4-BE49-F238E27FC236}">
              <a16:creationId xmlns:a16="http://schemas.microsoft.com/office/drawing/2014/main" id="{0F68A17E-E1E1-4795-ACA1-618D6AF0FD2F}"/>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822" name="Drop Down 4" hidden="1">
          <a:extLst>
            <a:ext uri="{63B3BB69-23CF-44E3-9099-C40C66FF867C}">
              <a14:compatExt xmlns:a14="http://schemas.microsoft.com/office/drawing/2010/main" spid="_x0000_s2052"/>
            </a:ext>
            <a:ext uri="{FF2B5EF4-FFF2-40B4-BE49-F238E27FC236}">
              <a16:creationId xmlns:a16="http://schemas.microsoft.com/office/drawing/2014/main" id="{4C8FA1B2-A366-488D-8769-754C0236156D}"/>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332</xdr:row>
      <xdr:rowOff>0</xdr:rowOff>
    </xdr:from>
    <xdr:ext cx="2529840" cy="195685"/>
    <xdr:sp macro="" textlink="">
      <xdr:nvSpPr>
        <xdr:cNvPr id="2823" name="Drop Down 4" hidden="1">
          <a:extLst>
            <a:ext uri="{63B3BB69-23CF-44E3-9099-C40C66FF867C}">
              <a14:compatExt xmlns:a14="http://schemas.microsoft.com/office/drawing/2010/main" spid="_x0000_s2052"/>
            </a:ext>
            <a:ext uri="{FF2B5EF4-FFF2-40B4-BE49-F238E27FC236}">
              <a16:creationId xmlns:a16="http://schemas.microsoft.com/office/drawing/2014/main" id="{70DCF059-9D3F-43FD-9B11-1232859BDA9C}"/>
            </a:ext>
          </a:extLst>
        </xdr:cNvPr>
        <xdr:cNvSpPr/>
      </xdr:nvSpPr>
      <xdr:spPr bwMode="auto">
        <a:xfrm>
          <a:off x="553974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332</xdr:row>
      <xdr:rowOff>0</xdr:rowOff>
    </xdr:from>
    <xdr:ext cx="2529840" cy="195685"/>
    <xdr:sp macro="" textlink="">
      <xdr:nvSpPr>
        <xdr:cNvPr id="2824" name="Drop Down 4" hidden="1">
          <a:extLst>
            <a:ext uri="{63B3BB69-23CF-44E3-9099-C40C66FF867C}">
              <a14:compatExt xmlns:a14="http://schemas.microsoft.com/office/drawing/2010/main" spid="_x0000_s2052"/>
            </a:ext>
            <a:ext uri="{FF2B5EF4-FFF2-40B4-BE49-F238E27FC236}">
              <a16:creationId xmlns:a16="http://schemas.microsoft.com/office/drawing/2014/main" id="{BB9B843F-8E59-4D3B-B1CC-4EF978C02EE9}"/>
            </a:ext>
          </a:extLst>
        </xdr:cNvPr>
        <xdr:cNvSpPr/>
      </xdr:nvSpPr>
      <xdr:spPr bwMode="auto">
        <a:xfrm>
          <a:off x="5227320" y="512368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25" name="Drop Down 4" hidden="1">
          <a:extLst>
            <a:ext uri="{63B3BB69-23CF-44E3-9099-C40C66FF867C}">
              <a14:compatExt xmlns:a14="http://schemas.microsoft.com/office/drawing/2010/main" spid="_x0000_s2052"/>
            </a:ext>
            <a:ext uri="{FF2B5EF4-FFF2-40B4-BE49-F238E27FC236}">
              <a16:creationId xmlns:a16="http://schemas.microsoft.com/office/drawing/2014/main" id="{6E6EDC3B-9CFC-4583-964D-A25674D579F4}"/>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826" name="Drop Down 20" hidden="1">
          <a:extLst>
            <a:ext uri="{63B3BB69-23CF-44E3-9099-C40C66FF867C}">
              <a14:compatExt xmlns:a14="http://schemas.microsoft.com/office/drawing/2010/main" spid="_x0000_s2068"/>
            </a:ext>
            <a:ext uri="{FF2B5EF4-FFF2-40B4-BE49-F238E27FC236}">
              <a16:creationId xmlns:a16="http://schemas.microsoft.com/office/drawing/2014/main" id="{049CF293-3A21-4395-A308-3C41B771E686}"/>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827" name="Drop Down 24" hidden="1">
          <a:extLst>
            <a:ext uri="{63B3BB69-23CF-44E3-9099-C40C66FF867C}">
              <a14:compatExt xmlns:a14="http://schemas.microsoft.com/office/drawing/2010/main" spid="_x0000_s2072"/>
            </a:ext>
            <a:ext uri="{FF2B5EF4-FFF2-40B4-BE49-F238E27FC236}">
              <a16:creationId xmlns:a16="http://schemas.microsoft.com/office/drawing/2014/main" id="{70D74648-A1AF-4B53-9534-278E93BB9DE0}"/>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28" name="Drop Down 4" hidden="1">
          <a:extLst>
            <a:ext uri="{63B3BB69-23CF-44E3-9099-C40C66FF867C}">
              <a14:compatExt xmlns:a14="http://schemas.microsoft.com/office/drawing/2010/main" spid="_x0000_s2052"/>
            </a:ext>
            <a:ext uri="{FF2B5EF4-FFF2-40B4-BE49-F238E27FC236}">
              <a16:creationId xmlns:a16="http://schemas.microsoft.com/office/drawing/2014/main" id="{842D0F67-0DF4-4614-8796-6420C2B03D20}"/>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29" name="Drop Down 4" hidden="1">
          <a:extLst>
            <a:ext uri="{63B3BB69-23CF-44E3-9099-C40C66FF867C}">
              <a14:compatExt xmlns:a14="http://schemas.microsoft.com/office/drawing/2010/main" spid="_x0000_s2052"/>
            </a:ext>
            <a:ext uri="{FF2B5EF4-FFF2-40B4-BE49-F238E27FC236}">
              <a16:creationId xmlns:a16="http://schemas.microsoft.com/office/drawing/2014/main" id="{998FB211-FCCD-48B1-9DF9-50B25ED9640B}"/>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30" name="Drop Down 4" hidden="1">
          <a:extLst>
            <a:ext uri="{63B3BB69-23CF-44E3-9099-C40C66FF867C}">
              <a14:compatExt xmlns:a14="http://schemas.microsoft.com/office/drawing/2010/main" spid="_x0000_s2052"/>
            </a:ext>
            <a:ext uri="{FF2B5EF4-FFF2-40B4-BE49-F238E27FC236}">
              <a16:creationId xmlns:a16="http://schemas.microsoft.com/office/drawing/2014/main" id="{53E57251-FA66-4E2D-90AD-187F201C1CC1}"/>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31" name="Drop Down 4" hidden="1">
          <a:extLst>
            <a:ext uri="{63B3BB69-23CF-44E3-9099-C40C66FF867C}">
              <a14:compatExt xmlns:a14="http://schemas.microsoft.com/office/drawing/2010/main" spid="_x0000_s2052"/>
            </a:ext>
            <a:ext uri="{FF2B5EF4-FFF2-40B4-BE49-F238E27FC236}">
              <a16:creationId xmlns:a16="http://schemas.microsoft.com/office/drawing/2014/main" id="{227E030D-E242-46A2-A458-A5393A0DD753}"/>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32" name="Drop Down 4" hidden="1">
          <a:extLst>
            <a:ext uri="{63B3BB69-23CF-44E3-9099-C40C66FF867C}">
              <a14:compatExt xmlns:a14="http://schemas.microsoft.com/office/drawing/2010/main" spid="_x0000_s2052"/>
            </a:ext>
            <a:ext uri="{FF2B5EF4-FFF2-40B4-BE49-F238E27FC236}">
              <a16:creationId xmlns:a16="http://schemas.microsoft.com/office/drawing/2014/main" id="{EFE746B6-BEDA-4739-9BB2-B335368EE445}"/>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833" name="Drop Down 20" hidden="1">
          <a:extLst>
            <a:ext uri="{63B3BB69-23CF-44E3-9099-C40C66FF867C}">
              <a14:compatExt xmlns:a14="http://schemas.microsoft.com/office/drawing/2010/main" spid="_x0000_s2068"/>
            </a:ext>
            <a:ext uri="{FF2B5EF4-FFF2-40B4-BE49-F238E27FC236}">
              <a16:creationId xmlns:a16="http://schemas.microsoft.com/office/drawing/2014/main" id="{B159A224-7C97-485B-9532-BF68F26771F6}"/>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834" name="Drop Down 24" hidden="1">
          <a:extLst>
            <a:ext uri="{63B3BB69-23CF-44E3-9099-C40C66FF867C}">
              <a14:compatExt xmlns:a14="http://schemas.microsoft.com/office/drawing/2010/main" spid="_x0000_s2072"/>
            </a:ext>
            <a:ext uri="{FF2B5EF4-FFF2-40B4-BE49-F238E27FC236}">
              <a16:creationId xmlns:a16="http://schemas.microsoft.com/office/drawing/2014/main" id="{423B4F54-75DF-482A-A56F-E07E7A2677EC}"/>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35" name="Drop Down 4" hidden="1">
          <a:extLst>
            <a:ext uri="{63B3BB69-23CF-44E3-9099-C40C66FF867C}">
              <a14:compatExt xmlns:a14="http://schemas.microsoft.com/office/drawing/2010/main" spid="_x0000_s2052"/>
            </a:ext>
            <a:ext uri="{FF2B5EF4-FFF2-40B4-BE49-F238E27FC236}">
              <a16:creationId xmlns:a16="http://schemas.microsoft.com/office/drawing/2014/main" id="{BD7DC7C8-C9FC-42E5-BECD-0695C435D6D4}"/>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36" name="Drop Down 4" hidden="1">
          <a:extLst>
            <a:ext uri="{63B3BB69-23CF-44E3-9099-C40C66FF867C}">
              <a14:compatExt xmlns:a14="http://schemas.microsoft.com/office/drawing/2010/main" spid="_x0000_s2052"/>
            </a:ext>
            <a:ext uri="{FF2B5EF4-FFF2-40B4-BE49-F238E27FC236}">
              <a16:creationId xmlns:a16="http://schemas.microsoft.com/office/drawing/2014/main" id="{7B24AA6E-2837-4E3D-92E2-78C81432BA77}"/>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37" name="Drop Down 4" hidden="1">
          <a:extLst>
            <a:ext uri="{63B3BB69-23CF-44E3-9099-C40C66FF867C}">
              <a14:compatExt xmlns:a14="http://schemas.microsoft.com/office/drawing/2010/main" spid="_x0000_s2052"/>
            </a:ext>
            <a:ext uri="{FF2B5EF4-FFF2-40B4-BE49-F238E27FC236}">
              <a16:creationId xmlns:a16="http://schemas.microsoft.com/office/drawing/2014/main" id="{F8E42A6F-0034-4856-BB14-0882A1BD288A}"/>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38" name="Drop Down 4" hidden="1">
          <a:extLst>
            <a:ext uri="{63B3BB69-23CF-44E3-9099-C40C66FF867C}">
              <a14:compatExt xmlns:a14="http://schemas.microsoft.com/office/drawing/2010/main" spid="_x0000_s2052"/>
            </a:ext>
            <a:ext uri="{FF2B5EF4-FFF2-40B4-BE49-F238E27FC236}">
              <a16:creationId xmlns:a16="http://schemas.microsoft.com/office/drawing/2014/main" id="{9FF04060-21BE-4CC1-814E-38C465AC9652}"/>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39" name="Drop Down 4" hidden="1">
          <a:extLst>
            <a:ext uri="{63B3BB69-23CF-44E3-9099-C40C66FF867C}">
              <a14:compatExt xmlns:a14="http://schemas.microsoft.com/office/drawing/2010/main" spid="_x0000_s2052"/>
            </a:ext>
            <a:ext uri="{FF2B5EF4-FFF2-40B4-BE49-F238E27FC236}">
              <a16:creationId xmlns:a16="http://schemas.microsoft.com/office/drawing/2014/main" id="{B7EFB4C7-8CF0-4D39-BBF6-66CCA172BE93}"/>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840" name="Drop Down 20" hidden="1">
          <a:extLst>
            <a:ext uri="{63B3BB69-23CF-44E3-9099-C40C66FF867C}">
              <a14:compatExt xmlns:a14="http://schemas.microsoft.com/office/drawing/2010/main" spid="_x0000_s2068"/>
            </a:ext>
            <a:ext uri="{FF2B5EF4-FFF2-40B4-BE49-F238E27FC236}">
              <a16:creationId xmlns:a16="http://schemas.microsoft.com/office/drawing/2014/main" id="{DB9F6130-C0A8-4F2F-BAA1-EFE3137DFF32}"/>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841" name="Drop Down 24" hidden="1">
          <a:extLst>
            <a:ext uri="{63B3BB69-23CF-44E3-9099-C40C66FF867C}">
              <a14:compatExt xmlns:a14="http://schemas.microsoft.com/office/drawing/2010/main" spid="_x0000_s2072"/>
            </a:ext>
            <a:ext uri="{FF2B5EF4-FFF2-40B4-BE49-F238E27FC236}">
              <a16:creationId xmlns:a16="http://schemas.microsoft.com/office/drawing/2014/main" id="{0BC50A7A-E95D-424F-9E73-B33F557FC1C7}"/>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42" name="Drop Down 4" hidden="1">
          <a:extLst>
            <a:ext uri="{63B3BB69-23CF-44E3-9099-C40C66FF867C}">
              <a14:compatExt xmlns:a14="http://schemas.microsoft.com/office/drawing/2010/main" spid="_x0000_s2052"/>
            </a:ext>
            <a:ext uri="{FF2B5EF4-FFF2-40B4-BE49-F238E27FC236}">
              <a16:creationId xmlns:a16="http://schemas.microsoft.com/office/drawing/2014/main" id="{42BAEAC3-7364-4BF3-9D33-FDEE3AA1BBD2}"/>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43" name="Drop Down 4" hidden="1">
          <a:extLst>
            <a:ext uri="{63B3BB69-23CF-44E3-9099-C40C66FF867C}">
              <a14:compatExt xmlns:a14="http://schemas.microsoft.com/office/drawing/2010/main" spid="_x0000_s2052"/>
            </a:ext>
            <a:ext uri="{FF2B5EF4-FFF2-40B4-BE49-F238E27FC236}">
              <a16:creationId xmlns:a16="http://schemas.microsoft.com/office/drawing/2014/main" id="{68597469-00FC-420E-8B00-74DC957F0AEB}"/>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44" name="Drop Down 4" hidden="1">
          <a:extLst>
            <a:ext uri="{63B3BB69-23CF-44E3-9099-C40C66FF867C}">
              <a14:compatExt xmlns:a14="http://schemas.microsoft.com/office/drawing/2010/main" spid="_x0000_s2052"/>
            </a:ext>
            <a:ext uri="{FF2B5EF4-FFF2-40B4-BE49-F238E27FC236}">
              <a16:creationId xmlns:a16="http://schemas.microsoft.com/office/drawing/2014/main" id="{CA8B860C-23DB-4042-B5C2-BA1FEDAAB384}"/>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45" name="Drop Down 4" hidden="1">
          <a:extLst>
            <a:ext uri="{63B3BB69-23CF-44E3-9099-C40C66FF867C}">
              <a14:compatExt xmlns:a14="http://schemas.microsoft.com/office/drawing/2010/main" spid="_x0000_s2052"/>
            </a:ext>
            <a:ext uri="{FF2B5EF4-FFF2-40B4-BE49-F238E27FC236}">
              <a16:creationId xmlns:a16="http://schemas.microsoft.com/office/drawing/2014/main" id="{C71ED1E4-5B99-4B50-8194-62B4E998F91F}"/>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46" name="Drop Down 4" hidden="1">
          <a:extLst>
            <a:ext uri="{63B3BB69-23CF-44E3-9099-C40C66FF867C}">
              <a14:compatExt xmlns:a14="http://schemas.microsoft.com/office/drawing/2010/main" spid="_x0000_s2052"/>
            </a:ext>
            <a:ext uri="{FF2B5EF4-FFF2-40B4-BE49-F238E27FC236}">
              <a16:creationId xmlns:a16="http://schemas.microsoft.com/office/drawing/2014/main" id="{5D03C434-F5D2-4CFD-92BB-961CEA824189}"/>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847" name="Drop Down 20" hidden="1">
          <a:extLst>
            <a:ext uri="{63B3BB69-23CF-44E3-9099-C40C66FF867C}">
              <a14:compatExt xmlns:a14="http://schemas.microsoft.com/office/drawing/2010/main" spid="_x0000_s2068"/>
            </a:ext>
            <a:ext uri="{FF2B5EF4-FFF2-40B4-BE49-F238E27FC236}">
              <a16:creationId xmlns:a16="http://schemas.microsoft.com/office/drawing/2014/main" id="{76EAEDF9-1BE2-4558-97E5-CE1D5E058C5A}"/>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848" name="Drop Down 24" hidden="1">
          <a:extLst>
            <a:ext uri="{63B3BB69-23CF-44E3-9099-C40C66FF867C}">
              <a14:compatExt xmlns:a14="http://schemas.microsoft.com/office/drawing/2010/main" spid="_x0000_s2072"/>
            </a:ext>
            <a:ext uri="{FF2B5EF4-FFF2-40B4-BE49-F238E27FC236}">
              <a16:creationId xmlns:a16="http://schemas.microsoft.com/office/drawing/2014/main" id="{60C38B9C-D7C5-408B-BA24-318D3D38EE9F}"/>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49" name="Drop Down 4" hidden="1">
          <a:extLst>
            <a:ext uri="{63B3BB69-23CF-44E3-9099-C40C66FF867C}">
              <a14:compatExt xmlns:a14="http://schemas.microsoft.com/office/drawing/2010/main" spid="_x0000_s2052"/>
            </a:ext>
            <a:ext uri="{FF2B5EF4-FFF2-40B4-BE49-F238E27FC236}">
              <a16:creationId xmlns:a16="http://schemas.microsoft.com/office/drawing/2014/main" id="{59F35D93-0B55-4AAE-ADC7-252E98D297BE}"/>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50" name="Drop Down 4" hidden="1">
          <a:extLst>
            <a:ext uri="{63B3BB69-23CF-44E3-9099-C40C66FF867C}">
              <a14:compatExt xmlns:a14="http://schemas.microsoft.com/office/drawing/2010/main" spid="_x0000_s2052"/>
            </a:ext>
            <a:ext uri="{FF2B5EF4-FFF2-40B4-BE49-F238E27FC236}">
              <a16:creationId xmlns:a16="http://schemas.microsoft.com/office/drawing/2014/main" id="{22935E56-E320-4000-B6FD-0CE89CC20C94}"/>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51" name="Drop Down 4" hidden="1">
          <a:extLst>
            <a:ext uri="{63B3BB69-23CF-44E3-9099-C40C66FF867C}">
              <a14:compatExt xmlns:a14="http://schemas.microsoft.com/office/drawing/2010/main" spid="_x0000_s2052"/>
            </a:ext>
            <a:ext uri="{FF2B5EF4-FFF2-40B4-BE49-F238E27FC236}">
              <a16:creationId xmlns:a16="http://schemas.microsoft.com/office/drawing/2014/main" id="{EEF42BB1-71DB-4D76-9587-DC19DDEF5C4F}"/>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52" name="Drop Down 4" hidden="1">
          <a:extLst>
            <a:ext uri="{63B3BB69-23CF-44E3-9099-C40C66FF867C}">
              <a14:compatExt xmlns:a14="http://schemas.microsoft.com/office/drawing/2010/main" spid="_x0000_s2052"/>
            </a:ext>
            <a:ext uri="{FF2B5EF4-FFF2-40B4-BE49-F238E27FC236}">
              <a16:creationId xmlns:a16="http://schemas.microsoft.com/office/drawing/2014/main" id="{BD75ED9D-251E-4249-8C0D-16CE9C04ED6C}"/>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53" name="Drop Down 4" hidden="1">
          <a:extLst>
            <a:ext uri="{63B3BB69-23CF-44E3-9099-C40C66FF867C}">
              <a14:compatExt xmlns:a14="http://schemas.microsoft.com/office/drawing/2010/main" spid="_x0000_s2052"/>
            </a:ext>
            <a:ext uri="{FF2B5EF4-FFF2-40B4-BE49-F238E27FC236}">
              <a16:creationId xmlns:a16="http://schemas.microsoft.com/office/drawing/2014/main" id="{3980149F-DFF1-42F3-BC12-A5A1FF0BA58D}"/>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854" name="Drop Down 20" hidden="1">
          <a:extLst>
            <a:ext uri="{63B3BB69-23CF-44E3-9099-C40C66FF867C}">
              <a14:compatExt xmlns:a14="http://schemas.microsoft.com/office/drawing/2010/main" spid="_x0000_s2068"/>
            </a:ext>
            <a:ext uri="{FF2B5EF4-FFF2-40B4-BE49-F238E27FC236}">
              <a16:creationId xmlns:a16="http://schemas.microsoft.com/office/drawing/2014/main" id="{67CA395A-89D5-42CC-8C06-9B4C2D32B6A6}"/>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855" name="Drop Down 24" hidden="1">
          <a:extLst>
            <a:ext uri="{63B3BB69-23CF-44E3-9099-C40C66FF867C}">
              <a14:compatExt xmlns:a14="http://schemas.microsoft.com/office/drawing/2010/main" spid="_x0000_s2072"/>
            </a:ext>
            <a:ext uri="{FF2B5EF4-FFF2-40B4-BE49-F238E27FC236}">
              <a16:creationId xmlns:a16="http://schemas.microsoft.com/office/drawing/2014/main" id="{7162E9F6-4D92-4404-A8EF-85AA7E7173ED}"/>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56" name="Drop Down 4" hidden="1">
          <a:extLst>
            <a:ext uri="{63B3BB69-23CF-44E3-9099-C40C66FF867C}">
              <a14:compatExt xmlns:a14="http://schemas.microsoft.com/office/drawing/2010/main" spid="_x0000_s2052"/>
            </a:ext>
            <a:ext uri="{FF2B5EF4-FFF2-40B4-BE49-F238E27FC236}">
              <a16:creationId xmlns:a16="http://schemas.microsoft.com/office/drawing/2014/main" id="{0A9496A3-6E9B-420A-BB9E-5E4A0FF0DDBB}"/>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57" name="Drop Down 4" hidden="1">
          <a:extLst>
            <a:ext uri="{63B3BB69-23CF-44E3-9099-C40C66FF867C}">
              <a14:compatExt xmlns:a14="http://schemas.microsoft.com/office/drawing/2010/main" spid="_x0000_s2052"/>
            </a:ext>
            <a:ext uri="{FF2B5EF4-FFF2-40B4-BE49-F238E27FC236}">
              <a16:creationId xmlns:a16="http://schemas.microsoft.com/office/drawing/2014/main" id="{FBAD1A8B-EAD7-4B79-8B50-0945E96040B0}"/>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58" name="Drop Down 4" hidden="1">
          <a:extLst>
            <a:ext uri="{63B3BB69-23CF-44E3-9099-C40C66FF867C}">
              <a14:compatExt xmlns:a14="http://schemas.microsoft.com/office/drawing/2010/main" spid="_x0000_s2052"/>
            </a:ext>
            <a:ext uri="{FF2B5EF4-FFF2-40B4-BE49-F238E27FC236}">
              <a16:creationId xmlns:a16="http://schemas.microsoft.com/office/drawing/2014/main" id="{FECDB0A4-7846-4442-8135-E2737D76A198}"/>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59" name="Drop Down 4" hidden="1">
          <a:extLst>
            <a:ext uri="{63B3BB69-23CF-44E3-9099-C40C66FF867C}">
              <a14:compatExt xmlns:a14="http://schemas.microsoft.com/office/drawing/2010/main" spid="_x0000_s2052"/>
            </a:ext>
            <a:ext uri="{FF2B5EF4-FFF2-40B4-BE49-F238E27FC236}">
              <a16:creationId xmlns:a16="http://schemas.microsoft.com/office/drawing/2014/main" id="{FAD80B27-AEF9-4053-A809-7477D7801612}"/>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60" name="Drop Down 4" hidden="1">
          <a:extLst>
            <a:ext uri="{63B3BB69-23CF-44E3-9099-C40C66FF867C}">
              <a14:compatExt xmlns:a14="http://schemas.microsoft.com/office/drawing/2010/main" spid="_x0000_s2052"/>
            </a:ext>
            <a:ext uri="{FF2B5EF4-FFF2-40B4-BE49-F238E27FC236}">
              <a16:creationId xmlns:a16="http://schemas.microsoft.com/office/drawing/2014/main" id="{C1B30CA6-4072-4489-B7A0-E98B49294C9F}"/>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861" name="Drop Down 20" hidden="1">
          <a:extLst>
            <a:ext uri="{63B3BB69-23CF-44E3-9099-C40C66FF867C}">
              <a14:compatExt xmlns:a14="http://schemas.microsoft.com/office/drawing/2010/main" spid="_x0000_s2068"/>
            </a:ext>
            <a:ext uri="{FF2B5EF4-FFF2-40B4-BE49-F238E27FC236}">
              <a16:creationId xmlns:a16="http://schemas.microsoft.com/office/drawing/2014/main" id="{38AD3147-4555-4DAE-90BC-28ACB7DDE1BF}"/>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862" name="Drop Down 24" hidden="1">
          <a:extLst>
            <a:ext uri="{63B3BB69-23CF-44E3-9099-C40C66FF867C}">
              <a14:compatExt xmlns:a14="http://schemas.microsoft.com/office/drawing/2010/main" spid="_x0000_s2072"/>
            </a:ext>
            <a:ext uri="{FF2B5EF4-FFF2-40B4-BE49-F238E27FC236}">
              <a16:creationId xmlns:a16="http://schemas.microsoft.com/office/drawing/2014/main" id="{8D33BAF8-E9FC-4ABB-BE1D-7E9EE747C8F7}"/>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63" name="Drop Down 4" hidden="1">
          <a:extLst>
            <a:ext uri="{63B3BB69-23CF-44E3-9099-C40C66FF867C}">
              <a14:compatExt xmlns:a14="http://schemas.microsoft.com/office/drawing/2010/main" spid="_x0000_s2052"/>
            </a:ext>
            <a:ext uri="{FF2B5EF4-FFF2-40B4-BE49-F238E27FC236}">
              <a16:creationId xmlns:a16="http://schemas.microsoft.com/office/drawing/2014/main" id="{49563CF9-F887-46A3-8A1C-47CE272DE0E0}"/>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64" name="Drop Down 4" hidden="1">
          <a:extLst>
            <a:ext uri="{63B3BB69-23CF-44E3-9099-C40C66FF867C}">
              <a14:compatExt xmlns:a14="http://schemas.microsoft.com/office/drawing/2010/main" spid="_x0000_s2052"/>
            </a:ext>
            <a:ext uri="{FF2B5EF4-FFF2-40B4-BE49-F238E27FC236}">
              <a16:creationId xmlns:a16="http://schemas.microsoft.com/office/drawing/2014/main" id="{17AEFA43-E97F-4894-844C-B2003ED1ADDA}"/>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65" name="Drop Down 4" hidden="1">
          <a:extLst>
            <a:ext uri="{63B3BB69-23CF-44E3-9099-C40C66FF867C}">
              <a14:compatExt xmlns:a14="http://schemas.microsoft.com/office/drawing/2010/main" spid="_x0000_s2052"/>
            </a:ext>
            <a:ext uri="{FF2B5EF4-FFF2-40B4-BE49-F238E27FC236}">
              <a16:creationId xmlns:a16="http://schemas.microsoft.com/office/drawing/2014/main" id="{9BF802F4-6810-4CF8-A44D-027408E6AD58}"/>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66" name="Drop Down 4" hidden="1">
          <a:extLst>
            <a:ext uri="{63B3BB69-23CF-44E3-9099-C40C66FF867C}">
              <a14:compatExt xmlns:a14="http://schemas.microsoft.com/office/drawing/2010/main" spid="_x0000_s2052"/>
            </a:ext>
            <a:ext uri="{FF2B5EF4-FFF2-40B4-BE49-F238E27FC236}">
              <a16:creationId xmlns:a16="http://schemas.microsoft.com/office/drawing/2014/main" id="{6890CAFB-42E0-4362-B297-18FC4B09E582}"/>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67" name="Drop Down 4" hidden="1">
          <a:extLst>
            <a:ext uri="{63B3BB69-23CF-44E3-9099-C40C66FF867C}">
              <a14:compatExt xmlns:a14="http://schemas.microsoft.com/office/drawing/2010/main" spid="_x0000_s2052"/>
            </a:ext>
            <a:ext uri="{FF2B5EF4-FFF2-40B4-BE49-F238E27FC236}">
              <a16:creationId xmlns:a16="http://schemas.microsoft.com/office/drawing/2014/main" id="{2081C062-4A41-4FA0-93E7-EBE67DB89E81}"/>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868" name="Drop Down 20" hidden="1">
          <a:extLst>
            <a:ext uri="{63B3BB69-23CF-44E3-9099-C40C66FF867C}">
              <a14:compatExt xmlns:a14="http://schemas.microsoft.com/office/drawing/2010/main" spid="_x0000_s2068"/>
            </a:ext>
            <a:ext uri="{FF2B5EF4-FFF2-40B4-BE49-F238E27FC236}">
              <a16:creationId xmlns:a16="http://schemas.microsoft.com/office/drawing/2014/main" id="{1A633D40-72BD-4A2F-A0A2-BD01A9698970}"/>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869" name="Drop Down 24" hidden="1">
          <a:extLst>
            <a:ext uri="{63B3BB69-23CF-44E3-9099-C40C66FF867C}">
              <a14:compatExt xmlns:a14="http://schemas.microsoft.com/office/drawing/2010/main" spid="_x0000_s2072"/>
            </a:ext>
            <a:ext uri="{FF2B5EF4-FFF2-40B4-BE49-F238E27FC236}">
              <a16:creationId xmlns:a16="http://schemas.microsoft.com/office/drawing/2014/main" id="{9AAE877F-8D9A-49B9-9F08-C9E2A4DE87A3}"/>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70" name="Drop Down 4" hidden="1">
          <a:extLst>
            <a:ext uri="{63B3BB69-23CF-44E3-9099-C40C66FF867C}">
              <a14:compatExt xmlns:a14="http://schemas.microsoft.com/office/drawing/2010/main" spid="_x0000_s2052"/>
            </a:ext>
            <a:ext uri="{FF2B5EF4-FFF2-40B4-BE49-F238E27FC236}">
              <a16:creationId xmlns:a16="http://schemas.microsoft.com/office/drawing/2014/main" id="{6213F4ED-8CED-4FA2-B653-E3CAFB2D148F}"/>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71" name="Drop Down 4" hidden="1">
          <a:extLst>
            <a:ext uri="{63B3BB69-23CF-44E3-9099-C40C66FF867C}">
              <a14:compatExt xmlns:a14="http://schemas.microsoft.com/office/drawing/2010/main" spid="_x0000_s2052"/>
            </a:ext>
            <a:ext uri="{FF2B5EF4-FFF2-40B4-BE49-F238E27FC236}">
              <a16:creationId xmlns:a16="http://schemas.microsoft.com/office/drawing/2014/main" id="{191F3B3B-C472-42B6-B7FB-7A8555269BFD}"/>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72" name="Drop Down 4" hidden="1">
          <a:extLst>
            <a:ext uri="{63B3BB69-23CF-44E3-9099-C40C66FF867C}">
              <a14:compatExt xmlns:a14="http://schemas.microsoft.com/office/drawing/2010/main" spid="_x0000_s2052"/>
            </a:ext>
            <a:ext uri="{FF2B5EF4-FFF2-40B4-BE49-F238E27FC236}">
              <a16:creationId xmlns:a16="http://schemas.microsoft.com/office/drawing/2014/main" id="{C6C2531F-4919-4ED0-A542-A43840EB29E2}"/>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73" name="Drop Down 4" hidden="1">
          <a:extLst>
            <a:ext uri="{63B3BB69-23CF-44E3-9099-C40C66FF867C}">
              <a14:compatExt xmlns:a14="http://schemas.microsoft.com/office/drawing/2010/main" spid="_x0000_s2052"/>
            </a:ext>
            <a:ext uri="{FF2B5EF4-FFF2-40B4-BE49-F238E27FC236}">
              <a16:creationId xmlns:a16="http://schemas.microsoft.com/office/drawing/2014/main" id="{23462386-66CB-42AD-BD44-B08A271C8403}"/>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74" name="Drop Down 4" hidden="1">
          <a:extLst>
            <a:ext uri="{63B3BB69-23CF-44E3-9099-C40C66FF867C}">
              <a14:compatExt xmlns:a14="http://schemas.microsoft.com/office/drawing/2010/main" spid="_x0000_s2052"/>
            </a:ext>
            <a:ext uri="{FF2B5EF4-FFF2-40B4-BE49-F238E27FC236}">
              <a16:creationId xmlns:a16="http://schemas.microsoft.com/office/drawing/2014/main" id="{369DF8E9-D69E-42FD-A618-083D9CD422B8}"/>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875" name="Drop Down 20" hidden="1">
          <a:extLst>
            <a:ext uri="{63B3BB69-23CF-44E3-9099-C40C66FF867C}">
              <a14:compatExt xmlns:a14="http://schemas.microsoft.com/office/drawing/2010/main" spid="_x0000_s2068"/>
            </a:ext>
            <a:ext uri="{FF2B5EF4-FFF2-40B4-BE49-F238E27FC236}">
              <a16:creationId xmlns:a16="http://schemas.microsoft.com/office/drawing/2014/main" id="{5160011E-A9EE-4C16-B68E-AFF09805D074}"/>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876" name="Drop Down 24" hidden="1">
          <a:extLst>
            <a:ext uri="{63B3BB69-23CF-44E3-9099-C40C66FF867C}">
              <a14:compatExt xmlns:a14="http://schemas.microsoft.com/office/drawing/2010/main" spid="_x0000_s2072"/>
            </a:ext>
            <a:ext uri="{FF2B5EF4-FFF2-40B4-BE49-F238E27FC236}">
              <a16:creationId xmlns:a16="http://schemas.microsoft.com/office/drawing/2014/main" id="{9551EE09-4491-4474-AEE6-286D171BFDD5}"/>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77" name="Drop Down 4" hidden="1">
          <a:extLst>
            <a:ext uri="{63B3BB69-23CF-44E3-9099-C40C66FF867C}">
              <a14:compatExt xmlns:a14="http://schemas.microsoft.com/office/drawing/2010/main" spid="_x0000_s2052"/>
            </a:ext>
            <a:ext uri="{FF2B5EF4-FFF2-40B4-BE49-F238E27FC236}">
              <a16:creationId xmlns:a16="http://schemas.microsoft.com/office/drawing/2014/main" id="{9392A9CF-1349-4789-97F7-3F2C3F1928D8}"/>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78" name="Drop Down 4" hidden="1">
          <a:extLst>
            <a:ext uri="{63B3BB69-23CF-44E3-9099-C40C66FF867C}">
              <a14:compatExt xmlns:a14="http://schemas.microsoft.com/office/drawing/2010/main" spid="_x0000_s2052"/>
            </a:ext>
            <a:ext uri="{FF2B5EF4-FFF2-40B4-BE49-F238E27FC236}">
              <a16:creationId xmlns:a16="http://schemas.microsoft.com/office/drawing/2014/main" id="{4A4B47BD-03B3-44C4-9471-2A8929BDBEEE}"/>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79" name="Drop Down 4" hidden="1">
          <a:extLst>
            <a:ext uri="{63B3BB69-23CF-44E3-9099-C40C66FF867C}">
              <a14:compatExt xmlns:a14="http://schemas.microsoft.com/office/drawing/2010/main" spid="_x0000_s2052"/>
            </a:ext>
            <a:ext uri="{FF2B5EF4-FFF2-40B4-BE49-F238E27FC236}">
              <a16:creationId xmlns:a16="http://schemas.microsoft.com/office/drawing/2014/main" id="{48A0407C-E255-45DA-93DB-D09D71CA2680}"/>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80" name="Drop Down 4" hidden="1">
          <a:extLst>
            <a:ext uri="{63B3BB69-23CF-44E3-9099-C40C66FF867C}">
              <a14:compatExt xmlns:a14="http://schemas.microsoft.com/office/drawing/2010/main" spid="_x0000_s2052"/>
            </a:ext>
            <a:ext uri="{FF2B5EF4-FFF2-40B4-BE49-F238E27FC236}">
              <a16:creationId xmlns:a16="http://schemas.microsoft.com/office/drawing/2014/main" id="{56B08600-070D-4797-9B23-51A7F2AD316A}"/>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81" name="Drop Down 4" hidden="1">
          <a:extLst>
            <a:ext uri="{63B3BB69-23CF-44E3-9099-C40C66FF867C}">
              <a14:compatExt xmlns:a14="http://schemas.microsoft.com/office/drawing/2010/main" spid="_x0000_s2052"/>
            </a:ext>
            <a:ext uri="{FF2B5EF4-FFF2-40B4-BE49-F238E27FC236}">
              <a16:creationId xmlns:a16="http://schemas.microsoft.com/office/drawing/2014/main" id="{FBE69F38-614C-41A4-BE92-EC483915AE2E}"/>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882" name="Drop Down 20" hidden="1">
          <a:extLst>
            <a:ext uri="{63B3BB69-23CF-44E3-9099-C40C66FF867C}">
              <a14:compatExt xmlns:a14="http://schemas.microsoft.com/office/drawing/2010/main" spid="_x0000_s2068"/>
            </a:ext>
            <a:ext uri="{FF2B5EF4-FFF2-40B4-BE49-F238E27FC236}">
              <a16:creationId xmlns:a16="http://schemas.microsoft.com/office/drawing/2014/main" id="{62219D2E-04E8-4AD1-9A58-F22BC56283C3}"/>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883" name="Drop Down 24" hidden="1">
          <a:extLst>
            <a:ext uri="{63B3BB69-23CF-44E3-9099-C40C66FF867C}">
              <a14:compatExt xmlns:a14="http://schemas.microsoft.com/office/drawing/2010/main" spid="_x0000_s2072"/>
            </a:ext>
            <a:ext uri="{FF2B5EF4-FFF2-40B4-BE49-F238E27FC236}">
              <a16:creationId xmlns:a16="http://schemas.microsoft.com/office/drawing/2014/main" id="{A5B8B40A-A545-4588-BDB0-7F33AE8CCA4C}"/>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84" name="Drop Down 4" hidden="1">
          <a:extLst>
            <a:ext uri="{63B3BB69-23CF-44E3-9099-C40C66FF867C}">
              <a14:compatExt xmlns:a14="http://schemas.microsoft.com/office/drawing/2010/main" spid="_x0000_s2052"/>
            </a:ext>
            <a:ext uri="{FF2B5EF4-FFF2-40B4-BE49-F238E27FC236}">
              <a16:creationId xmlns:a16="http://schemas.microsoft.com/office/drawing/2014/main" id="{F5E4511E-3976-4673-B963-F30F0B9FDC42}"/>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85" name="Drop Down 4" hidden="1">
          <a:extLst>
            <a:ext uri="{63B3BB69-23CF-44E3-9099-C40C66FF867C}">
              <a14:compatExt xmlns:a14="http://schemas.microsoft.com/office/drawing/2010/main" spid="_x0000_s2052"/>
            </a:ext>
            <a:ext uri="{FF2B5EF4-FFF2-40B4-BE49-F238E27FC236}">
              <a16:creationId xmlns:a16="http://schemas.microsoft.com/office/drawing/2014/main" id="{BD3D1819-C13B-4D9B-A3EC-E1DF0451B1F6}"/>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86" name="Drop Down 4" hidden="1">
          <a:extLst>
            <a:ext uri="{63B3BB69-23CF-44E3-9099-C40C66FF867C}">
              <a14:compatExt xmlns:a14="http://schemas.microsoft.com/office/drawing/2010/main" spid="_x0000_s2052"/>
            </a:ext>
            <a:ext uri="{FF2B5EF4-FFF2-40B4-BE49-F238E27FC236}">
              <a16:creationId xmlns:a16="http://schemas.microsoft.com/office/drawing/2014/main" id="{D03085D1-783B-4057-946C-6E4CBA9DF81D}"/>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87" name="Drop Down 4" hidden="1">
          <a:extLst>
            <a:ext uri="{63B3BB69-23CF-44E3-9099-C40C66FF867C}">
              <a14:compatExt xmlns:a14="http://schemas.microsoft.com/office/drawing/2010/main" spid="_x0000_s2052"/>
            </a:ext>
            <a:ext uri="{FF2B5EF4-FFF2-40B4-BE49-F238E27FC236}">
              <a16:creationId xmlns:a16="http://schemas.microsoft.com/office/drawing/2014/main" id="{FE356035-E72C-4B8F-8AD6-7F6D66F7DD24}"/>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88" name="Drop Down 4" hidden="1">
          <a:extLst>
            <a:ext uri="{63B3BB69-23CF-44E3-9099-C40C66FF867C}">
              <a14:compatExt xmlns:a14="http://schemas.microsoft.com/office/drawing/2010/main" spid="_x0000_s2052"/>
            </a:ext>
            <a:ext uri="{FF2B5EF4-FFF2-40B4-BE49-F238E27FC236}">
              <a16:creationId xmlns:a16="http://schemas.microsoft.com/office/drawing/2014/main" id="{54297FD4-C1AD-460A-9A98-359F86F03FC2}"/>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889" name="Drop Down 20" hidden="1">
          <a:extLst>
            <a:ext uri="{63B3BB69-23CF-44E3-9099-C40C66FF867C}">
              <a14:compatExt xmlns:a14="http://schemas.microsoft.com/office/drawing/2010/main" spid="_x0000_s2068"/>
            </a:ext>
            <a:ext uri="{FF2B5EF4-FFF2-40B4-BE49-F238E27FC236}">
              <a16:creationId xmlns:a16="http://schemas.microsoft.com/office/drawing/2014/main" id="{6B5D4C21-8B75-41F0-B826-B7A963F794EB}"/>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890" name="Drop Down 24" hidden="1">
          <a:extLst>
            <a:ext uri="{63B3BB69-23CF-44E3-9099-C40C66FF867C}">
              <a14:compatExt xmlns:a14="http://schemas.microsoft.com/office/drawing/2010/main" spid="_x0000_s2072"/>
            </a:ext>
            <a:ext uri="{FF2B5EF4-FFF2-40B4-BE49-F238E27FC236}">
              <a16:creationId xmlns:a16="http://schemas.microsoft.com/office/drawing/2014/main" id="{23B16EDE-BD75-4361-BDCD-9A97BDA9A01B}"/>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91" name="Drop Down 4" hidden="1">
          <a:extLst>
            <a:ext uri="{63B3BB69-23CF-44E3-9099-C40C66FF867C}">
              <a14:compatExt xmlns:a14="http://schemas.microsoft.com/office/drawing/2010/main" spid="_x0000_s2052"/>
            </a:ext>
            <a:ext uri="{FF2B5EF4-FFF2-40B4-BE49-F238E27FC236}">
              <a16:creationId xmlns:a16="http://schemas.microsoft.com/office/drawing/2014/main" id="{1A7E2507-2459-44AB-A226-AF3A2B552486}"/>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92" name="Drop Down 4" hidden="1">
          <a:extLst>
            <a:ext uri="{63B3BB69-23CF-44E3-9099-C40C66FF867C}">
              <a14:compatExt xmlns:a14="http://schemas.microsoft.com/office/drawing/2010/main" spid="_x0000_s2052"/>
            </a:ext>
            <a:ext uri="{FF2B5EF4-FFF2-40B4-BE49-F238E27FC236}">
              <a16:creationId xmlns:a16="http://schemas.microsoft.com/office/drawing/2014/main" id="{5B02670B-2FBC-4454-94B7-E23A88563CA0}"/>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93" name="Drop Down 4" hidden="1">
          <a:extLst>
            <a:ext uri="{63B3BB69-23CF-44E3-9099-C40C66FF867C}">
              <a14:compatExt xmlns:a14="http://schemas.microsoft.com/office/drawing/2010/main" spid="_x0000_s2052"/>
            </a:ext>
            <a:ext uri="{FF2B5EF4-FFF2-40B4-BE49-F238E27FC236}">
              <a16:creationId xmlns:a16="http://schemas.microsoft.com/office/drawing/2014/main" id="{A1948B8E-009F-4BF6-A190-6DAEF7280BFC}"/>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94" name="Drop Down 4" hidden="1">
          <a:extLst>
            <a:ext uri="{63B3BB69-23CF-44E3-9099-C40C66FF867C}">
              <a14:compatExt xmlns:a14="http://schemas.microsoft.com/office/drawing/2010/main" spid="_x0000_s2052"/>
            </a:ext>
            <a:ext uri="{FF2B5EF4-FFF2-40B4-BE49-F238E27FC236}">
              <a16:creationId xmlns:a16="http://schemas.microsoft.com/office/drawing/2014/main" id="{1E5FE8A9-1862-4013-AE3B-128BD354F10A}"/>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95" name="Drop Down 4" hidden="1">
          <a:extLst>
            <a:ext uri="{63B3BB69-23CF-44E3-9099-C40C66FF867C}">
              <a14:compatExt xmlns:a14="http://schemas.microsoft.com/office/drawing/2010/main" spid="_x0000_s2052"/>
            </a:ext>
            <a:ext uri="{FF2B5EF4-FFF2-40B4-BE49-F238E27FC236}">
              <a16:creationId xmlns:a16="http://schemas.microsoft.com/office/drawing/2014/main" id="{0C77922D-63DA-40E2-AF10-2B3AE1A73F76}"/>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896" name="Drop Down 20" hidden="1">
          <a:extLst>
            <a:ext uri="{63B3BB69-23CF-44E3-9099-C40C66FF867C}">
              <a14:compatExt xmlns:a14="http://schemas.microsoft.com/office/drawing/2010/main" spid="_x0000_s2068"/>
            </a:ext>
            <a:ext uri="{FF2B5EF4-FFF2-40B4-BE49-F238E27FC236}">
              <a16:creationId xmlns:a16="http://schemas.microsoft.com/office/drawing/2014/main" id="{82516747-EBAC-4800-87B3-97D88B6E6D94}"/>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897" name="Drop Down 24" hidden="1">
          <a:extLst>
            <a:ext uri="{63B3BB69-23CF-44E3-9099-C40C66FF867C}">
              <a14:compatExt xmlns:a14="http://schemas.microsoft.com/office/drawing/2010/main" spid="_x0000_s2072"/>
            </a:ext>
            <a:ext uri="{FF2B5EF4-FFF2-40B4-BE49-F238E27FC236}">
              <a16:creationId xmlns:a16="http://schemas.microsoft.com/office/drawing/2014/main" id="{6B31C443-C0EC-4A23-85D0-1637E87850C9}"/>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898" name="Drop Down 4" hidden="1">
          <a:extLst>
            <a:ext uri="{63B3BB69-23CF-44E3-9099-C40C66FF867C}">
              <a14:compatExt xmlns:a14="http://schemas.microsoft.com/office/drawing/2010/main" spid="_x0000_s2052"/>
            </a:ext>
            <a:ext uri="{FF2B5EF4-FFF2-40B4-BE49-F238E27FC236}">
              <a16:creationId xmlns:a16="http://schemas.microsoft.com/office/drawing/2014/main" id="{414204B3-0C54-4219-9966-88C0BCD2CB55}"/>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899" name="Drop Down 4" hidden="1">
          <a:extLst>
            <a:ext uri="{63B3BB69-23CF-44E3-9099-C40C66FF867C}">
              <a14:compatExt xmlns:a14="http://schemas.microsoft.com/office/drawing/2010/main" spid="_x0000_s2052"/>
            </a:ext>
            <a:ext uri="{FF2B5EF4-FFF2-40B4-BE49-F238E27FC236}">
              <a16:creationId xmlns:a16="http://schemas.microsoft.com/office/drawing/2014/main" id="{0BF62D27-4FA3-4B77-B2A9-CE701674557D}"/>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00" name="Drop Down 4" hidden="1">
          <a:extLst>
            <a:ext uri="{63B3BB69-23CF-44E3-9099-C40C66FF867C}">
              <a14:compatExt xmlns:a14="http://schemas.microsoft.com/office/drawing/2010/main" spid="_x0000_s2052"/>
            </a:ext>
            <a:ext uri="{FF2B5EF4-FFF2-40B4-BE49-F238E27FC236}">
              <a16:creationId xmlns:a16="http://schemas.microsoft.com/office/drawing/2014/main" id="{2712391A-F0D7-4F5C-9DE8-BD0B0C8A001B}"/>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01" name="Drop Down 4" hidden="1">
          <a:extLst>
            <a:ext uri="{63B3BB69-23CF-44E3-9099-C40C66FF867C}">
              <a14:compatExt xmlns:a14="http://schemas.microsoft.com/office/drawing/2010/main" spid="_x0000_s2052"/>
            </a:ext>
            <a:ext uri="{FF2B5EF4-FFF2-40B4-BE49-F238E27FC236}">
              <a16:creationId xmlns:a16="http://schemas.microsoft.com/office/drawing/2014/main" id="{6C256D90-D07A-4472-B951-4C76E9698812}"/>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02" name="Drop Down 4" hidden="1">
          <a:extLst>
            <a:ext uri="{63B3BB69-23CF-44E3-9099-C40C66FF867C}">
              <a14:compatExt xmlns:a14="http://schemas.microsoft.com/office/drawing/2010/main" spid="_x0000_s2052"/>
            </a:ext>
            <a:ext uri="{FF2B5EF4-FFF2-40B4-BE49-F238E27FC236}">
              <a16:creationId xmlns:a16="http://schemas.microsoft.com/office/drawing/2014/main" id="{EE0B8CC3-C186-443C-81DE-F146BA566B7B}"/>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903" name="Drop Down 20" hidden="1">
          <a:extLst>
            <a:ext uri="{63B3BB69-23CF-44E3-9099-C40C66FF867C}">
              <a14:compatExt xmlns:a14="http://schemas.microsoft.com/office/drawing/2010/main" spid="_x0000_s2068"/>
            </a:ext>
            <a:ext uri="{FF2B5EF4-FFF2-40B4-BE49-F238E27FC236}">
              <a16:creationId xmlns:a16="http://schemas.microsoft.com/office/drawing/2014/main" id="{92B46684-E4E1-4974-8D96-A6C4F11E388C}"/>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904" name="Drop Down 24" hidden="1">
          <a:extLst>
            <a:ext uri="{63B3BB69-23CF-44E3-9099-C40C66FF867C}">
              <a14:compatExt xmlns:a14="http://schemas.microsoft.com/office/drawing/2010/main" spid="_x0000_s2072"/>
            </a:ext>
            <a:ext uri="{FF2B5EF4-FFF2-40B4-BE49-F238E27FC236}">
              <a16:creationId xmlns:a16="http://schemas.microsoft.com/office/drawing/2014/main" id="{D7D94CC7-3201-4ADD-80E6-B3194CFAA05B}"/>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05" name="Drop Down 4" hidden="1">
          <a:extLst>
            <a:ext uri="{63B3BB69-23CF-44E3-9099-C40C66FF867C}">
              <a14:compatExt xmlns:a14="http://schemas.microsoft.com/office/drawing/2010/main" spid="_x0000_s2052"/>
            </a:ext>
            <a:ext uri="{FF2B5EF4-FFF2-40B4-BE49-F238E27FC236}">
              <a16:creationId xmlns:a16="http://schemas.microsoft.com/office/drawing/2014/main" id="{D5419A2E-7657-4AD2-AFF4-17A9F027E307}"/>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06" name="Drop Down 4" hidden="1">
          <a:extLst>
            <a:ext uri="{63B3BB69-23CF-44E3-9099-C40C66FF867C}">
              <a14:compatExt xmlns:a14="http://schemas.microsoft.com/office/drawing/2010/main" spid="_x0000_s2052"/>
            </a:ext>
            <a:ext uri="{FF2B5EF4-FFF2-40B4-BE49-F238E27FC236}">
              <a16:creationId xmlns:a16="http://schemas.microsoft.com/office/drawing/2014/main" id="{F4829B54-6016-4ED3-ACF4-494C46AC6073}"/>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07" name="Drop Down 4" hidden="1">
          <a:extLst>
            <a:ext uri="{63B3BB69-23CF-44E3-9099-C40C66FF867C}">
              <a14:compatExt xmlns:a14="http://schemas.microsoft.com/office/drawing/2010/main" spid="_x0000_s2052"/>
            </a:ext>
            <a:ext uri="{FF2B5EF4-FFF2-40B4-BE49-F238E27FC236}">
              <a16:creationId xmlns:a16="http://schemas.microsoft.com/office/drawing/2014/main" id="{BDBD1F67-EA12-4688-9831-88E7B8DDC43A}"/>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08" name="Drop Down 4" hidden="1">
          <a:extLst>
            <a:ext uri="{63B3BB69-23CF-44E3-9099-C40C66FF867C}">
              <a14:compatExt xmlns:a14="http://schemas.microsoft.com/office/drawing/2010/main" spid="_x0000_s2052"/>
            </a:ext>
            <a:ext uri="{FF2B5EF4-FFF2-40B4-BE49-F238E27FC236}">
              <a16:creationId xmlns:a16="http://schemas.microsoft.com/office/drawing/2014/main" id="{F08A076D-0C62-4F06-BA23-BE177B02B843}"/>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09" name="Drop Down 4" hidden="1">
          <a:extLst>
            <a:ext uri="{63B3BB69-23CF-44E3-9099-C40C66FF867C}">
              <a14:compatExt xmlns:a14="http://schemas.microsoft.com/office/drawing/2010/main" spid="_x0000_s2052"/>
            </a:ext>
            <a:ext uri="{FF2B5EF4-FFF2-40B4-BE49-F238E27FC236}">
              <a16:creationId xmlns:a16="http://schemas.microsoft.com/office/drawing/2014/main" id="{26ABD214-4442-4E67-B61A-15E6030AC0B4}"/>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910" name="Drop Down 20" hidden="1">
          <a:extLst>
            <a:ext uri="{63B3BB69-23CF-44E3-9099-C40C66FF867C}">
              <a14:compatExt xmlns:a14="http://schemas.microsoft.com/office/drawing/2010/main" spid="_x0000_s2068"/>
            </a:ext>
            <a:ext uri="{FF2B5EF4-FFF2-40B4-BE49-F238E27FC236}">
              <a16:creationId xmlns:a16="http://schemas.microsoft.com/office/drawing/2014/main" id="{A7295374-95D5-439C-B30C-EAD260552132}"/>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911" name="Drop Down 24" hidden="1">
          <a:extLst>
            <a:ext uri="{63B3BB69-23CF-44E3-9099-C40C66FF867C}">
              <a14:compatExt xmlns:a14="http://schemas.microsoft.com/office/drawing/2010/main" spid="_x0000_s2072"/>
            </a:ext>
            <a:ext uri="{FF2B5EF4-FFF2-40B4-BE49-F238E27FC236}">
              <a16:creationId xmlns:a16="http://schemas.microsoft.com/office/drawing/2014/main" id="{3456D7FC-EEED-4A58-B10A-555258E6BB63}"/>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12" name="Drop Down 4" hidden="1">
          <a:extLst>
            <a:ext uri="{63B3BB69-23CF-44E3-9099-C40C66FF867C}">
              <a14:compatExt xmlns:a14="http://schemas.microsoft.com/office/drawing/2010/main" spid="_x0000_s2052"/>
            </a:ext>
            <a:ext uri="{FF2B5EF4-FFF2-40B4-BE49-F238E27FC236}">
              <a16:creationId xmlns:a16="http://schemas.microsoft.com/office/drawing/2014/main" id="{5A9F5289-9FD2-4060-9779-E346277BF2CB}"/>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13" name="Drop Down 4" hidden="1">
          <a:extLst>
            <a:ext uri="{63B3BB69-23CF-44E3-9099-C40C66FF867C}">
              <a14:compatExt xmlns:a14="http://schemas.microsoft.com/office/drawing/2010/main" spid="_x0000_s2052"/>
            </a:ext>
            <a:ext uri="{FF2B5EF4-FFF2-40B4-BE49-F238E27FC236}">
              <a16:creationId xmlns:a16="http://schemas.microsoft.com/office/drawing/2014/main" id="{F3095296-3CF5-49B1-B85A-365FE6DF7A21}"/>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14" name="Drop Down 4" hidden="1">
          <a:extLst>
            <a:ext uri="{63B3BB69-23CF-44E3-9099-C40C66FF867C}">
              <a14:compatExt xmlns:a14="http://schemas.microsoft.com/office/drawing/2010/main" spid="_x0000_s2052"/>
            </a:ext>
            <a:ext uri="{FF2B5EF4-FFF2-40B4-BE49-F238E27FC236}">
              <a16:creationId xmlns:a16="http://schemas.microsoft.com/office/drawing/2014/main" id="{EEF03103-164C-41B2-A2F6-B7FABE665F60}"/>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15" name="Drop Down 4" hidden="1">
          <a:extLst>
            <a:ext uri="{63B3BB69-23CF-44E3-9099-C40C66FF867C}">
              <a14:compatExt xmlns:a14="http://schemas.microsoft.com/office/drawing/2010/main" spid="_x0000_s2052"/>
            </a:ext>
            <a:ext uri="{FF2B5EF4-FFF2-40B4-BE49-F238E27FC236}">
              <a16:creationId xmlns:a16="http://schemas.microsoft.com/office/drawing/2014/main" id="{63167D1C-D5E1-43E3-8131-43B8DB52934B}"/>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16" name="Drop Down 4" hidden="1">
          <a:extLst>
            <a:ext uri="{63B3BB69-23CF-44E3-9099-C40C66FF867C}">
              <a14:compatExt xmlns:a14="http://schemas.microsoft.com/office/drawing/2010/main" spid="_x0000_s2052"/>
            </a:ext>
            <a:ext uri="{FF2B5EF4-FFF2-40B4-BE49-F238E27FC236}">
              <a16:creationId xmlns:a16="http://schemas.microsoft.com/office/drawing/2014/main" id="{F2D14AED-0A0C-432C-9F0E-6B1E7A9176E1}"/>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917" name="Drop Down 20" hidden="1">
          <a:extLst>
            <a:ext uri="{63B3BB69-23CF-44E3-9099-C40C66FF867C}">
              <a14:compatExt xmlns:a14="http://schemas.microsoft.com/office/drawing/2010/main" spid="_x0000_s2068"/>
            </a:ext>
            <a:ext uri="{FF2B5EF4-FFF2-40B4-BE49-F238E27FC236}">
              <a16:creationId xmlns:a16="http://schemas.microsoft.com/office/drawing/2014/main" id="{9962EDA4-B5B4-497D-AFBB-2FE926C4DABF}"/>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918" name="Drop Down 24" hidden="1">
          <a:extLst>
            <a:ext uri="{63B3BB69-23CF-44E3-9099-C40C66FF867C}">
              <a14:compatExt xmlns:a14="http://schemas.microsoft.com/office/drawing/2010/main" spid="_x0000_s2072"/>
            </a:ext>
            <a:ext uri="{FF2B5EF4-FFF2-40B4-BE49-F238E27FC236}">
              <a16:creationId xmlns:a16="http://schemas.microsoft.com/office/drawing/2014/main" id="{47E97430-7A28-430F-9DD0-93D093939370}"/>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19" name="Drop Down 4" hidden="1">
          <a:extLst>
            <a:ext uri="{63B3BB69-23CF-44E3-9099-C40C66FF867C}">
              <a14:compatExt xmlns:a14="http://schemas.microsoft.com/office/drawing/2010/main" spid="_x0000_s2052"/>
            </a:ext>
            <a:ext uri="{FF2B5EF4-FFF2-40B4-BE49-F238E27FC236}">
              <a16:creationId xmlns:a16="http://schemas.microsoft.com/office/drawing/2014/main" id="{B52D3575-3468-4DDE-A89A-58D344D0B314}"/>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20" name="Drop Down 4" hidden="1">
          <a:extLst>
            <a:ext uri="{63B3BB69-23CF-44E3-9099-C40C66FF867C}">
              <a14:compatExt xmlns:a14="http://schemas.microsoft.com/office/drawing/2010/main" spid="_x0000_s2052"/>
            </a:ext>
            <a:ext uri="{FF2B5EF4-FFF2-40B4-BE49-F238E27FC236}">
              <a16:creationId xmlns:a16="http://schemas.microsoft.com/office/drawing/2014/main" id="{2C5AC12D-C73F-49C7-9EFB-70F85E27B45D}"/>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21" name="Drop Down 4" hidden="1">
          <a:extLst>
            <a:ext uri="{63B3BB69-23CF-44E3-9099-C40C66FF867C}">
              <a14:compatExt xmlns:a14="http://schemas.microsoft.com/office/drawing/2010/main" spid="_x0000_s2052"/>
            </a:ext>
            <a:ext uri="{FF2B5EF4-FFF2-40B4-BE49-F238E27FC236}">
              <a16:creationId xmlns:a16="http://schemas.microsoft.com/office/drawing/2014/main" id="{4AAF7DE6-EAE0-49BB-B1D8-7442C1CBF497}"/>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22" name="Drop Down 4" hidden="1">
          <a:extLst>
            <a:ext uri="{63B3BB69-23CF-44E3-9099-C40C66FF867C}">
              <a14:compatExt xmlns:a14="http://schemas.microsoft.com/office/drawing/2010/main" spid="_x0000_s2052"/>
            </a:ext>
            <a:ext uri="{FF2B5EF4-FFF2-40B4-BE49-F238E27FC236}">
              <a16:creationId xmlns:a16="http://schemas.microsoft.com/office/drawing/2014/main" id="{E324C4D3-4A88-4771-8FF6-9BAD12989B95}"/>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23" name="Drop Down 4" hidden="1">
          <a:extLst>
            <a:ext uri="{63B3BB69-23CF-44E3-9099-C40C66FF867C}">
              <a14:compatExt xmlns:a14="http://schemas.microsoft.com/office/drawing/2010/main" spid="_x0000_s2052"/>
            </a:ext>
            <a:ext uri="{FF2B5EF4-FFF2-40B4-BE49-F238E27FC236}">
              <a16:creationId xmlns:a16="http://schemas.microsoft.com/office/drawing/2014/main" id="{CFA1EDF7-80A4-41D2-93EA-100EFD964082}"/>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924" name="Drop Down 20" hidden="1">
          <a:extLst>
            <a:ext uri="{63B3BB69-23CF-44E3-9099-C40C66FF867C}">
              <a14:compatExt xmlns:a14="http://schemas.microsoft.com/office/drawing/2010/main" spid="_x0000_s2068"/>
            </a:ext>
            <a:ext uri="{FF2B5EF4-FFF2-40B4-BE49-F238E27FC236}">
              <a16:creationId xmlns:a16="http://schemas.microsoft.com/office/drawing/2014/main" id="{6504844E-33B3-4C96-91D6-69AD91FADA07}"/>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925" name="Drop Down 24" hidden="1">
          <a:extLst>
            <a:ext uri="{63B3BB69-23CF-44E3-9099-C40C66FF867C}">
              <a14:compatExt xmlns:a14="http://schemas.microsoft.com/office/drawing/2010/main" spid="_x0000_s2072"/>
            </a:ext>
            <a:ext uri="{FF2B5EF4-FFF2-40B4-BE49-F238E27FC236}">
              <a16:creationId xmlns:a16="http://schemas.microsoft.com/office/drawing/2014/main" id="{0391EB3B-91C3-46FF-9DEF-649774D60BF8}"/>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26" name="Drop Down 4" hidden="1">
          <a:extLst>
            <a:ext uri="{63B3BB69-23CF-44E3-9099-C40C66FF867C}">
              <a14:compatExt xmlns:a14="http://schemas.microsoft.com/office/drawing/2010/main" spid="_x0000_s2052"/>
            </a:ext>
            <a:ext uri="{FF2B5EF4-FFF2-40B4-BE49-F238E27FC236}">
              <a16:creationId xmlns:a16="http://schemas.microsoft.com/office/drawing/2014/main" id="{5545CDFB-8BE1-4F63-BAEC-75711171CE59}"/>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27" name="Drop Down 4" hidden="1">
          <a:extLst>
            <a:ext uri="{63B3BB69-23CF-44E3-9099-C40C66FF867C}">
              <a14:compatExt xmlns:a14="http://schemas.microsoft.com/office/drawing/2010/main" spid="_x0000_s2052"/>
            </a:ext>
            <a:ext uri="{FF2B5EF4-FFF2-40B4-BE49-F238E27FC236}">
              <a16:creationId xmlns:a16="http://schemas.microsoft.com/office/drawing/2014/main" id="{3D0944A2-B71B-455E-947F-36A66FECB397}"/>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28" name="Drop Down 4" hidden="1">
          <a:extLst>
            <a:ext uri="{63B3BB69-23CF-44E3-9099-C40C66FF867C}">
              <a14:compatExt xmlns:a14="http://schemas.microsoft.com/office/drawing/2010/main" spid="_x0000_s2052"/>
            </a:ext>
            <a:ext uri="{FF2B5EF4-FFF2-40B4-BE49-F238E27FC236}">
              <a16:creationId xmlns:a16="http://schemas.microsoft.com/office/drawing/2014/main" id="{2D09CEE7-375D-4855-9AF7-60DE38AC48A5}"/>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29" name="Drop Down 4" hidden="1">
          <a:extLst>
            <a:ext uri="{63B3BB69-23CF-44E3-9099-C40C66FF867C}">
              <a14:compatExt xmlns:a14="http://schemas.microsoft.com/office/drawing/2010/main" spid="_x0000_s2052"/>
            </a:ext>
            <a:ext uri="{FF2B5EF4-FFF2-40B4-BE49-F238E27FC236}">
              <a16:creationId xmlns:a16="http://schemas.microsoft.com/office/drawing/2014/main" id="{7785BAD6-92B7-41CA-A80B-5AAB78C55276}"/>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30" name="Drop Down 4" hidden="1">
          <a:extLst>
            <a:ext uri="{63B3BB69-23CF-44E3-9099-C40C66FF867C}">
              <a14:compatExt xmlns:a14="http://schemas.microsoft.com/office/drawing/2010/main" spid="_x0000_s2052"/>
            </a:ext>
            <a:ext uri="{FF2B5EF4-FFF2-40B4-BE49-F238E27FC236}">
              <a16:creationId xmlns:a16="http://schemas.microsoft.com/office/drawing/2014/main" id="{946F9AD9-8044-4CF0-92E2-5182BC3302CD}"/>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931" name="Drop Down 20" hidden="1">
          <a:extLst>
            <a:ext uri="{63B3BB69-23CF-44E3-9099-C40C66FF867C}">
              <a14:compatExt xmlns:a14="http://schemas.microsoft.com/office/drawing/2010/main" spid="_x0000_s2068"/>
            </a:ext>
            <a:ext uri="{FF2B5EF4-FFF2-40B4-BE49-F238E27FC236}">
              <a16:creationId xmlns:a16="http://schemas.microsoft.com/office/drawing/2014/main" id="{D7EC60FA-A890-4331-BA1C-8B9EE509FD79}"/>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932" name="Drop Down 24" hidden="1">
          <a:extLst>
            <a:ext uri="{63B3BB69-23CF-44E3-9099-C40C66FF867C}">
              <a14:compatExt xmlns:a14="http://schemas.microsoft.com/office/drawing/2010/main" spid="_x0000_s2072"/>
            </a:ext>
            <a:ext uri="{FF2B5EF4-FFF2-40B4-BE49-F238E27FC236}">
              <a16:creationId xmlns:a16="http://schemas.microsoft.com/office/drawing/2014/main" id="{8AB4F746-C224-4717-AC14-86DC5155EF34}"/>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33" name="Drop Down 4" hidden="1">
          <a:extLst>
            <a:ext uri="{63B3BB69-23CF-44E3-9099-C40C66FF867C}">
              <a14:compatExt xmlns:a14="http://schemas.microsoft.com/office/drawing/2010/main" spid="_x0000_s2052"/>
            </a:ext>
            <a:ext uri="{FF2B5EF4-FFF2-40B4-BE49-F238E27FC236}">
              <a16:creationId xmlns:a16="http://schemas.microsoft.com/office/drawing/2014/main" id="{2057053C-047E-49D3-A641-7461ADBDD4C6}"/>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34" name="Drop Down 4" hidden="1">
          <a:extLst>
            <a:ext uri="{63B3BB69-23CF-44E3-9099-C40C66FF867C}">
              <a14:compatExt xmlns:a14="http://schemas.microsoft.com/office/drawing/2010/main" spid="_x0000_s2052"/>
            </a:ext>
            <a:ext uri="{FF2B5EF4-FFF2-40B4-BE49-F238E27FC236}">
              <a16:creationId xmlns:a16="http://schemas.microsoft.com/office/drawing/2014/main" id="{9B977FE1-C6E2-4251-9CDC-2F9DFB3473AE}"/>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35" name="Drop Down 4" hidden="1">
          <a:extLst>
            <a:ext uri="{63B3BB69-23CF-44E3-9099-C40C66FF867C}">
              <a14:compatExt xmlns:a14="http://schemas.microsoft.com/office/drawing/2010/main" spid="_x0000_s2052"/>
            </a:ext>
            <a:ext uri="{FF2B5EF4-FFF2-40B4-BE49-F238E27FC236}">
              <a16:creationId xmlns:a16="http://schemas.microsoft.com/office/drawing/2014/main" id="{A065A6A3-DEC0-445A-846B-EAF6BE486800}"/>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36" name="Drop Down 4" hidden="1">
          <a:extLst>
            <a:ext uri="{63B3BB69-23CF-44E3-9099-C40C66FF867C}">
              <a14:compatExt xmlns:a14="http://schemas.microsoft.com/office/drawing/2010/main" spid="_x0000_s2052"/>
            </a:ext>
            <a:ext uri="{FF2B5EF4-FFF2-40B4-BE49-F238E27FC236}">
              <a16:creationId xmlns:a16="http://schemas.microsoft.com/office/drawing/2014/main" id="{C548027F-19A1-4AFC-B13C-F56D851FC4D9}"/>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37" name="Drop Down 4" hidden="1">
          <a:extLst>
            <a:ext uri="{63B3BB69-23CF-44E3-9099-C40C66FF867C}">
              <a14:compatExt xmlns:a14="http://schemas.microsoft.com/office/drawing/2010/main" spid="_x0000_s2052"/>
            </a:ext>
            <a:ext uri="{FF2B5EF4-FFF2-40B4-BE49-F238E27FC236}">
              <a16:creationId xmlns:a16="http://schemas.microsoft.com/office/drawing/2014/main" id="{C10F306C-E1AE-4F01-9053-01F86246E0D4}"/>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938" name="Drop Down 20" hidden="1">
          <a:extLst>
            <a:ext uri="{63B3BB69-23CF-44E3-9099-C40C66FF867C}">
              <a14:compatExt xmlns:a14="http://schemas.microsoft.com/office/drawing/2010/main" spid="_x0000_s2068"/>
            </a:ext>
            <a:ext uri="{FF2B5EF4-FFF2-40B4-BE49-F238E27FC236}">
              <a16:creationId xmlns:a16="http://schemas.microsoft.com/office/drawing/2014/main" id="{58ADFF39-5A10-46A9-A954-CEAA7EAB927A}"/>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939" name="Drop Down 24" hidden="1">
          <a:extLst>
            <a:ext uri="{63B3BB69-23CF-44E3-9099-C40C66FF867C}">
              <a14:compatExt xmlns:a14="http://schemas.microsoft.com/office/drawing/2010/main" spid="_x0000_s2072"/>
            </a:ext>
            <a:ext uri="{FF2B5EF4-FFF2-40B4-BE49-F238E27FC236}">
              <a16:creationId xmlns:a16="http://schemas.microsoft.com/office/drawing/2014/main" id="{14774160-3A86-4A9B-BF47-5F3746026512}"/>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40" name="Drop Down 4" hidden="1">
          <a:extLst>
            <a:ext uri="{63B3BB69-23CF-44E3-9099-C40C66FF867C}">
              <a14:compatExt xmlns:a14="http://schemas.microsoft.com/office/drawing/2010/main" spid="_x0000_s2052"/>
            </a:ext>
            <a:ext uri="{FF2B5EF4-FFF2-40B4-BE49-F238E27FC236}">
              <a16:creationId xmlns:a16="http://schemas.microsoft.com/office/drawing/2014/main" id="{1A6256A4-C66C-4695-9301-711C85E78C23}"/>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41" name="Drop Down 4" hidden="1">
          <a:extLst>
            <a:ext uri="{63B3BB69-23CF-44E3-9099-C40C66FF867C}">
              <a14:compatExt xmlns:a14="http://schemas.microsoft.com/office/drawing/2010/main" spid="_x0000_s2052"/>
            </a:ext>
            <a:ext uri="{FF2B5EF4-FFF2-40B4-BE49-F238E27FC236}">
              <a16:creationId xmlns:a16="http://schemas.microsoft.com/office/drawing/2014/main" id="{D9A7B9A3-8ED3-450A-AD19-7F411429F530}"/>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42" name="Drop Down 4" hidden="1">
          <a:extLst>
            <a:ext uri="{63B3BB69-23CF-44E3-9099-C40C66FF867C}">
              <a14:compatExt xmlns:a14="http://schemas.microsoft.com/office/drawing/2010/main" spid="_x0000_s2052"/>
            </a:ext>
            <a:ext uri="{FF2B5EF4-FFF2-40B4-BE49-F238E27FC236}">
              <a16:creationId xmlns:a16="http://schemas.microsoft.com/office/drawing/2014/main" id="{30EEABF7-1F06-49DE-A2DB-CA96042D3972}"/>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43" name="Drop Down 4" hidden="1">
          <a:extLst>
            <a:ext uri="{63B3BB69-23CF-44E3-9099-C40C66FF867C}">
              <a14:compatExt xmlns:a14="http://schemas.microsoft.com/office/drawing/2010/main" spid="_x0000_s2052"/>
            </a:ext>
            <a:ext uri="{FF2B5EF4-FFF2-40B4-BE49-F238E27FC236}">
              <a16:creationId xmlns:a16="http://schemas.microsoft.com/office/drawing/2014/main" id="{36A49BDA-0691-4206-B4CD-1411774FDA2A}"/>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44" name="Drop Down 4" hidden="1">
          <a:extLst>
            <a:ext uri="{63B3BB69-23CF-44E3-9099-C40C66FF867C}">
              <a14:compatExt xmlns:a14="http://schemas.microsoft.com/office/drawing/2010/main" spid="_x0000_s2052"/>
            </a:ext>
            <a:ext uri="{FF2B5EF4-FFF2-40B4-BE49-F238E27FC236}">
              <a16:creationId xmlns:a16="http://schemas.microsoft.com/office/drawing/2014/main" id="{DCFBC106-4557-44B3-8383-50C74614AC24}"/>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945" name="Drop Down 20" hidden="1">
          <a:extLst>
            <a:ext uri="{63B3BB69-23CF-44E3-9099-C40C66FF867C}">
              <a14:compatExt xmlns:a14="http://schemas.microsoft.com/office/drawing/2010/main" spid="_x0000_s2068"/>
            </a:ext>
            <a:ext uri="{FF2B5EF4-FFF2-40B4-BE49-F238E27FC236}">
              <a16:creationId xmlns:a16="http://schemas.microsoft.com/office/drawing/2014/main" id="{32AB6BAE-FB7F-47CF-97D3-3DE514B60E74}"/>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946" name="Drop Down 24" hidden="1">
          <a:extLst>
            <a:ext uri="{63B3BB69-23CF-44E3-9099-C40C66FF867C}">
              <a14:compatExt xmlns:a14="http://schemas.microsoft.com/office/drawing/2010/main" spid="_x0000_s2072"/>
            </a:ext>
            <a:ext uri="{FF2B5EF4-FFF2-40B4-BE49-F238E27FC236}">
              <a16:creationId xmlns:a16="http://schemas.microsoft.com/office/drawing/2014/main" id="{DCED6365-C14A-4F20-B6D0-9E29BB61DB34}"/>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47" name="Drop Down 4" hidden="1">
          <a:extLst>
            <a:ext uri="{63B3BB69-23CF-44E3-9099-C40C66FF867C}">
              <a14:compatExt xmlns:a14="http://schemas.microsoft.com/office/drawing/2010/main" spid="_x0000_s2052"/>
            </a:ext>
            <a:ext uri="{FF2B5EF4-FFF2-40B4-BE49-F238E27FC236}">
              <a16:creationId xmlns:a16="http://schemas.microsoft.com/office/drawing/2014/main" id="{CF8194C2-43C8-4E95-8519-32D3D11F3159}"/>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48" name="Drop Down 4" hidden="1">
          <a:extLst>
            <a:ext uri="{63B3BB69-23CF-44E3-9099-C40C66FF867C}">
              <a14:compatExt xmlns:a14="http://schemas.microsoft.com/office/drawing/2010/main" spid="_x0000_s2052"/>
            </a:ext>
            <a:ext uri="{FF2B5EF4-FFF2-40B4-BE49-F238E27FC236}">
              <a16:creationId xmlns:a16="http://schemas.microsoft.com/office/drawing/2014/main" id="{89928AF9-E1C1-471E-AB79-ACDDE99C7E65}"/>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49" name="Drop Down 4" hidden="1">
          <a:extLst>
            <a:ext uri="{63B3BB69-23CF-44E3-9099-C40C66FF867C}">
              <a14:compatExt xmlns:a14="http://schemas.microsoft.com/office/drawing/2010/main" spid="_x0000_s2052"/>
            </a:ext>
            <a:ext uri="{FF2B5EF4-FFF2-40B4-BE49-F238E27FC236}">
              <a16:creationId xmlns:a16="http://schemas.microsoft.com/office/drawing/2014/main" id="{A47CF387-B461-498C-BB1D-69E2D83196C1}"/>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50" name="Drop Down 4" hidden="1">
          <a:extLst>
            <a:ext uri="{63B3BB69-23CF-44E3-9099-C40C66FF867C}">
              <a14:compatExt xmlns:a14="http://schemas.microsoft.com/office/drawing/2010/main" spid="_x0000_s2052"/>
            </a:ext>
            <a:ext uri="{FF2B5EF4-FFF2-40B4-BE49-F238E27FC236}">
              <a16:creationId xmlns:a16="http://schemas.microsoft.com/office/drawing/2014/main" id="{A73C8FCE-4D0E-41E4-A404-E0FE6E4A11F1}"/>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51" name="Drop Down 4" hidden="1">
          <a:extLst>
            <a:ext uri="{63B3BB69-23CF-44E3-9099-C40C66FF867C}">
              <a14:compatExt xmlns:a14="http://schemas.microsoft.com/office/drawing/2010/main" spid="_x0000_s2052"/>
            </a:ext>
            <a:ext uri="{FF2B5EF4-FFF2-40B4-BE49-F238E27FC236}">
              <a16:creationId xmlns:a16="http://schemas.microsoft.com/office/drawing/2014/main" id="{82CE017C-F9A2-48A8-B382-565FD21F4573}"/>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342</xdr:row>
      <xdr:rowOff>0</xdr:rowOff>
    </xdr:from>
    <xdr:ext cx="1921468" cy="195685"/>
    <xdr:sp macro="" textlink="">
      <xdr:nvSpPr>
        <xdr:cNvPr id="2952" name="Drop Down 20" hidden="1">
          <a:extLst>
            <a:ext uri="{63B3BB69-23CF-44E3-9099-C40C66FF867C}">
              <a14:compatExt xmlns:a14="http://schemas.microsoft.com/office/drawing/2010/main" spid="_x0000_s2068"/>
            </a:ext>
            <a:ext uri="{FF2B5EF4-FFF2-40B4-BE49-F238E27FC236}">
              <a16:creationId xmlns:a16="http://schemas.microsoft.com/office/drawing/2014/main" id="{2842457A-C7C6-499F-8319-AE11EC37A08F}"/>
            </a:ext>
          </a:extLst>
        </xdr:cNvPr>
        <xdr:cNvSpPr/>
      </xdr:nvSpPr>
      <xdr:spPr bwMode="auto">
        <a:xfrm>
          <a:off x="6065520" y="51709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342</xdr:row>
      <xdr:rowOff>0</xdr:rowOff>
    </xdr:from>
    <xdr:ext cx="2476500" cy="199970"/>
    <xdr:sp macro="" textlink="">
      <xdr:nvSpPr>
        <xdr:cNvPr id="2953" name="Drop Down 24" hidden="1">
          <a:extLst>
            <a:ext uri="{63B3BB69-23CF-44E3-9099-C40C66FF867C}">
              <a14:compatExt xmlns:a14="http://schemas.microsoft.com/office/drawing/2010/main" spid="_x0000_s2072"/>
            </a:ext>
            <a:ext uri="{FF2B5EF4-FFF2-40B4-BE49-F238E27FC236}">
              <a16:creationId xmlns:a16="http://schemas.microsoft.com/office/drawing/2014/main" id="{F4F50803-92B3-4BD5-8843-0D7EACC5234A}"/>
            </a:ext>
          </a:extLst>
        </xdr:cNvPr>
        <xdr:cNvSpPr/>
      </xdr:nvSpPr>
      <xdr:spPr bwMode="auto">
        <a:xfrm>
          <a:off x="3901440" y="51709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54" name="Drop Down 4" hidden="1">
          <a:extLst>
            <a:ext uri="{63B3BB69-23CF-44E3-9099-C40C66FF867C}">
              <a14:compatExt xmlns:a14="http://schemas.microsoft.com/office/drawing/2010/main" spid="_x0000_s2052"/>
            </a:ext>
            <a:ext uri="{FF2B5EF4-FFF2-40B4-BE49-F238E27FC236}">
              <a16:creationId xmlns:a16="http://schemas.microsoft.com/office/drawing/2014/main" id="{67DF2E86-4363-4ADC-8D86-DDFC4DB341F6}"/>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55" name="Drop Down 4" hidden="1">
          <a:extLst>
            <a:ext uri="{63B3BB69-23CF-44E3-9099-C40C66FF867C}">
              <a14:compatExt xmlns:a14="http://schemas.microsoft.com/office/drawing/2010/main" spid="_x0000_s2052"/>
            </a:ext>
            <a:ext uri="{FF2B5EF4-FFF2-40B4-BE49-F238E27FC236}">
              <a16:creationId xmlns:a16="http://schemas.microsoft.com/office/drawing/2014/main" id="{940D6F07-BA9C-413D-9E68-7ED6D1DECF61}"/>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342</xdr:row>
      <xdr:rowOff>0</xdr:rowOff>
    </xdr:from>
    <xdr:ext cx="2529840" cy="195685"/>
    <xdr:sp macro="" textlink="">
      <xdr:nvSpPr>
        <xdr:cNvPr id="2956" name="Drop Down 4" hidden="1">
          <a:extLst>
            <a:ext uri="{63B3BB69-23CF-44E3-9099-C40C66FF867C}">
              <a14:compatExt xmlns:a14="http://schemas.microsoft.com/office/drawing/2010/main" spid="_x0000_s2052"/>
            </a:ext>
            <a:ext uri="{FF2B5EF4-FFF2-40B4-BE49-F238E27FC236}">
              <a16:creationId xmlns:a16="http://schemas.microsoft.com/office/drawing/2014/main" id="{6A1F3455-9101-4B15-A323-C8BF6AC29F69}"/>
            </a:ext>
          </a:extLst>
        </xdr:cNvPr>
        <xdr:cNvSpPr/>
      </xdr:nvSpPr>
      <xdr:spPr bwMode="auto">
        <a:xfrm>
          <a:off x="553974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342</xdr:row>
      <xdr:rowOff>0</xdr:rowOff>
    </xdr:from>
    <xdr:ext cx="2529840" cy="195685"/>
    <xdr:sp macro="" textlink="">
      <xdr:nvSpPr>
        <xdr:cNvPr id="2957" name="Drop Down 4" hidden="1">
          <a:extLst>
            <a:ext uri="{63B3BB69-23CF-44E3-9099-C40C66FF867C}">
              <a14:compatExt xmlns:a14="http://schemas.microsoft.com/office/drawing/2010/main" spid="_x0000_s2052"/>
            </a:ext>
            <a:ext uri="{FF2B5EF4-FFF2-40B4-BE49-F238E27FC236}">
              <a16:creationId xmlns:a16="http://schemas.microsoft.com/office/drawing/2014/main" id="{B57EA69B-D6A0-4D4B-BAA0-C4BBF8D5FC2A}"/>
            </a:ext>
          </a:extLst>
        </xdr:cNvPr>
        <xdr:cNvSpPr/>
      </xdr:nvSpPr>
      <xdr:spPr bwMode="auto">
        <a:xfrm>
          <a:off x="5227320" y="51709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58" name="Drop Down 4" hidden="1">
          <a:extLst>
            <a:ext uri="{63B3BB69-23CF-44E3-9099-C40C66FF867C}">
              <a14:compatExt xmlns:a14="http://schemas.microsoft.com/office/drawing/2010/main" spid="_x0000_s2052"/>
            </a:ext>
            <a:ext uri="{FF2B5EF4-FFF2-40B4-BE49-F238E27FC236}">
              <a16:creationId xmlns:a16="http://schemas.microsoft.com/office/drawing/2014/main" id="{BE13C127-19C8-4D6E-B3FB-57B4E5D7E13B}"/>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2959" name="Drop Down 20" hidden="1">
          <a:extLst>
            <a:ext uri="{63B3BB69-23CF-44E3-9099-C40C66FF867C}">
              <a14:compatExt xmlns:a14="http://schemas.microsoft.com/office/drawing/2010/main" spid="_x0000_s2068"/>
            </a:ext>
            <a:ext uri="{FF2B5EF4-FFF2-40B4-BE49-F238E27FC236}">
              <a16:creationId xmlns:a16="http://schemas.microsoft.com/office/drawing/2014/main" id="{F4D2FB83-045B-4D27-A21A-1C4C0F95236B}"/>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2960" name="Drop Down 24" hidden="1">
          <a:extLst>
            <a:ext uri="{63B3BB69-23CF-44E3-9099-C40C66FF867C}">
              <a14:compatExt xmlns:a14="http://schemas.microsoft.com/office/drawing/2010/main" spid="_x0000_s2072"/>
            </a:ext>
            <a:ext uri="{FF2B5EF4-FFF2-40B4-BE49-F238E27FC236}">
              <a16:creationId xmlns:a16="http://schemas.microsoft.com/office/drawing/2014/main" id="{F5E66D84-0E9F-404F-B93F-82A95BA851D6}"/>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61" name="Drop Down 4" hidden="1">
          <a:extLst>
            <a:ext uri="{63B3BB69-23CF-44E3-9099-C40C66FF867C}">
              <a14:compatExt xmlns:a14="http://schemas.microsoft.com/office/drawing/2010/main" spid="_x0000_s2052"/>
            </a:ext>
            <a:ext uri="{FF2B5EF4-FFF2-40B4-BE49-F238E27FC236}">
              <a16:creationId xmlns:a16="http://schemas.microsoft.com/office/drawing/2014/main" id="{19631232-FA19-41E7-A471-0BF0B4737D53}"/>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2962" name="Drop Down 4" hidden="1">
          <a:extLst>
            <a:ext uri="{63B3BB69-23CF-44E3-9099-C40C66FF867C}">
              <a14:compatExt xmlns:a14="http://schemas.microsoft.com/office/drawing/2010/main" spid="_x0000_s2052"/>
            </a:ext>
            <a:ext uri="{FF2B5EF4-FFF2-40B4-BE49-F238E27FC236}">
              <a16:creationId xmlns:a16="http://schemas.microsoft.com/office/drawing/2014/main" id="{A78317EF-A542-416E-9C1A-E510FEAFAE9B}"/>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63" name="Drop Down 4" hidden="1">
          <a:extLst>
            <a:ext uri="{63B3BB69-23CF-44E3-9099-C40C66FF867C}">
              <a14:compatExt xmlns:a14="http://schemas.microsoft.com/office/drawing/2010/main" spid="_x0000_s2052"/>
            </a:ext>
            <a:ext uri="{FF2B5EF4-FFF2-40B4-BE49-F238E27FC236}">
              <a16:creationId xmlns:a16="http://schemas.microsoft.com/office/drawing/2014/main" id="{EEEE2107-83F4-4746-95F5-F1120D597B33}"/>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2964" name="Drop Down 4" hidden="1">
          <a:extLst>
            <a:ext uri="{63B3BB69-23CF-44E3-9099-C40C66FF867C}">
              <a14:compatExt xmlns:a14="http://schemas.microsoft.com/office/drawing/2010/main" spid="_x0000_s2052"/>
            </a:ext>
            <a:ext uri="{FF2B5EF4-FFF2-40B4-BE49-F238E27FC236}">
              <a16:creationId xmlns:a16="http://schemas.microsoft.com/office/drawing/2014/main" id="{79FFC1FF-86DF-4171-BEF3-A5732C2C7A58}"/>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65" name="Drop Down 4" hidden="1">
          <a:extLst>
            <a:ext uri="{63B3BB69-23CF-44E3-9099-C40C66FF867C}">
              <a14:compatExt xmlns:a14="http://schemas.microsoft.com/office/drawing/2010/main" spid="_x0000_s2052"/>
            </a:ext>
            <a:ext uri="{FF2B5EF4-FFF2-40B4-BE49-F238E27FC236}">
              <a16:creationId xmlns:a16="http://schemas.microsoft.com/office/drawing/2014/main" id="{F5AF4A93-BEC5-43E6-92AC-4274D0B34231}"/>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2966" name="Drop Down 20" hidden="1">
          <a:extLst>
            <a:ext uri="{63B3BB69-23CF-44E3-9099-C40C66FF867C}">
              <a14:compatExt xmlns:a14="http://schemas.microsoft.com/office/drawing/2010/main" spid="_x0000_s2068"/>
            </a:ext>
            <a:ext uri="{FF2B5EF4-FFF2-40B4-BE49-F238E27FC236}">
              <a16:creationId xmlns:a16="http://schemas.microsoft.com/office/drawing/2014/main" id="{BF6CA7AB-FDD2-4496-9A12-BBB29D9F2C16}"/>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2967" name="Drop Down 24" hidden="1">
          <a:extLst>
            <a:ext uri="{63B3BB69-23CF-44E3-9099-C40C66FF867C}">
              <a14:compatExt xmlns:a14="http://schemas.microsoft.com/office/drawing/2010/main" spid="_x0000_s2072"/>
            </a:ext>
            <a:ext uri="{FF2B5EF4-FFF2-40B4-BE49-F238E27FC236}">
              <a16:creationId xmlns:a16="http://schemas.microsoft.com/office/drawing/2014/main" id="{92C62F1D-1633-4D62-AAEC-6DA26707EA8E}"/>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68" name="Drop Down 4" hidden="1">
          <a:extLst>
            <a:ext uri="{63B3BB69-23CF-44E3-9099-C40C66FF867C}">
              <a14:compatExt xmlns:a14="http://schemas.microsoft.com/office/drawing/2010/main" spid="_x0000_s2052"/>
            </a:ext>
            <a:ext uri="{FF2B5EF4-FFF2-40B4-BE49-F238E27FC236}">
              <a16:creationId xmlns:a16="http://schemas.microsoft.com/office/drawing/2014/main" id="{82A8E6C9-1F49-4FCC-965F-9D3F4BE78BDB}"/>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2969" name="Drop Down 4" hidden="1">
          <a:extLst>
            <a:ext uri="{63B3BB69-23CF-44E3-9099-C40C66FF867C}">
              <a14:compatExt xmlns:a14="http://schemas.microsoft.com/office/drawing/2010/main" spid="_x0000_s2052"/>
            </a:ext>
            <a:ext uri="{FF2B5EF4-FFF2-40B4-BE49-F238E27FC236}">
              <a16:creationId xmlns:a16="http://schemas.microsoft.com/office/drawing/2014/main" id="{61BC0EE8-C666-4BF1-A844-9AA5AFD23562}"/>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70" name="Drop Down 4" hidden="1">
          <a:extLst>
            <a:ext uri="{63B3BB69-23CF-44E3-9099-C40C66FF867C}">
              <a14:compatExt xmlns:a14="http://schemas.microsoft.com/office/drawing/2010/main" spid="_x0000_s2052"/>
            </a:ext>
            <a:ext uri="{FF2B5EF4-FFF2-40B4-BE49-F238E27FC236}">
              <a16:creationId xmlns:a16="http://schemas.microsoft.com/office/drawing/2014/main" id="{58A6327B-3997-4C9E-8FAB-814271F79753}"/>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2971" name="Drop Down 4" hidden="1">
          <a:extLst>
            <a:ext uri="{63B3BB69-23CF-44E3-9099-C40C66FF867C}">
              <a14:compatExt xmlns:a14="http://schemas.microsoft.com/office/drawing/2010/main" spid="_x0000_s2052"/>
            </a:ext>
            <a:ext uri="{FF2B5EF4-FFF2-40B4-BE49-F238E27FC236}">
              <a16:creationId xmlns:a16="http://schemas.microsoft.com/office/drawing/2014/main" id="{69753426-D044-4E5E-8992-797B4CEB7187}"/>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72" name="Drop Down 4" hidden="1">
          <a:extLst>
            <a:ext uri="{63B3BB69-23CF-44E3-9099-C40C66FF867C}">
              <a14:compatExt xmlns:a14="http://schemas.microsoft.com/office/drawing/2010/main" spid="_x0000_s2052"/>
            </a:ext>
            <a:ext uri="{FF2B5EF4-FFF2-40B4-BE49-F238E27FC236}">
              <a16:creationId xmlns:a16="http://schemas.microsoft.com/office/drawing/2014/main" id="{17C4B259-FA42-498E-81DF-7F30E64AC137}"/>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2973" name="Drop Down 20" hidden="1">
          <a:extLst>
            <a:ext uri="{63B3BB69-23CF-44E3-9099-C40C66FF867C}">
              <a14:compatExt xmlns:a14="http://schemas.microsoft.com/office/drawing/2010/main" spid="_x0000_s2068"/>
            </a:ext>
            <a:ext uri="{FF2B5EF4-FFF2-40B4-BE49-F238E27FC236}">
              <a16:creationId xmlns:a16="http://schemas.microsoft.com/office/drawing/2014/main" id="{4479D6F6-6758-433D-B25A-CAE03D61B034}"/>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2974" name="Drop Down 24" hidden="1">
          <a:extLst>
            <a:ext uri="{63B3BB69-23CF-44E3-9099-C40C66FF867C}">
              <a14:compatExt xmlns:a14="http://schemas.microsoft.com/office/drawing/2010/main" spid="_x0000_s2072"/>
            </a:ext>
            <a:ext uri="{FF2B5EF4-FFF2-40B4-BE49-F238E27FC236}">
              <a16:creationId xmlns:a16="http://schemas.microsoft.com/office/drawing/2014/main" id="{4E973B0F-ACB1-4EB4-9622-8A54AC50847F}"/>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75" name="Drop Down 4" hidden="1">
          <a:extLst>
            <a:ext uri="{63B3BB69-23CF-44E3-9099-C40C66FF867C}">
              <a14:compatExt xmlns:a14="http://schemas.microsoft.com/office/drawing/2010/main" spid="_x0000_s2052"/>
            </a:ext>
            <a:ext uri="{FF2B5EF4-FFF2-40B4-BE49-F238E27FC236}">
              <a16:creationId xmlns:a16="http://schemas.microsoft.com/office/drawing/2014/main" id="{838B6EBB-B904-4F17-8C85-3400B6C1393E}"/>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2976" name="Drop Down 4" hidden="1">
          <a:extLst>
            <a:ext uri="{63B3BB69-23CF-44E3-9099-C40C66FF867C}">
              <a14:compatExt xmlns:a14="http://schemas.microsoft.com/office/drawing/2010/main" spid="_x0000_s2052"/>
            </a:ext>
            <a:ext uri="{FF2B5EF4-FFF2-40B4-BE49-F238E27FC236}">
              <a16:creationId xmlns:a16="http://schemas.microsoft.com/office/drawing/2014/main" id="{248D3BD4-F145-4105-92D5-E0B5C6A7C7D8}"/>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77" name="Drop Down 4" hidden="1">
          <a:extLst>
            <a:ext uri="{63B3BB69-23CF-44E3-9099-C40C66FF867C}">
              <a14:compatExt xmlns:a14="http://schemas.microsoft.com/office/drawing/2010/main" spid="_x0000_s2052"/>
            </a:ext>
            <a:ext uri="{FF2B5EF4-FFF2-40B4-BE49-F238E27FC236}">
              <a16:creationId xmlns:a16="http://schemas.microsoft.com/office/drawing/2014/main" id="{39BF0CE6-CF16-47E6-9607-341937AB16FA}"/>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2978" name="Drop Down 4" hidden="1">
          <a:extLst>
            <a:ext uri="{63B3BB69-23CF-44E3-9099-C40C66FF867C}">
              <a14:compatExt xmlns:a14="http://schemas.microsoft.com/office/drawing/2010/main" spid="_x0000_s2052"/>
            </a:ext>
            <a:ext uri="{FF2B5EF4-FFF2-40B4-BE49-F238E27FC236}">
              <a16:creationId xmlns:a16="http://schemas.microsoft.com/office/drawing/2014/main" id="{78F5C295-903F-47E1-85B8-785B6C27B58C}"/>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79" name="Drop Down 4" hidden="1">
          <a:extLst>
            <a:ext uri="{63B3BB69-23CF-44E3-9099-C40C66FF867C}">
              <a14:compatExt xmlns:a14="http://schemas.microsoft.com/office/drawing/2010/main" spid="_x0000_s2052"/>
            </a:ext>
            <a:ext uri="{FF2B5EF4-FFF2-40B4-BE49-F238E27FC236}">
              <a16:creationId xmlns:a16="http://schemas.microsoft.com/office/drawing/2014/main" id="{79CA435E-500C-480E-B749-66A4E6424BB3}"/>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2980" name="Drop Down 20" hidden="1">
          <a:extLst>
            <a:ext uri="{63B3BB69-23CF-44E3-9099-C40C66FF867C}">
              <a14:compatExt xmlns:a14="http://schemas.microsoft.com/office/drawing/2010/main" spid="_x0000_s2068"/>
            </a:ext>
            <a:ext uri="{FF2B5EF4-FFF2-40B4-BE49-F238E27FC236}">
              <a16:creationId xmlns:a16="http://schemas.microsoft.com/office/drawing/2014/main" id="{CC3E8C20-51D2-4114-B6E6-397D5CE3C912}"/>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2981" name="Drop Down 24" hidden="1">
          <a:extLst>
            <a:ext uri="{63B3BB69-23CF-44E3-9099-C40C66FF867C}">
              <a14:compatExt xmlns:a14="http://schemas.microsoft.com/office/drawing/2010/main" spid="_x0000_s2072"/>
            </a:ext>
            <a:ext uri="{FF2B5EF4-FFF2-40B4-BE49-F238E27FC236}">
              <a16:creationId xmlns:a16="http://schemas.microsoft.com/office/drawing/2014/main" id="{CCBE3DBD-DDAF-4C88-8B98-4B39F984F940}"/>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82" name="Drop Down 4" hidden="1">
          <a:extLst>
            <a:ext uri="{63B3BB69-23CF-44E3-9099-C40C66FF867C}">
              <a14:compatExt xmlns:a14="http://schemas.microsoft.com/office/drawing/2010/main" spid="_x0000_s2052"/>
            </a:ext>
            <a:ext uri="{FF2B5EF4-FFF2-40B4-BE49-F238E27FC236}">
              <a16:creationId xmlns:a16="http://schemas.microsoft.com/office/drawing/2014/main" id="{3F908304-6299-4F8F-A55A-23D1732297B2}"/>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2983" name="Drop Down 4" hidden="1">
          <a:extLst>
            <a:ext uri="{63B3BB69-23CF-44E3-9099-C40C66FF867C}">
              <a14:compatExt xmlns:a14="http://schemas.microsoft.com/office/drawing/2010/main" spid="_x0000_s2052"/>
            </a:ext>
            <a:ext uri="{FF2B5EF4-FFF2-40B4-BE49-F238E27FC236}">
              <a16:creationId xmlns:a16="http://schemas.microsoft.com/office/drawing/2014/main" id="{34E34AED-DDE8-47F8-8888-951686D05169}"/>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84" name="Drop Down 4" hidden="1">
          <a:extLst>
            <a:ext uri="{63B3BB69-23CF-44E3-9099-C40C66FF867C}">
              <a14:compatExt xmlns:a14="http://schemas.microsoft.com/office/drawing/2010/main" spid="_x0000_s2052"/>
            </a:ext>
            <a:ext uri="{FF2B5EF4-FFF2-40B4-BE49-F238E27FC236}">
              <a16:creationId xmlns:a16="http://schemas.microsoft.com/office/drawing/2014/main" id="{E4536AA9-E4A0-46B5-92D8-AF2C6CD5200F}"/>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2985" name="Drop Down 4" hidden="1">
          <a:extLst>
            <a:ext uri="{63B3BB69-23CF-44E3-9099-C40C66FF867C}">
              <a14:compatExt xmlns:a14="http://schemas.microsoft.com/office/drawing/2010/main" spid="_x0000_s2052"/>
            </a:ext>
            <a:ext uri="{FF2B5EF4-FFF2-40B4-BE49-F238E27FC236}">
              <a16:creationId xmlns:a16="http://schemas.microsoft.com/office/drawing/2014/main" id="{DDC192EF-54FE-466A-AA7E-65FC14DBFB9B}"/>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86" name="Drop Down 4" hidden="1">
          <a:extLst>
            <a:ext uri="{63B3BB69-23CF-44E3-9099-C40C66FF867C}">
              <a14:compatExt xmlns:a14="http://schemas.microsoft.com/office/drawing/2010/main" spid="_x0000_s2052"/>
            </a:ext>
            <a:ext uri="{FF2B5EF4-FFF2-40B4-BE49-F238E27FC236}">
              <a16:creationId xmlns:a16="http://schemas.microsoft.com/office/drawing/2014/main" id="{FF8F2275-6040-4666-89E9-1F21CADF8FF0}"/>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2987" name="Drop Down 20" hidden="1">
          <a:extLst>
            <a:ext uri="{63B3BB69-23CF-44E3-9099-C40C66FF867C}">
              <a14:compatExt xmlns:a14="http://schemas.microsoft.com/office/drawing/2010/main" spid="_x0000_s2068"/>
            </a:ext>
            <a:ext uri="{FF2B5EF4-FFF2-40B4-BE49-F238E27FC236}">
              <a16:creationId xmlns:a16="http://schemas.microsoft.com/office/drawing/2014/main" id="{50D16EF0-B433-4EF8-9164-E20593FD6769}"/>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2988" name="Drop Down 24" hidden="1">
          <a:extLst>
            <a:ext uri="{63B3BB69-23CF-44E3-9099-C40C66FF867C}">
              <a14:compatExt xmlns:a14="http://schemas.microsoft.com/office/drawing/2010/main" spid="_x0000_s2072"/>
            </a:ext>
            <a:ext uri="{FF2B5EF4-FFF2-40B4-BE49-F238E27FC236}">
              <a16:creationId xmlns:a16="http://schemas.microsoft.com/office/drawing/2014/main" id="{BA1CECC3-915E-42EC-A532-ABB975771EEE}"/>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89" name="Drop Down 4" hidden="1">
          <a:extLst>
            <a:ext uri="{63B3BB69-23CF-44E3-9099-C40C66FF867C}">
              <a14:compatExt xmlns:a14="http://schemas.microsoft.com/office/drawing/2010/main" spid="_x0000_s2052"/>
            </a:ext>
            <a:ext uri="{FF2B5EF4-FFF2-40B4-BE49-F238E27FC236}">
              <a16:creationId xmlns:a16="http://schemas.microsoft.com/office/drawing/2014/main" id="{C93F6DCA-42EB-436C-A3B6-F179C293BE0C}"/>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2990" name="Drop Down 4" hidden="1">
          <a:extLst>
            <a:ext uri="{63B3BB69-23CF-44E3-9099-C40C66FF867C}">
              <a14:compatExt xmlns:a14="http://schemas.microsoft.com/office/drawing/2010/main" spid="_x0000_s2052"/>
            </a:ext>
            <a:ext uri="{FF2B5EF4-FFF2-40B4-BE49-F238E27FC236}">
              <a16:creationId xmlns:a16="http://schemas.microsoft.com/office/drawing/2014/main" id="{F869AEB2-E178-4994-A44E-11A36EFB5F31}"/>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91" name="Drop Down 4" hidden="1">
          <a:extLst>
            <a:ext uri="{63B3BB69-23CF-44E3-9099-C40C66FF867C}">
              <a14:compatExt xmlns:a14="http://schemas.microsoft.com/office/drawing/2010/main" spid="_x0000_s2052"/>
            </a:ext>
            <a:ext uri="{FF2B5EF4-FFF2-40B4-BE49-F238E27FC236}">
              <a16:creationId xmlns:a16="http://schemas.microsoft.com/office/drawing/2014/main" id="{FC35B32D-4CD0-4BB6-8A9D-68ED5E62F610}"/>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2992" name="Drop Down 4" hidden="1">
          <a:extLst>
            <a:ext uri="{63B3BB69-23CF-44E3-9099-C40C66FF867C}">
              <a14:compatExt xmlns:a14="http://schemas.microsoft.com/office/drawing/2010/main" spid="_x0000_s2052"/>
            </a:ext>
            <a:ext uri="{FF2B5EF4-FFF2-40B4-BE49-F238E27FC236}">
              <a16:creationId xmlns:a16="http://schemas.microsoft.com/office/drawing/2014/main" id="{030D0174-029F-4321-995E-65EB2C63AEE4}"/>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93" name="Drop Down 4" hidden="1">
          <a:extLst>
            <a:ext uri="{63B3BB69-23CF-44E3-9099-C40C66FF867C}">
              <a14:compatExt xmlns:a14="http://schemas.microsoft.com/office/drawing/2010/main" spid="_x0000_s2052"/>
            </a:ext>
            <a:ext uri="{FF2B5EF4-FFF2-40B4-BE49-F238E27FC236}">
              <a16:creationId xmlns:a16="http://schemas.microsoft.com/office/drawing/2014/main" id="{453D6FCD-FEEA-46AC-A3D2-6C13361E1838}"/>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2994" name="Drop Down 20" hidden="1">
          <a:extLst>
            <a:ext uri="{63B3BB69-23CF-44E3-9099-C40C66FF867C}">
              <a14:compatExt xmlns:a14="http://schemas.microsoft.com/office/drawing/2010/main" spid="_x0000_s2068"/>
            </a:ext>
            <a:ext uri="{FF2B5EF4-FFF2-40B4-BE49-F238E27FC236}">
              <a16:creationId xmlns:a16="http://schemas.microsoft.com/office/drawing/2014/main" id="{4C6E13E6-F612-42F8-8831-7A0964943577}"/>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2995" name="Drop Down 24" hidden="1">
          <a:extLst>
            <a:ext uri="{63B3BB69-23CF-44E3-9099-C40C66FF867C}">
              <a14:compatExt xmlns:a14="http://schemas.microsoft.com/office/drawing/2010/main" spid="_x0000_s2072"/>
            </a:ext>
            <a:ext uri="{FF2B5EF4-FFF2-40B4-BE49-F238E27FC236}">
              <a16:creationId xmlns:a16="http://schemas.microsoft.com/office/drawing/2014/main" id="{036C807A-BC6F-4FDB-87C9-ADCECA46300A}"/>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96" name="Drop Down 4" hidden="1">
          <a:extLst>
            <a:ext uri="{63B3BB69-23CF-44E3-9099-C40C66FF867C}">
              <a14:compatExt xmlns:a14="http://schemas.microsoft.com/office/drawing/2010/main" spid="_x0000_s2052"/>
            </a:ext>
            <a:ext uri="{FF2B5EF4-FFF2-40B4-BE49-F238E27FC236}">
              <a16:creationId xmlns:a16="http://schemas.microsoft.com/office/drawing/2014/main" id="{8B33610B-EE12-42A1-899D-65EF6717A7F2}"/>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2997" name="Drop Down 4" hidden="1">
          <a:extLst>
            <a:ext uri="{63B3BB69-23CF-44E3-9099-C40C66FF867C}">
              <a14:compatExt xmlns:a14="http://schemas.microsoft.com/office/drawing/2010/main" spid="_x0000_s2052"/>
            </a:ext>
            <a:ext uri="{FF2B5EF4-FFF2-40B4-BE49-F238E27FC236}">
              <a16:creationId xmlns:a16="http://schemas.microsoft.com/office/drawing/2014/main" id="{01091035-4B6E-40DD-BC4B-FB909FBEADA4}"/>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2998" name="Drop Down 4" hidden="1">
          <a:extLst>
            <a:ext uri="{63B3BB69-23CF-44E3-9099-C40C66FF867C}">
              <a14:compatExt xmlns:a14="http://schemas.microsoft.com/office/drawing/2010/main" spid="_x0000_s2052"/>
            </a:ext>
            <a:ext uri="{FF2B5EF4-FFF2-40B4-BE49-F238E27FC236}">
              <a16:creationId xmlns:a16="http://schemas.microsoft.com/office/drawing/2014/main" id="{C8126961-C220-4077-A4E6-27473E9220AA}"/>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2999" name="Drop Down 4" hidden="1">
          <a:extLst>
            <a:ext uri="{63B3BB69-23CF-44E3-9099-C40C66FF867C}">
              <a14:compatExt xmlns:a14="http://schemas.microsoft.com/office/drawing/2010/main" spid="_x0000_s2052"/>
            </a:ext>
            <a:ext uri="{FF2B5EF4-FFF2-40B4-BE49-F238E27FC236}">
              <a16:creationId xmlns:a16="http://schemas.microsoft.com/office/drawing/2014/main" id="{DEB34110-AF6B-4C39-8021-DAF1F2F915BC}"/>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00" name="Drop Down 4" hidden="1">
          <a:extLst>
            <a:ext uri="{63B3BB69-23CF-44E3-9099-C40C66FF867C}">
              <a14:compatExt xmlns:a14="http://schemas.microsoft.com/office/drawing/2010/main" spid="_x0000_s2052"/>
            </a:ext>
            <a:ext uri="{FF2B5EF4-FFF2-40B4-BE49-F238E27FC236}">
              <a16:creationId xmlns:a16="http://schemas.microsoft.com/office/drawing/2014/main" id="{C149EF16-AB41-41C9-B2E3-9E52A63B99CF}"/>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3001" name="Drop Down 20" hidden="1">
          <a:extLst>
            <a:ext uri="{63B3BB69-23CF-44E3-9099-C40C66FF867C}">
              <a14:compatExt xmlns:a14="http://schemas.microsoft.com/office/drawing/2010/main" spid="_x0000_s2068"/>
            </a:ext>
            <a:ext uri="{FF2B5EF4-FFF2-40B4-BE49-F238E27FC236}">
              <a16:creationId xmlns:a16="http://schemas.microsoft.com/office/drawing/2014/main" id="{FB1CD13D-2930-4199-A4C5-D4FAC5EF886C}"/>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3002" name="Drop Down 24" hidden="1">
          <a:extLst>
            <a:ext uri="{63B3BB69-23CF-44E3-9099-C40C66FF867C}">
              <a14:compatExt xmlns:a14="http://schemas.microsoft.com/office/drawing/2010/main" spid="_x0000_s2072"/>
            </a:ext>
            <a:ext uri="{FF2B5EF4-FFF2-40B4-BE49-F238E27FC236}">
              <a16:creationId xmlns:a16="http://schemas.microsoft.com/office/drawing/2014/main" id="{2ECA6E34-F6F9-4D5D-928B-A58301A1096F}"/>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03" name="Drop Down 4" hidden="1">
          <a:extLst>
            <a:ext uri="{63B3BB69-23CF-44E3-9099-C40C66FF867C}">
              <a14:compatExt xmlns:a14="http://schemas.microsoft.com/office/drawing/2010/main" spid="_x0000_s2052"/>
            </a:ext>
            <a:ext uri="{FF2B5EF4-FFF2-40B4-BE49-F238E27FC236}">
              <a16:creationId xmlns:a16="http://schemas.microsoft.com/office/drawing/2014/main" id="{A8C45029-EF43-4D14-8BEB-4906DADBDDF1}"/>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04" name="Drop Down 4" hidden="1">
          <a:extLst>
            <a:ext uri="{63B3BB69-23CF-44E3-9099-C40C66FF867C}">
              <a14:compatExt xmlns:a14="http://schemas.microsoft.com/office/drawing/2010/main" spid="_x0000_s2052"/>
            </a:ext>
            <a:ext uri="{FF2B5EF4-FFF2-40B4-BE49-F238E27FC236}">
              <a16:creationId xmlns:a16="http://schemas.microsoft.com/office/drawing/2014/main" id="{813BB1EC-0109-4B34-BE60-6544A44A8C73}"/>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05" name="Drop Down 4" hidden="1">
          <a:extLst>
            <a:ext uri="{63B3BB69-23CF-44E3-9099-C40C66FF867C}">
              <a14:compatExt xmlns:a14="http://schemas.microsoft.com/office/drawing/2010/main" spid="_x0000_s2052"/>
            </a:ext>
            <a:ext uri="{FF2B5EF4-FFF2-40B4-BE49-F238E27FC236}">
              <a16:creationId xmlns:a16="http://schemas.microsoft.com/office/drawing/2014/main" id="{18ADD701-97AD-4E7C-89AA-EA52972A9312}"/>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06" name="Drop Down 4" hidden="1">
          <a:extLst>
            <a:ext uri="{63B3BB69-23CF-44E3-9099-C40C66FF867C}">
              <a14:compatExt xmlns:a14="http://schemas.microsoft.com/office/drawing/2010/main" spid="_x0000_s2052"/>
            </a:ext>
            <a:ext uri="{FF2B5EF4-FFF2-40B4-BE49-F238E27FC236}">
              <a16:creationId xmlns:a16="http://schemas.microsoft.com/office/drawing/2014/main" id="{CCB4808D-AB7C-46A6-8A60-3E438D72E3CD}"/>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07" name="Drop Down 4" hidden="1">
          <a:extLst>
            <a:ext uri="{63B3BB69-23CF-44E3-9099-C40C66FF867C}">
              <a14:compatExt xmlns:a14="http://schemas.microsoft.com/office/drawing/2010/main" spid="_x0000_s2052"/>
            </a:ext>
            <a:ext uri="{FF2B5EF4-FFF2-40B4-BE49-F238E27FC236}">
              <a16:creationId xmlns:a16="http://schemas.microsoft.com/office/drawing/2014/main" id="{35C6A6CE-529A-44B3-AFCF-533ACA0918BF}"/>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3008" name="Drop Down 20" hidden="1">
          <a:extLst>
            <a:ext uri="{63B3BB69-23CF-44E3-9099-C40C66FF867C}">
              <a14:compatExt xmlns:a14="http://schemas.microsoft.com/office/drawing/2010/main" spid="_x0000_s2068"/>
            </a:ext>
            <a:ext uri="{FF2B5EF4-FFF2-40B4-BE49-F238E27FC236}">
              <a16:creationId xmlns:a16="http://schemas.microsoft.com/office/drawing/2014/main" id="{0986B9EB-9CFF-4C59-AF6D-635257028876}"/>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3009" name="Drop Down 24" hidden="1">
          <a:extLst>
            <a:ext uri="{63B3BB69-23CF-44E3-9099-C40C66FF867C}">
              <a14:compatExt xmlns:a14="http://schemas.microsoft.com/office/drawing/2010/main" spid="_x0000_s2072"/>
            </a:ext>
            <a:ext uri="{FF2B5EF4-FFF2-40B4-BE49-F238E27FC236}">
              <a16:creationId xmlns:a16="http://schemas.microsoft.com/office/drawing/2014/main" id="{3A0986A3-632B-4604-8DA4-66684F45470E}"/>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10" name="Drop Down 4" hidden="1">
          <a:extLst>
            <a:ext uri="{63B3BB69-23CF-44E3-9099-C40C66FF867C}">
              <a14:compatExt xmlns:a14="http://schemas.microsoft.com/office/drawing/2010/main" spid="_x0000_s2052"/>
            </a:ext>
            <a:ext uri="{FF2B5EF4-FFF2-40B4-BE49-F238E27FC236}">
              <a16:creationId xmlns:a16="http://schemas.microsoft.com/office/drawing/2014/main" id="{AC0BFB53-A4D5-4900-B6F2-EED2631251E4}"/>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11" name="Drop Down 4" hidden="1">
          <a:extLst>
            <a:ext uri="{63B3BB69-23CF-44E3-9099-C40C66FF867C}">
              <a14:compatExt xmlns:a14="http://schemas.microsoft.com/office/drawing/2010/main" spid="_x0000_s2052"/>
            </a:ext>
            <a:ext uri="{FF2B5EF4-FFF2-40B4-BE49-F238E27FC236}">
              <a16:creationId xmlns:a16="http://schemas.microsoft.com/office/drawing/2014/main" id="{ACFFA3A1-2D92-4648-9BC3-BCB33F5733AA}"/>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12" name="Drop Down 4" hidden="1">
          <a:extLst>
            <a:ext uri="{63B3BB69-23CF-44E3-9099-C40C66FF867C}">
              <a14:compatExt xmlns:a14="http://schemas.microsoft.com/office/drawing/2010/main" spid="_x0000_s2052"/>
            </a:ext>
            <a:ext uri="{FF2B5EF4-FFF2-40B4-BE49-F238E27FC236}">
              <a16:creationId xmlns:a16="http://schemas.microsoft.com/office/drawing/2014/main" id="{CA0CE9D8-E88C-4C0B-BB90-1D4AA0E31695}"/>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13" name="Drop Down 4" hidden="1">
          <a:extLst>
            <a:ext uri="{63B3BB69-23CF-44E3-9099-C40C66FF867C}">
              <a14:compatExt xmlns:a14="http://schemas.microsoft.com/office/drawing/2010/main" spid="_x0000_s2052"/>
            </a:ext>
            <a:ext uri="{FF2B5EF4-FFF2-40B4-BE49-F238E27FC236}">
              <a16:creationId xmlns:a16="http://schemas.microsoft.com/office/drawing/2014/main" id="{64D1394A-C6C3-4F84-9D5F-03679734EE08}"/>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14" name="Drop Down 4" hidden="1">
          <a:extLst>
            <a:ext uri="{63B3BB69-23CF-44E3-9099-C40C66FF867C}">
              <a14:compatExt xmlns:a14="http://schemas.microsoft.com/office/drawing/2010/main" spid="_x0000_s2052"/>
            </a:ext>
            <a:ext uri="{FF2B5EF4-FFF2-40B4-BE49-F238E27FC236}">
              <a16:creationId xmlns:a16="http://schemas.microsoft.com/office/drawing/2014/main" id="{C3640D83-EBC4-4F6A-B3C6-27EBA44C62DA}"/>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3015" name="Drop Down 20" hidden="1">
          <a:extLst>
            <a:ext uri="{63B3BB69-23CF-44E3-9099-C40C66FF867C}">
              <a14:compatExt xmlns:a14="http://schemas.microsoft.com/office/drawing/2010/main" spid="_x0000_s2068"/>
            </a:ext>
            <a:ext uri="{FF2B5EF4-FFF2-40B4-BE49-F238E27FC236}">
              <a16:creationId xmlns:a16="http://schemas.microsoft.com/office/drawing/2014/main" id="{FA4B4190-18F9-4D38-BF19-DD56E306E210}"/>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3016" name="Drop Down 24" hidden="1">
          <a:extLst>
            <a:ext uri="{63B3BB69-23CF-44E3-9099-C40C66FF867C}">
              <a14:compatExt xmlns:a14="http://schemas.microsoft.com/office/drawing/2010/main" spid="_x0000_s2072"/>
            </a:ext>
            <a:ext uri="{FF2B5EF4-FFF2-40B4-BE49-F238E27FC236}">
              <a16:creationId xmlns:a16="http://schemas.microsoft.com/office/drawing/2014/main" id="{172C6DDC-1910-407B-A489-1DE8366DD24D}"/>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17" name="Drop Down 4" hidden="1">
          <a:extLst>
            <a:ext uri="{63B3BB69-23CF-44E3-9099-C40C66FF867C}">
              <a14:compatExt xmlns:a14="http://schemas.microsoft.com/office/drawing/2010/main" spid="_x0000_s2052"/>
            </a:ext>
            <a:ext uri="{FF2B5EF4-FFF2-40B4-BE49-F238E27FC236}">
              <a16:creationId xmlns:a16="http://schemas.microsoft.com/office/drawing/2014/main" id="{89DA6BEC-23EA-455F-A6B0-A1FE897446D0}"/>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18" name="Drop Down 4" hidden="1">
          <a:extLst>
            <a:ext uri="{63B3BB69-23CF-44E3-9099-C40C66FF867C}">
              <a14:compatExt xmlns:a14="http://schemas.microsoft.com/office/drawing/2010/main" spid="_x0000_s2052"/>
            </a:ext>
            <a:ext uri="{FF2B5EF4-FFF2-40B4-BE49-F238E27FC236}">
              <a16:creationId xmlns:a16="http://schemas.microsoft.com/office/drawing/2014/main" id="{3DB03F4F-530D-46B2-8658-16E9DA2DFB7E}"/>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19" name="Drop Down 4" hidden="1">
          <a:extLst>
            <a:ext uri="{63B3BB69-23CF-44E3-9099-C40C66FF867C}">
              <a14:compatExt xmlns:a14="http://schemas.microsoft.com/office/drawing/2010/main" spid="_x0000_s2052"/>
            </a:ext>
            <a:ext uri="{FF2B5EF4-FFF2-40B4-BE49-F238E27FC236}">
              <a16:creationId xmlns:a16="http://schemas.microsoft.com/office/drawing/2014/main" id="{8C237B47-B2C0-4DE7-9B72-4A92400C8823}"/>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20" name="Drop Down 4" hidden="1">
          <a:extLst>
            <a:ext uri="{63B3BB69-23CF-44E3-9099-C40C66FF867C}">
              <a14:compatExt xmlns:a14="http://schemas.microsoft.com/office/drawing/2010/main" spid="_x0000_s2052"/>
            </a:ext>
            <a:ext uri="{FF2B5EF4-FFF2-40B4-BE49-F238E27FC236}">
              <a16:creationId xmlns:a16="http://schemas.microsoft.com/office/drawing/2014/main" id="{4C725DBC-9BD9-4E74-B24E-36909E498E04}"/>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21" name="Drop Down 4" hidden="1">
          <a:extLst>
            <a:ext uri="{63B3BB69-23CF-44E3-9099-C40C66FF867C}">
              <a14:compatExt xmlns:a14="http://schemas.microsoft.com/office/drawing/2010/main" spid="_x0000_s2052"/>
            </a:ext>
            <a:ext uri="{FF2B5EF4-FFF2-40B4-BE49-F238E27FC236}">
              <a16:creationId xmlns:a16="http://schemas.microsoft.com/office/drawing/2014/main" id="{42E087DF-FEE6-43B5-BD0A-6B4A6AB06D41}"/>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3022" name="Drop Down 20" hidden="1">
          <a:extLst>
            <a:ext uri="{63B3BB69-23CF-44E3-9099-C40C66FF867C}">
              <a14:compatExt xmlns:a14="http://schemas.microsoft.com/office/drawing/2010/main" spid="_x0000_s2068"/>
            </a:ext>
            <a:ext uri="{FF2B5EF4-FFF2-40B4-BE49-F238E27FC236}">
              <a16:creationId xmlns:a16="http://schemas.microsoft.com/office/drawing/2014/main" id="{AFA955C3-96ED-4676-BED1-C66DF9788598}"/>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3023" name="Drop Down 24" hidden="1">
          <a:extLst>
            <a:ext uri="{63B3BB69-23CF-44E3-9099-C40C66FF867C}">
              <a14:compatExt xmlns:a14="http://schemas.microsoft.com/office/drawing/2010/main" spid="_x0000_s2072"/>
            </a:ext>
            <a:ext uri="{FF2B5EF4-FFF2-40B4-BE49-F238E27FC236}">
              <a16:creationId xmlns:a16="http://schemas.microsoft.com/office/drawing/2014/main" id="{000B5924-8763-4B40-940B-7521CBD9A2E9}"/>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24" name="Drop Down 4" hidden="1">
          <a:extLst>
            <a:ext uri="{63B3BB69-23CF-44E3-9099-C40C66FF867C}">
              <a14:compatExt xmlns:a14="http://schemas.microsoft.com/office/drawing/2010/main" spid="_x0000_s2052"/>
            </a:ext>
            <a:ext uri="{FF2B5EF4-FFF2-40B4-BE49-F238E27FC236}">
              <a16:creationId xmlns:a16="http://schemas.microsoft.com/office/drawing/2014/main" id="{14C3ADD0-5E92-4B29-A872-FF54C435803C}"/>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25" name="Drop Down 4" hidden="1">
          <a:extLst>
            <a:ext uri="{63B3BB69-23CF-44E3-9099-C40C66FF867C}">
              <a14:compatExt xmlns:a14="http://schemas.microsoft.com/office/drawing/2010/main" spid="_x0000_s2052"/>
            </a:ext>
            <a:ext uri="{FF2B5EF4-FFF2-40B4-BE49-F238E27FC236}">
              <a16:creationId xmlns:a16="http://schemas.microsoft.com/office/drawing/2014/main" id="{A9DAD441-9CE8-4872-B4EA-13F18D15B16C}"/>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26" name="Drop Down 4" hidden="1">
          <a:extLst>
            <a:ext uri="{63B3BB69-23CF-44E3-9099-C40C66FF867C}">
              <a14:compatExt xmlns:a14="http://schemas.microsoft.com/office/drawing/2010/main" spid="_x0000_s2052"/>
            </a:ext>
            <a:ext uri="{FF2B5EF4-FFF2-40B4-BE49-F238E27FC236}">
              <a16:creationId xmlns:a16="http://schemas.microsoft.com/office/drawing/2014/main" id="{9EBBBBD1-EA35-4124-BE71-12F73D2E8944}"/>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27" name="Drop Down 4" hidden="1">
          <a:extLst>
            <a:ext uri="{63B3BB69-23CF-44E3-9099-C40C66FF867C}">
              <a14:compatExt xmlns:a14="http://schemas.microsoft.com/office/drawing/2010/main" spid="_x0000_s2052"/>
            </a:ext>
            <a:ext uri="{FF2B5EF4-FFF2-40B4-BE49-F238E27FC236}">
              <a16:creationId xmlns:a16="http://schemas.microsoft.com/office/drawing/2014/main" id="{5553350F-8611-4669-927A-A07769620DCD}"/>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28" name="Drop Down 4" hidden="1">
          <a:extLst>
            <a:ext uri="{63B3BB69-23CF-44E3-9099-C40C66FF867C}">
              <a14:compatExt xmlns:a14="http://schemas.microsoft.com/office/drawing/2010/main" spid="_x0000_s2052"/>
            </a:ext>
            <a:ext uri="{FF2B5EF4-FFF2-40B4-BE49-F238E27FC236}">
              <a16:creationId xmlns:a16="http://schemas.microsoft.com/office/drawing/2014/main" id="{05EAD3E9-675B-48DD-9333-A896A056B7ED}"/>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3029" name="Drop Down 20" hidden="1">
          <a:extLst>
            <a:ext uri="{63B3BB69-23CF-44E3-9099-C40C66FF867C}">
              <a14:compatExt xmlns:a14="http://schemas.microsoft.com/office/drawing/2010/main" spid="_x0000_s2068"/>
            </a:ext>
            <a:ext uri="{FF2B5EF4-FFF2-40B4-BE49-F238E27FC236}">
              <a16:creationId xmlns:a16="http://schemas.microsoft.com/office/drawing/2014/main" id="{10F95D8C-7579-42EA-A8D9-0D60BA9B61ED}"/>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3030" name="Drop Down 24" hidden="1">
          <a:extLst>
            <a:ext uri="{63B3BB69-23CF-44E3-9099-C40C66FF867C}">
              <a14:compatExt xmlns:a14="http://schemas.microsoft.com/office/drawing/2010/main" spid="_x0000_s2072"/>
            </a:ext>
            <a:ext uri="{FF2B5EF4-FFF2-40B4-BE49-F238E27FC236}">
              <a16:creationId xmlns:a16="http://schemas.microsoft.com/office/drawing/2014/main" id="{FDF5BD79-A1D5-43B0-B517-EFEB120280B9}"/>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31" name="Drop Down 4" hidden="1">
          <a:extLst>
            <a:ext uri="{63B3BB69-23CF-44E3-9099-C40C66FF867C}">
              <a14:compatExt xmlns:a14="http://schemas.microsoft.com/office/drawing/2010/main" spid="_x0000_s2052"/>
            </a:ext>
            <a:ext uri="{FF2B5EF4-FFF2-40B4-BE49-F238E27FC236}">
              <a16:creationId xmlns:a16="http://schemas.microsoft.com/office/drawing/2014/main" id="{90E3E1F8-84A3-4981-9678-3180A88379DA}"/>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32" name="Drop Down 4" hidden="1">
          <a:extLst>
            <a:ext uri="{63B3BB69-23CF-44E3-9099-C40C66FF867C}">
              <a14:compatExt xmlns:a14="http://schemas.microsoft.com/office/drawing/2010/main" spid="_x0000_s2052"/>
            </a:ext>
            <a:ext uri="{FF2B5EF4-FFF2-40B4-BE49-F238E27FC236}">
              <a16:creationId xmlns:a16="http://schemas.microsoft.com/office/drawing/2014/main" id="{BB87ADE4-92A1-49EA-BF27-B56085A7446D}"/>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33" name="Drop Down 4" hidden="1">
          <a:extLst>
            <a:ext uri="{63B3BB69-23CF-44E3-9099-C40C66FF867C}">
              <a14:compatExt xmlns:a14="http://schemas.microsoft.com/office/drawing/2010/main" spid="_x0000_s2052"/>
            </a:ext>
            <a:ext uri="{FF2B5EF4-FFF2-40B4-BE49-F238E27FC236}">
              <a16:creationId xmlns:a16="http://schemas.microsoft.com/office/drawing/2014/main" id="{313F49A5-F437-471C-944A-71B64ECFA7CA}"/>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34" name="Drop Down 4" hidden="1">
          <a:extLst>
            <a:ext uri="{63B3BB69-23CF-44E3-9099-C40C66FF867C}">
              <a14:compatExt xmlns:a14="http://schemas.microsoft.com/office/drawing/2010/main" spid="_x0000_s2052"/>
            </a:ext>
            <a:ext uri="{FF2B5EF4-FFF2-40B4-BE49-F238E27FC236}">
              <a16:creationId xmlns:a16="http://schemas.microsoft.com/office/drawing/2014/main" id="{A6FCCD2B-DBDD-44BB-8430-1C6E0DF40142}"/>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35" name="Drop Down 4" hidden="1">
          <a:extLst>
            <a:ext uri="{63B3BB69-23CF-44E3-9099-C40C66FF867C}">
              <a14:compatExt xmlns:a14="http://schemas.microsoft.com/office/drawing/2010/main" spid="_x0000_s2052"/>
            </a:ext>
            <a:ext uri="{FF2B5EF4-FFF2-40B4-BE49-F238E27FC236}">
              <a16:creationId xmlns:a16="http://schemas.microsoft.com/office/drawing/2014/main" id="{9375D4A0-1F70-411A-931F-90374B831DE2}"/>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3036" name="Drop Down 20" hidden="1">
          <a:extLst>
            <a:ext uri="{63B3BB69-23CF-44E3-9099-C40C66FF867C}">
              <a14:compatExt xmlns:a14="http://schemas.microsoft.com/office/drawing/2010/main" spid="_x0000_s2068"/>
            </a:ext>
            <a:ext uri="{FF2B5EF4-FFF2-40B4-BE49-F238E27FC236}">
              <a16:creationId xmlns:a16="http://schemas.microsoft.com/office/drawing/2014/main" id="{514F862E-049E-47EB-B23B-34ACE826F38D}"/>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3037" name="Drop Down 24" hidden="1">
          <a:extLst>
            <a:ext uri="{63B3BB69-23CF-44E3-9099-C40C66FF867C}">
              <a14:compatExt xmlns:a14="http://schemas.microsoft.com/office/drawing/2010/main" spid="_x0000_s2072"/>
            </a:ext>
            <a:ext uri="{FF2B5EF4-FFF2-40B4-BE49-F238E27FC236}">
              <a16:creationId xmlns:a16="http://schemas.microsoft.com/office/drawing/2014/main" id="{B639D96A-8C5E-48BB-A11A-7002763380A8}"/>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38" name="Drop Down 4" hidden="1">
          <a:extLst>
            <a:ext uri="{63B3BB69-23CF-44E3-9099-C40C66FF867C}">
              <a14:compatExt xmlns:a14="http://schemas.microsoft.com/office/drawing/2010/main" spid="_x0000_s2052"/>
            </a:ext>
            <a:ext uri="{FF2B5EF4-FFF2-40B4-BE49-F238E27FC236}">
              <a16:creationId xmlns:a16="http://schemas.microsoft.com/office/drawing/2014/main" id="{078EAF77-80C3-406C-9D7D-A1D3488EE04F}"/>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39" name="Drop Down 4" hidden="1">
          <a:extLst>
            <a:ext uri="{63B3BB69-23CF-44E3-9099-C40C66FF867C}">
              <a14:compatExt xmlns:a14="http://schemas.microsoft.com/office/drawing/2010/main" spid="_x0000_s2052"/>
            </a:ext>
            <a:ext uri="{FF2B5EF4-FFF2-40B4-BE49-F238E27FC236}">
              <a16:creationId xmlns:a16="http://schemas.microsoft.com/office/drawing/2014/main" id="{0E0442BC-6840-4308-B4F6-B6F082D2D294}"/>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40" name="Drop Down 4" hidden="1">
          <a:extLst>
            <a:ext uri="{63B3BB69-23CF-44E3-9099-C40C66FF867C}">
              <a14:compatExt xmlns:a14="http://schemas.microsoft.com/office/drawing/2010/main" spid="_x0000_s2052"/>
            </a:ext>
            <a:ext uri="{FF2B5EF4-FFF2-40B4-BE49-F238E27FC236}">
              <a16:creationId xmlns:a16="http://schemas.microsoft.com/office/drawing/2014/main" id="{5BB6FCEC-0F2B-4CD7-844B-590BFE58E953}"/>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41" name="Drop Down 4" hidden="1">
          <a:extLst>
            <a:ext uri="{63B3BB69-23CF-44E3-9099-C40C66FF867C}">
              <a14:compatExt xmlns:a14="http://schemas.microsoft.com/office/drawing/2010/main" spid="_x0000_s2052"/>
            </a:ext>
            <a:ext uri="{FF2B5EF4-FFF2-40B4-BE49-F238E27FC236}">
              <a16:creationId xmlns:a16="http://schemas.microsoft.com/office/drawing/2014/main" id="{77C0FA7C-8753-4B1F-88F6-28AB10E83EFA}"/>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42" name="Drop Down 4" hidden="1">
          <a:extLst>
            <a:ext uri="{63B3BB69-23CF-44E3-9099-C40C66FF867C}">
              <a14:compatExt xmlns:a14="http://schemas.microsoft.com/office/drawing/2010/main" spid="_x0000_s2052"/>
            </a:ext>
            <a:ext uri="{FF2B5EF4-FFF2-40B4-BE49-F238E27FC236}">
              <a16:creationId xmlns:a16="http://schemas.microsoft.com/office/drawing/2014/main" id="{1478DED5-1211-4CBD-AEDD-34CA1608DDA4}"/>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3043" name="Drop Down 20" hidden="1">
          <a:extLst>
            <a:ext uri="{63B3BB69-23CF-44E3-9099-C40C66FF867C}">
              <a14:compatExt xmlns:a14="http://schemas.microsoft.com/office/drawing/2010/main" spid="_x0000_s2068"/>
            </a:ext>
            <a:ext uri="{FF2B5EF4-FFF2-40B4-BE49-F238E27FC236}">
              <a16:creationId xmlns:a16="http://schemas.microsoft.com/office/drawing/2014/main" id="{9DF1FEFB-0CD5-4068-BA4F-1FCA78757D7B}"/>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3044" name="Drop Down 24" hidden="1">
          <a:extLst>
            <a:ext uri="{63B3BB69-23CF-44E3-9099-C40C66FF867C}">
              <a14:compatExt xmlns:a14="http://schemas.microsoft.com/office/drawing/2010/main" spid="_x0000_s2072"/>
            </a:ext>
            <a:ext uri="{FF2B5EF4-FFF2-40B4-BE49-F238E27FC236}">
              <a16:creationId xmlns:a16="http://schemas.microsoft.com/office/drawing/2014/main" id="{3C00179E-E906-4FAF-8443-8B544F1B5320}"/>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45" name="Drop Down 4" hidden="1">
          <a:extLst>
            <a:ext uri="{63B3BB69-23CF-44E3-9099-C40C66FF867C}">
              <a14:compatExt xmlns:a14="http://schemas.microsoft.com/office/drawing/2010/main" spid="_x0000_s2052"/>
            </a:ext>
            <a:ext uri="{FF2B5EF4-FFF2-40B4-BE49-F238E27FC236}">
              <a16:creationId xmlns:a16="http://schemas.microsoft.com/office/drawing/2014/main" id="{91BAF496-03B4-404D-BC65-B68EDA1BFEFF}"/>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46" name="Drop Down 4" hidden="1">
          <a:extLst>
            <a:ext uri="{63B3BB69-23CF-44E3-9099-C40C66FF867C}">
              <a14:compatExt xmlns:a14="http://schemas.microsoft.com/office/drawing/2010/main" spid="_x0000_s2052"/>
            </a:ext>
            <a:ext uri="{FF2B5EF4-FFF2-40B4-BE49-F238E27FC236}">
              <a16:creationId xmlns:a16="http://schemas.microsoft.com/office/drawing/2014/main" id="{BD97804C-DDA8-4CFC-B682-87EF7FAEA532}"/>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47" name="Drop Down 4" hidden="1">
          <a:extLst>
            <a:ext uri="{63B3BB69-23CF-44E3-9099-C40C66FF867C}">
              <a14:compatExt xmlns:a14="http://schemas.microsoft.com/office/drawing/2010/main" spid="_x0000_s2052"/>
            </a:ext>
            <a:ext uri="{FF2B5EF4-FFF2-40B4-BE49-F238E27FC236}">
              <a16:creationId xmlns:a16="http://schemas.microsoft.com/office/drawing/2014/main" id="{88314527-DBFC-48E4-9877-A7C70BE1D594}"/>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48" name="Drop Down 4" hidden="1">
          <a:extLst>
            <a:ext uri="{63B3BB69-23CF-44E3-9099-C40C66FF867C}">
              <a14:compatExt xmlns:a14="http://schemas.microsoft.com/office/drawing/2010/main" spid="_x0000_s2052"/>
            </a:ext>
            <a:ext uri="{FF2B5EF4-FFF2-40B4-BE49-F238E27FC236}">
              <a16:creationId xmlns:a16="http://schemas.microsoft.com/office/drawing/2014/main" id="{A7EC4971-8835-44BA-81E9-A5C1EB80419E}"/>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49" name="Drop Down 4" hidden="1">
          <a:extLst>
            <a:ext uri="{63B3BB69-23CF-44E3-9099-C40C66FF867C}">
              <a14:compatExt xmlns:a14="http://schemas.microsoft.com/office/drawing/2010/main" spid="_x0000_s2052"/>
            </a:ext>
            <a:ext uri="{FF2B5EF4-FFF2-40B4-BE49-F238E27FC236}">
              <a16:creationId xmlns:a16="http://schemas.microsoft.com/office/drawing/2014/main" id="{B60276B1-5CD0-4A00-8A2D-874DBC7867AA}"/>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3050" name="Drop Down 20" hidden="1">
          <a:extLst>
            <a:ext uri="{63B3BB69-23CF-44E3-9099-C40C66FF867C}">
              <a14:compatExt xmlns:a14="http://schemas.microsoft.com/office/drawing/2010/main" spid="_x0000_s2068"/>
            </a:ext>
            <a:ext uri="{FF2B5EF4-FFF2-40B4-BE49-F238E27FC236}">
              <a16:creationId xmlns:a16="http://schemas.microsoft.com/office/drawing/2014/main" id="{B83DA060-CF6C-4D4C-A9E4-A9765A74E95D}"/>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3051" name="Drop Down 24" hidden="1">
          <a:extLst>
            <a:ext uri="{63B3BB69-23CF-44E3-9099-C40C66FF867C}">
              <a14:compatExt xmlns:a14="http://schemas.microsoft.com/office/drawing/2010/main" spid="_x0000_s2072"/>
            </a:ext>
            <a:ext uri="{FF2B5EF4-FFF2-40B4-BE49-F238E27FC236}">
              <a16:creationId xmlns:a16="http://schemas.microsoft.com/office/drawing/2014/main" id="{D8FC8757-7F46-42DB-B3C4-900D4996C4A6}"/>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52" name="Drop Down 4" hidden="1">
          <a:extLst>
            <a:ext uri="{63B3BB69-23CF-44E3-9099-C40C66FF867C}">
              <a14:compatExt xmlns:a14="http://schemas.microsoft.com/office/drawing/2010/main" spid="_x0000_s2052"/>
            </a:ext>
            <a:ext uri="{FF2B5EF4-FFF2-40B4-BE49-F238E27FC236}">
              <a16:creationId xmlns:a16="http://schemas.microsoft.com/office/drawing/2014/main" id="{25273F44-3F77-4AE0-834A-B6421844DA23}"/>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53" name="Drop Down 4" hidden="1">
          <a:extLst>
            <a:ext uri="{63B3BB69-23CF-44E3-9099-C40C66FF867C}">
              <a14:compatExt xmlns:a14="http://schemas.microsoft.com/office/drawing/2010/main" spid="_x0000_s2052"/>
            </a:ext>
            <a:ext uri="{FF2B5EF4-FFF2-40B4-BE49-F238E27FC236}">
              <a16:creationId xmlns:a16="http://schemas.microsoft.com/office/drawing/2014/main" id="{8734C0D1-5D80-42D7-8500-52CAAD0D868A}"/>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54" name="Drop Down 4" hidden="1">
          <a:extLst>
            <a:ext uri="{63B3BB69-23CF-44E3-9099-C40C66FF867C}">
              <a14:compatExt xmlns:a14="http://schemas.microsoft.com/office/drawing/2010/main" spid="_x0000_s2052"/>
            </a:ext>
            <a:ext uri="{FF2B5EF4-FFF2-40B4-BE49-F238E27FC236}">
              <a16:creationId xmlns:a16="http://schemas.microsoft.com/office/drawing/2014/main" id="{61AADB70-AC98-461B-BD1D-3E88107D9554}"/>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55" name="Drop Down 4" hidden="1">
          <a:extLst>
            <a:ext uri="{63B3BB69-23CF-44E3-9099-C40C66FF867C}">
              <a14:compatExt xmlns:a14="http://schemas.microsoft.com/office/drawing/2010/main" spid="_x0000_s2052"/>
            </a:ext>
            <a:ext uri="{FF2B5EF4-FFF2-40B4-BE49-F238E27FC236}">
              <a16:creationId xmlns:a16="http://schemas.microsoft.com/office/drawing/2014/main" id="{4FE29AB4-5BD6-4F1B-B026-2E52B693F17E}"/>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56" name="Drop Down 4" hidden="1">
          <a:extLst>
            <a:ext uri="{63B3BB69-23CF-44E3-9099-C40C66FF867C}">
              <a14:compatExt xmlns:a14="http://schemas.microsoft.com/office/drawing/2010/main" spid="_x0000_s2052"/>
            </a:ext>
            <a:ext uri="{FF2B5EF4-FFF2-40B4-BE49-F238E27FC236}">
              <a16:creationId xmlns:a16="http://schemas.microsoft.com/office/drawing/2014/main" id="{06DA45F0-AD6E-44AA-BC93-130EB0864FC2}"/>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3057" name="Drop Down 20" hidden="1">
          <a:extLst>
            <a:ext uri="{63B3BB69-23CF-44E3-9099-C40C66FF867C}">
              <a14:compatExt xmlns:a14="http://schemas.microsoft.com/office/drawing/2010/main" spid="_x0000_s2068"/>
            </a:ext>
            <a:ext uri="{FF2B5EF4-FFF2-40B4-BE49-F238E27FC236}">
              <a16:creationId xmlns:a16="http://schemas.microsoft.com/office/drawing/2014/main" id="{FE20002F-8789-4252-A8B3-6690D9C67CE0}"/>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3058" name="Drop Down 24" hidden="1">
          <a:extLst>
            <a:ext uri="{63B3BB69-23CF-44E3-9099-C40C66FF867C}">
              <a14:compatExt xmlns:a14="http://schemas.microsoft.com/office/drawing/2010/main" spid="_x0000_s2072"/>
            </a:ext>
            <a:ext uri="{FF2B5EF4-FFF2-40B4-BE49-F238E27FC236}">
              <a16:creationId xmlns:a16="http://schemas.microsoft.com/office/drawing/2014/main" id="{682470FB-1859-42F5-95B9-23C6B93A84AE}"/>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59" name="Drop Down 4" hidden="1">
          <a:extLst>
            <a:ext uri="{63B3BB69-23CF-44E3-9099-C40C66FF867C}">
              <a14:compatExt xmlns:a14="http://schemas.microsoft.com/office/drawing/2010/main" spid="_x0000_s2052"/>
            </a:ext>
            <a:ext uri="{FF2B5EF4-FFF2-40B4-BE49-F238E27FC236}">
              <a16:creationId xmlns:a16="http://schemas.microsoft.com/office/drawing/2014/main" id="{D4D661D7-68C8-4ED0-8249-5FA57E61C344}"/>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60" name="Drop Down 4" hidden="1">
          <a:extLst>
            <a:ext uri="{63B3BB69-23CF-44E3-9099-C40C66FF867C}">
              <a14:compatExt xmlns:a14="http://schemas.microsoft.com/office/drawing/2010/main" spid="_x0000_s2052"/>
            </a:ext>
            <a:ext uri="{FF2B5EF4-FFF2-40B4-BE49-F238E27FC236}">
              <a16:creationId xmlns:a16="http://schemas.microsoft.com/office/drawing/2014/main" id="{D6150E9F-E124-4E91-9882-2B3A9483101D}"/>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61" name="Drop Down 4" hidden="1">
          <a:extLst>
            <a:ext uri="{63B3BB69-23CF-44E3-9099-C40C66FF867C}">
              <a14:compatExt xmlns:a14="http://schemas.microsoft.com/office/drawing/2010/main" spid="_x0000_s2052"/>
            </a:ext>
            <a:ext uri="{FF2B5EF4-FFF2-40B4-BE49-F238E27FC236}">
              <a16:creationId xmlns:a16="http://schemas.microsoft.com/office/drawing/2014/main" id="{A8FCE301-E500-4CC6-927E-B751C48A536A}"/>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62" name="Drop Down 4" hidden="1">
          <a:extLst>
            <a:ext uri="{63B3BB69-23CF-44E3-9099-C40C66FF867C}">
              <a14:compatExt xmlns:a14="http://schemas.microsoft.com/office/drawing/2010/main" spid="_x0000_s2052"/>
            </a:ext>
            <a:ext uri="{FF2B5EF4-FFF2-40B4-BE49-F238E27FC236}">
              <a16:creationId xmlns:a16="http://schemas.microsoft.com/office/drawing/2014/main" id="{C3A90AFA-2012-40C6-8B8A-87CAFBB8E608}"/>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63" name="Drop Down 4" hidden="1">
          <a:extLst>
            <a:ext uri="{63B3BB69-23CF-44E3-9099-C40C66FF867C}">
              <a14:compatExt xmlns:a14="http://schemas.microsoft.com/office/drawing/2010/main" spid="_x0000_s2052"/>
            </a:ext>
            <a:ext uri="{FF2B5EF4-FFF2-40B4-BE49-F238E27FC236}">
              <a16:creationId xmlns:a16="http://schemas.microsoft.com/office/drawing/2014/main" id="{26A07CB4-7CDB-4CCF-A660-F00AE16A0A9E}"/>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3064" name="Drop Down 20" hidden="1">
          <a:extLst>
            <a:ext uri="{63B3BB69-23CF-44E3-9099-C40C66FF867C}">
              <a14:compatExt xmlns:a14="http://schemas.microsoft.com/office/drawing/2010/main" spid="_x0000_s2068"/>
            </a:ext>
            <a:ext uri="{FF2B5EF4-FFF2-40B4-BE49-F238E27FC236}">
              <a16:creationId xmlns:a16="http://schemas.microsoft.com/office/drawing/2014/main" id="{5B6BF932-0D88-4F1A-AFDE-ECCF7ABFF61A}"/>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3065" name="Drop Down 24" hidden="1">
          <a:extLst>
            <a:ext uri="{63B3BB69-23CF-44E3-9099-C40C66FF867C}">
              <a14:compatExt xmlns:a14="http://schemas.microsoft.com/office/drawing/2010/main" spid="_x0000_s2072"/>
            </a:ext>
            <a:ext uri="{FF2B5EF4-FFF2-40B4-BE49-F238E27FC236}">
              <a16:creationId xmlns:a16="http://schemas.microsoft.com/office/drawing/2014/main" id="{531245FC-55EB-4598-8E77-C1A11880BC23}"/>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66" name="Drop Down 4" hidden="1">
          <a:extLst>
            <a:ext uri="{63B3BB69-23CF-44E3-9099-C40C66FF867C}">
              <a14:compatExt xmlns:a14="http://schemas.microsoft.com/office/drawing/2010/main" spid="_x0000_s2052"/>
            </a:ext>
            <a:ext uri="{FF2B5EF4-FFF2-40B4-BE49-F238E27FC236}">
              <a16:creationId xmlns:a16="http://schemas.microsoft.com/office/drawing/2014/main" id="{09BC0F67-FC06-4627-A2FC-DB087E56A517}"/>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67" name="Drop Down 4" hidden="1">
          <a:extLst>
            <a:ext uri="{63B3BB69-23CF-44E3-9099-C40C66FF867C}">
              <a14:compatExt xmlns:a14="http://schemas.microsoft.com/office/drawing/2010/main" spid="_x0000_s2052"/>
            </a:ext>
            <a:ext uri="{FF2B5EF4-FFF2-40B4-BE49-F238E27FC236}">
              <a16:creationId xmlns:a16="http://schemas.microsoft.com/office/drawing/2014/main" id="{E419C272-1506-46D3-B06C-164DC0456A1C}"/>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68" name="Drop Down 4" hidden="1">
          <a:extLst>
            <a:ext uri="{63B3BB69-23CF-44E3-9099-C40C66FF867C}">
              <a14:compatExt xmlns:a14="http://schemas.microsoft.com/office/drawing/2010/main" spid="_x0000_s2052"/>
            </a:ext>
            <a:ext uri="{FF2B5EF4-FFF2-40B4-BE49-F238E27FC236}">
              <a16:creationId xmlns:a16="http://schemas.microsoft.com/office/drawing/2014/main" id="{DB0EC8CB-5C62-46D7-B040-90BEB27B1E7D}"/>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69" name="Drop Down 4" hidden="1">
          <a:extLst>
            <a:ext uri="{63B3BB69-23CF-44E3-9099-C40C66FF867C}">
              <a14:compatExt xmlns:a14="http://schemas.microsoft.com/office/drawing/2010/main" spid="_x0000_s2052"/>
            </a:ext>
            <a:ext uri="{FF2B5EF4-FFF2-40B4-BE49-F238E27FC236}">
              <a16:creationId xmlns:a16="http://schemas.microsoft.com/office/drawing/2014/main" id="{86430873-71E1-4D93-AE36-AE9DBED88E22}"/>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70" name="Drop Down 4" hidden="1">
          <a:extLst>
            <a:ext uri="{63B3BB69-23CF-44E3-9099-C40C66FF867C}">
              <a14:compatExt xmlns:a14="http://schemas.microsoft.com/office/drawing/2010/main" spid="_x0000_s2052"/>
            </a:ext>
            <a:ext uri="{FF2B5EF4-FFF2-40B4-BE49-F238E27FC236}">
              <a16:creationId xmlns:a16="http://schemas.microsoft.com/office/drawing/2014/main" id="{845A2798-D842-48E5-925A-4099F45E1C44}"/>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3071" name="Drop Down 20" hidden="1">
          <a:extLst>
            <a:ext uri="{63B3BB69-23CF-44E3-9099-C40C66FF867C}">
              <a14:compatExt xmlns:a14="http://schemas.microsoft.com/office/drawing/2010/main" spid="_x0000_s2068"/>
            </a:ext>
            <a:ext uri="{FF2B5EF4-FFF2-40B4-BE49-F238E27FC236}">
              <a16:creationId xmlns:a16="http://schemas.microsoft.com/office/drawing/2014/main" id="{44695A85-6804-47EE-92DD-408124C7DC13}"/>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3072" name="Drop Down 24" hidden="1">
          <a:extLst>
            <a:ext uri="{63B3BB69-23CF-44E3-9099-C40C66FF867C}">
              <a14:compatExt xmlns:a14="http://schemas.microsoft.com/office/drawing/2010/main" spid="_x0000_s2072"/>
            </a:ext>
            <a:ext uri="{FF2B5EF4-FFF2-40B4-BE49-F238E27FC236}">
              <a16:creationId xmlns:a16="http://schemas.microsoft.com/office/drawing/2014/main" id="{99084C4E-D7B1-4B90-B764-BA6C030989D0}"/>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73" name="Drop Down 4" hidden="1">
          <a:extLst>
            <a:ext uri="{63B3BB69-23CF-44E3-9099-C40C66FF867C}">
              <a14:compatExt xmlns:a14="http://schemas.microsoft.com/office/drawing/2010/main" spid="_x0000_s2052"/>
            </a:ext>
            <a:ext uri="{FF2B5EF4-FFF2-40B4-BE49-F238E27FC236}">
              <a16:creationId xmlns:a16="http://schemas.microsoft.com/office/drawing/2014/main" id="{127B121C-8301-42C4-AAF8-8B93641A1BCE}"/>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74" name="Drop Down 4" hidden="1">
          <a:extLst>
            <a:ext uri="{63B3BB69-23CF-44E3-9099-C40C66FF867C}">
              <a14:compatExt xmlns:a14="http://schemas.microsoft.com/office/drawing/2010/main" spid="_x0000_s2052"/>
            </a:ext>
            <a:ext uri="{FF2B5EF4-FFF2-40B4-BE49-F238E27FC236}">
              <a16:creationId xmlns:a16="http://schemas.microsoft.com/office/drawing/2014/main" id="{46789C86-76C3-4C69-A248-EFB7D83B0140}"/>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75" name="Drop Down 4" hidden="1">
          <a:extLst>
            <a:ext uri="{63B3BB69-23CF-44E3-9099-C40C66FF867C}">
              <a14:compatExt xmlns:a14="http://schemas.microsoft.com/office/drawing/2010/main" spid="_x0000_s2052"/>
            </a:ext>
            <a:ext uri="{FF2B5EF4-FFF2-40B4-BE49-F238E27FC236}">
              <a16:creationId xmlns:a16="http://schemas.microsoft.com/office/drawing/2014/main" id="{727C6D91-3255-4D8D-BB28-213541DC3551}"/>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76" name="Drop Down 4" hidden="1">
          <a:extLst>
            <a:ext uri="{63B3BB69-23CF-44E3-9099-C40C66FF867C}">
              <a14:compatExt xmlns:a14="http://schemas.microsoft.com/office/drawing/2010/main" spid="_x0000_s2052"/>
            </a:ext>
            <a:ext uri="{FF2B5EF4-FFF2-40B4-BE49-F238E27FC236}">
              <a16:creationId xmlns:a16="http://schemas.microsoft.com/office/drawing/2014/main" id="{DE148438-8306-4118-A61F-25E27648A8BA}"/>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77" name="Drop Down 4" hidden="1">
          <a:extLst>
            <a:ext uri="{63B3BB69-23CF-44E3-9099-C40C66FF867C}">
              <a14:compatExt xmlns:a14="http://schemas.microsoft.com/office/drawing/2010/main" spid="_x0000_s2052"/>
            </a:ext>
            <a:ext uri="{FF2B5EF4-FFF2-40B4-BE49-F238E27FC236}">
              <a16:creationId xmlns:a16="http://schemas.microsoft.com/office/drawing/2014/main" id="{882C4D6E-C288-481E-BCAA-449F639E5389}"/>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3078" name="Drop Down 20" hidden="1">
          <a:extLst>
            <a:ext uri="{63B3BB69-23CF-44E3-9099-C40C66FF867C}">
              <a14:compatExt xmlns:a14="http://schemas.microsoft.com/office/drawing/2010/main" spid="_x0000_s2068"/>
            </a:ext>
            <a:ext uri="{FF2B5EF4-FFF2-40B4-BE49-F238E27FC236}">
              <a16:creationId xmlns:a16="http://schemas.microsoft.com/office/drawing/2014/main" id="{875C6BF4-DEDB-4453-85AB-296262E7532D}"/>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3079" name="Drop Down 24" hidden="1">
          <a:extLst>
            <a:ext uri="{63B3BB69-23CF-44E3-9099-C40C66FF867C}">
              <a14:compatExt xmlns:a14="http://schemas.microsoft.com/office/drawing/2010/main" spid="_x0000_s2072"/>
            </a:ext>
            <a:ext uri="{FF2B5EF4-FFF2-40B4-BE49-F238E27FC236}">
              <a16:creationId xmlns:a16="http://schemas.microsoft.com/office/drawing/2014/main" id="{2E0B81DC-1960-4250-B62F-4435DFC2A787}"/>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80" name="Drop Down 4" hidden="1">
          <a:extLst>
            <a:ext uri="{63B3BB69-23CF-44E3-9099-C40C66FF867C}">
              <a14:compatExt xmlns:a14="http://schemas.microsoft.com/office/drawing/2010/main" spid="_x0000_s2052"/>
            </a:ext>
            <a:ext uri="{FF2B5EF4-FFF2-40B4-BE49-F238E27FC236}">
              <a16:creationId xmlns:a16="http://schemas.microsoft.com/office/drawing/2014/main" id="{632CCB5C-4080-4FB6-8913-32D531B7AF75}"/>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81" name="Drop Down 4" hidden="1">
          <a:extLst>
            <a:ext uri="{63B3BB69-23CF-44E3-9099-C40C66FF867C}">
              <a14:compatExt xmlns:a14="http://schemas.microsoft.com/office/drawing/2010/main" spid="_x0000_s2052"/>
            </a:ext>
            <a:ext uri="{FF2B5EF4-FFF2-40B4-BE49-F238E27FC236}">
              <a16:creationId xmlns:a16="http://schemas.microsoft.com/office/drawing/2014/main" id="{99103DE3-382F-4BFA-99A0-11D150A8B10C}"/>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82" name="Drop Down 4" hidden="1">
          <a:extLst>
            <a:ext uri="{63B3BB69-23CF-44E3-9099-C40C66FF867C}">
              <a14:compatExt xmlns:a14="http://schemas.microsoft.com/office/drawing/2010/main" spid="_x0000_s2052"/>
            </a:ext>
            <a:ext uri="{FF2B5EF4-FFF2-40B4-BE49-F238E27FC236}">
              <a16:creationId xmlns:a16="http://schemas.microsoft.com/office/drawing/2014/main" id="{CD4F2AD4-B012-4731-B705-4D90AB6CB94E}"/>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83" name="Drop Down 4" hidden="1">
          <a:extLst>
            <a:ext uri="{63B3BB69-23CF-44E3-9099-C40C66FF867C}">
              <a14:compatExt xmlns:a14="http://schemas.microsoft.com/office/drawing/2010/main" spid="_x0000_s2052"/>
            </a:ext>
            <a:ext uri="{FF2B5EF4-FFF2-40B4-BE49-F238E27FC236}">
              <a16:creationId xmlns:a16="http://schemas.microsoft.com/office/drawing/2014/main" id="{6E9B5ED5-F8FB-405B-A8CB-154BD13231C9}"/>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84" name="Drop Down 4" hidden="1">
          <a:extLst>
            <a:ext uri="{63B3BB69-23CF-44E3-9099-C40C66FF867C}">
              <a14:compatExt xmlns:a14="http://schemas.microsoft.com/office/drawing/2010/main" spid="_x0000_s2052"/>
            </a:ext>
            <a:ext uri="{FF2B5EF4-FFF2-40B4-BE49-F238E27FC236}">
              <a16:creationId xmlns:a16="http://schemas.microsoft.com/office/drawing/2014/main" id="{680D448D-5A81-4771-9D4F-0F12D44A9B33}"/>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345</xdr:row>
      <xdr:rowOff>0</xdr:rowOff>
    </xdr:from>
    <xdr:ext cx="1921468" cy="195685"/>
    <xdr:sp macro="" textlink="">
      <xdr:nvSpPr>
        <xdr:cNvPr id="3085" name="Drop Down 20" hidden="1">
          <a:extLst>
            <a:ext uri="{63B3BB69-23CF-44E3-9099-C40C66FF867C}">
              <a14:compatExt xmlns:a14="http://schemas.microsoft.com/office/drawing/2010/main" spid="_x0000_s2068"/>
            </a:ext>
            <a:ext uri="{FF2B5EF4-FFF2-40B4-BE49-F238E27FC236}">
              <a16:creationId xmlns:a16="http://schemas.microsoft.com/office/drawing/2014/main" id="{1D8FD264-689C-4E4B-8FAD-F8BA0832D377}"/>
            </a:ext>
          </a:extLst>
        </xdr:cNvPr>
        <xdr:cNvSpPr/>
      </xdr:nvSpPr>
      <xdr:spPr bwMode="auto">
        <a:xfrm>
          <a:off x="6065520" y="53103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345</xdr:row>
      <xdr:rowOff>0</xdr:rowOff>
    </xdr:from>
    <xdr:ext cx="2476500" cy="199970"/>
    <xdr:sp macro="" textlink="">
      <xdr:nvSpPr>
        <xdr:cNvPr id="3086" name="Drop Down 24" hidden="1">
          <a:extLst>
            <a:ext uri="{63B3BB69-23CF-44E3-9099-C40C66FF867C}">
              <a14:compatExt xmlns:a14="http://schemas.microsoft.com/office/drawing/2010/main" spid="_x0000_s2072"/>
            </a:ext>
            <a:ext uri="{FF2B5EF4-FFF2-40B4-BE49-F238E27FC236}">
              <a16:creationId xmlns:a16="http://schemas.microsoft.com/office/drawing/2014/main" id="{E3901774-F996-49C6-8255-A50D1B678529}"/>
            </a:ext>
          </a:extLst>
        </xdr:cNvPr>
        <xdr:cNvSpPr/>
      </xdr:nvSpPr>
      <xdr:spPr bwMode="auto">
        <a:xfrm>
          <a:off x="3901440" y="53103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87" name="Drop Down 4" hidden="1">
          <a:extLst>
            <a:ext uri="{63B3BB69-23CF-44E3-9099-C40C66FF867C}">
              <a14:compatExt xmlns:a14="http://schemas.microsoft.com/office/drawing/2010/main" spid="_x0000_s2052"/>
            </a:ext>
            <a:ext uri="{FF2B5EF4-FFF2-40B4-BE49-F238E27FC236}">
              <a16:creationId xmlns:a16="http://schemas.microsoft.com/office/drawing/2014/main" id="{BF26354E-BB4C-4BEF-B675-9E0DDB4BAAFF}"/>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88" name="Drop Down 4" hidden="1">
          <a:extLst>
            <a:ext uri="{63B3BB69-23CF-44E3-9099-C40C66FF867C}">
              <a14:compatExt xmlns:a14="http://schemas.microsoft.com/office/drawing/2010/main" spid="_x0000_s2052"/>
            </a:ext>
            <a:ext uri="{FF2B5EF4-FFF2-40B4-BE49-F238E27FC236}">
              <a16:creationId xmlns:a16="http://schemas.microsoft.com/office/drawing/2014/main" id="{3B7CBA70-5EE5-4F39-8A9B-355AB9F3E400}"/>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345</xdr:row>
      <xdr:rowOff>0</xdr:rowOff>
    </xdr:from>
    <xdr:ext cx="2529840" cy="195685"/>
    <xdr:sp macro="" textlink="">
      <xdr:nvSpPr>
        <xdr:cNvPr id="3089" name="Drop Down 4" hidden="1">
          <a:extLst>
            <a:ext uri="{63B3BB69-23CF-44E3-9099-C40C66FF867C}">
              <a14:compatExt xmlns:a14="http://schemas.microsoft.com/office/drawing/2010/main" spid="_x0000_s2052"/>
            </a:ext>
            <a:ext uri="{FF2B5EF4-FFF2-40B4-BE49-F238E27FC236}">
              <a16:creationId xmlns:a16="http://schemas.microsoft.com/office/drawing/2014/main" id="{66016835-E158-4916-BD69-A469D0BADE15}"/>
            </a:ext>
          </a:extLst>
        </xdr:cNvPr>
        <xdr:cNvSpPr/>
      </xdr:nvSpPr>
      <xdr:spPr bwMode="auto">
        <a:xfrm>
          <a:off x="553974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345</xdr:row>
      <xdr:rowOff>0</xdr:rowOff>
    </xdr:from>
    <xdr:ext cx="2529840" cy="195685"/>
    <xdr:sp macro="" textlink="">
      <xdr:nvSpPr>
        <xdr:cNvPr id="3090" name="Drop Down 4" hidden="1">
          <a:extLst>
            <a:ext uri="{63B3BB69-23CF-44E3-9099-C40C66FF867C}">
              <a14:compatExt xmlns:a14="http://schemas.microsoft.com/office/drawing/2010/main" spid="_x0000_s2052"/>
            </a:ext>
            <a:ext uri="{FF2B5EF4-FFF2-40B4-BE49-F238E27FC236}">
              <a16:creationId xmlns:a16="http://schemas.microsoft.com/office/drawing/2014/main" id="{F9EC3015-2305-401E-99C3-135974676862}"/>
            </a:ext>
          </a:extLst>
        </xdr:cNvPr>
        <xdr:cNvSpPr/>
      </xdr:nvSpPr>
      <xdr:spPr bwMode="auto">
        <a:xfrm>
          <a:off x="5227320" y="53103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091" name="Drop Down 24" hidden="1">
          <a:extLst>
            <a:ext uri="{63B3BB69-23CF-44E3-9099-C40C66FF867C}">
              <a14:compatExt xmlns:a14="http://schemas.microsoft.com/office/drawing/2010/main" spid="_x0000_s2072"/>
            </a:ext>
            <a:ext uri="{FF2B5EF4-FFF2-40B4-BE49-F238E27FC236}">
              <a16:creationId xmlns:a16="http://schemas.microsoft.com/office/drawing/2014/main" id="{5C8A98FE-2970-4C2D-8F59-59451ED1C0AB}"/>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092" name="Drop Down 24" hidden="1">
          <a:extLst>
            <a:ext uri="{63B3BB69-23CF-44E3-9099-C40C66FF867C}">
              <a14:compatExt xmlns:a14="http://schemas.microsoft.com/office/drawing/2010/main" spid="_x0000_s2072"/>
            </a:ext>
            <a:ext uri="{FF2B5EF4-FFF2-40B4-BE49-F238E27FC236}">
              <a16:creationId xmlns:a16="http://schemas.microsoft.com/office/drawing/2014/main" id="{35A75D4C-B47E-4D0C-978F-26BF838A9B00}"/>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093" name="Drop Down 24" hidden="1">
          <a:extLst>
            <a:ext uri="{63B3BB69-23CF-44E3-9099-C40C66FF867C}">
              <a14:compatExt xmlns:a14="http://schemas.microsoft.com/office/drawing/2010/main" spid="_x0000_s2072"/>
            </a:ext>
            <a:ext uri="{FF2B5EF4-FFF2-40B4-BE49-F238E27FC236}">
              <a16:creationId xmlns:a16="http://schemas.microsoft.com/office/drawing/2014/main" id="{0A5F9BE3-C48A-472B-BF3C-B641E2BBCFEE}"/>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094" name="Drop Down 24" hidden="1">
          <a:extLst>
            <a:ext uri="{63B3BB69-23CF-44E3-9099-C40C66FF867C}">
              <a14:compatExt xmlns:a14="http://schemas.microsoft.com/office/drawing/2010/main" spid="_x0000_s2072"/>
            </a:ext>
            <a:ext uri="{FF2B5EF4-FFF2-40B4-BE49-F238E27FC236}">
              <a16:creationId xmlns:a16="http://schemas.microsoft.com/office/drawing/2014/main" id="{6E38DE9C-A88B-498C-95F7-B40C715DCAE2}"/>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095" name="Drop Down 24" hidden="1">
          <a:extLst>
            <a:ext uri="{63B3BB69-23CF-44E3-9099-C40C66FF867C}">
              <a14:compatExt xmlns:a14="http://schemas.microsoft.com/office/drawing/2010/main" spid="_x0000_s2072"/>
            </a:ext>
            <a:ext uri="{FF2B5EF4-FFF2-40B4-BE49-F238E27FC236}">
              <a16:creationId xmlns:a16="http://schemas.microsoft.com/office/drawing/2014/main" id="{2174F51E-A73F-4D40-AF59-F1673A2765AE}"/>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096" name="Drop Down 24" hidden="1">
          <a:extLst>
            <a:ext uri="{63B3BB69-23CF-44E3-9099-C40C66FF867C}">
              <a14:compatExt xmlns:a14="http://schemas.microsoft.com/office/drawing/2010/main" spid="_x0000_s2072"/>
            </a:ext>
            <a:ext uri="{FF2B5EF4-FFF2-40B4-BE49-F238E27FC236}">
              <a16:creationId xmlns:a16="http://schemas.microsoft.com/office/drawing/2014/main" id="{99B43E0D-B603-4CDB-B94D-317645CE7DD8}"/>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097" name="Drop Down 24" hidden="1">
          <a:extLst>
            <a:ext uri="{63B3BB69-23CF-44E3-9099-C40C66FF867C}">
              <a14:compatExt xmlns:a14="http://schemas.microsoft.com/office/drawing/2010/main" spid="_x0000_s2072"/>
            </a:ext>
            <a:ext uri="{FF2B5EF4-FFF2-40B4-BE49-F238E27FC236}">
              <a16:creationId xmlns:a16="http://schemas.microsoft.com/office/drawing/2014/main" id="{9091F916-CE63-40F0-BDED-938DDC424A9E}"/>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098" name="Drop Down 24" hidden="1">
          <a:extLst>
            <a:ext uri="{63B3BB69-23CF-44E3-9099-C40C66FF867C}">
              <a14:compatExt xmlns:a14="http://schemas.microsoft.com/office/drawing/2010/main" spid="_x0000_s2072"/>
            </a:ext>
            <a:ext uri="{FF2B5EF4-FFF2-40B4-BE49-F238E27FC236}">
              <a16:creationId xmlns:a16="http://schemas.microsoft.com/office/drawing/2014/main" id="{42A67461-7CAF-443C-A250-51A88CB2E8BC}"/>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099" name="Drop Down 24" hidden="1">
          <a:extLst>
            <a:ext uri="{63B3BB69-23CF-44E3-9099-C40C66FF867C}">
              <a14:compatExt xmlns:a14="http://schemas.microsoft.com/office/drawing/2010/main" spid="_x0000_s2072"/>
            </a:ext>
            <a:ext uri="{FF2B5EF4-FFF2-40B4-BE49-F238E27FC236}">
              <a16:creationId xmlns:a16="http://schemas.microsoft.com/office/drawing/2014/main" id="{8C05654D-5DA3-45CF-848B-63F66BB32EC6}"/>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100" name="Drop Down 24" hidden="1">
          <a:extLst>
            <a:ext uri="{63B3BB69-23CF-44E3-9099-C40C66FF867C}">
              <a14:compatExt xmlns:a14="http://schemas.microsoft.com/office/drawing/2010/main" spid="_x0000_s2072"/>
            </a:ext>
            <a:ext uri="{FF2B5EF4-FFF2-40B4-BE49-F238E27FC236}">
              <a16:creationId xmlns:a16="http://schemas.microsoft.com/office/drawing/2014/main" id="{EDC1772C-9507-4050-8495-9A88369E7404}"/>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101" name="Drop Down 24" hidden="1">
          <a:extLst>
            <a:ext uri="{63B3BB69-23CF-44E3-9099-C40C66FF867C}">
              <a14:compatExt xmlns:a14="http://schemas.microsoft.com/office/drawing/2010/main" spid="_x0000_s2072"/>
            </a:ext>
            <a:ext uri="{FF2B5EF4-FFF2-40B4-BE49-F238E27FC236}">
              <a16:creationId xmlns:a16="http://schemas.microsoft.com/office/drawing/2014/main" id="{74765012-AE94-483F-8676-820CC0D5682C}"/>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102" name="Drop Down 24" hidden="1">
          <a:extLst>
            <a:ext uri="{63B3BB69-23CF-44E3-9099-C40C66FF867C}">
              <a14:compatExt xmlns:a14="http://schemas.microsoft.com/office/drawing/2010/main" spid="_x0000_s2072"/>
            </a:ext>
            <a:ext uri="{FF2B5EF4-FFF2-40B4-BE49-F238E27FC236}">
              <a16:creationId xmlns:a16="http://schemas.microsoft.com/office/drawing/2014/main" id="{4F4C4338-2E6E-4B3C-9055-E779F8E9D598}"/>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103" name="Drop Down 24" hidden="1">
          <a:extLst>
            <a:ext uri="{63B3BB69-23CF-44E3-9099-C40C66FF867C}">
              <a14:compatExt xmlns:a14="http://schemas.microsoft.com/office/drawing/2010/main" spid="_x0000_s2072"/>
            </a:ext>
            <a:ext uri="{FF2B5EF4-FFF2-40B4-BE49-F238E27FC236}">
              <a16:creationId xmlns:a16="http://schemas.microsoft.com/office/drawing/2014/main" id="{E17065BA-88C3-4462-8EE3-C4C5D13093A2}"/>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104" name="Drop Down 24" hidden="1">
          <a:extLst>
            <a:ext uri="{63B3BB69-23CF-44E3-9099-C40C66FF867C}">
              <a14:compatExt xmlns:a14="http://schemas.microsoft.com/office/drawing/2010/main" spid="_x0000_s2072"/>
            </a:ext>
            <a:ext uri="{FF2B5EF4-FFF2-40B4-BE49-F238E27FC236}">
              <a16:creationId xmlns:a16="http://schemas.microsoft.com/office/drawing/2014/main" id="{0F59C715-651E-4224-A1BD-9A72059FD95A}"/>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105" name="Drop Down 24" hidden="1">
          <a:extLst>
            <a:ext uri="{63B3BB69-23CF-44E3-9099-C40C66FF867C}">
              <a14:compatExt xmlns:a14="http://schemas.microsoft.com/office/drawing/2010/main" spid="_x0000_s2072"/>
            </a:ext>
            <a:ext uri="{FF2B5EF4-FFF2-40B4-BE49-F238E27FC236}">
              <a16:creationId xmlns:a16="http://schemas.microsoft.com/office/drawing/2014/main" id="{07A528F7-FAF2-4517-A20F-E927EA4DA749}"/>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106" name="Drop Down 24" hidden="1">
          <a:extLst>
            <a:ext uri="{63B3BB69-23CF-44E3-9099-C40C66FF867C}">
              <a14:compatExt xmlns:a14="http://schemas.microsoft.com/office/drawing/2010/main" spid="_x0000_s2072"/>
            </a:ext>
            <a:ext uri="{FF2B5EF4-FFF2-40B4-BE49-F238E27FC236}">
              <a16:creationId xmlns:a16="http://schemas.microsoft.com/office/drawing/2014/main" id="{D4A2A0F5-0B88-4175-A6A9-461C56B5A7D2}"/>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107" name="Drop Down 24" hidden="1">
          <a:extLst>
            <a:ext uri="{63B3BB69-23CF-44E3-9099-C40C66FF867C}">
              <a14:compatExt xmlns:a14="http://schemas.microsoft.com/office/drawing/2010/main" spid="_x0000_s2072"/>
            </a:ext>
            <a:ext uri="{FF2B5EF4-FFF2-40B4-BE49-F238E27FC236}">
              <a16:creationId xmlns:a16="http://schemas.microsoft.com/office/drawing/2014/main" id="{27CB6B74-8097-44E7-A9D7-BCDA10A56456}"/>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108" name="Drop Down 24" hidden="1">
          <a:extLst>
            <a:ext uri="{63B3BB69-23CF-44E3-9099-C40C66FF867C}">
              <a14:compatExt xmlns:a14="http://schemas.microsoft.com/office/drawing/2010/main" spid="_x0000_s2072"/>
            </a:ext>
            <a:ext uri="{FF2B5EF4-FFF2-40B4-BE49-F238E27FC236}">
              <a16:creationId xmlns:a16="http://schemas.microsoft.com/office/drawing/2014/main" id="{72AB9CD2-508D-4F4C-A9B0-E84A321CA99F}"/>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335</xdr:row>
      <xdr:rowOff>0</xdr:rowOff>
    </xdr:from>
    <xdr:ext cx="2476500" cy="199970"/>
    <xdr:sp macro="" textlink="">
      <xdr:nvSpPr>
        <xdr:cNvPr id="3109" name="Drop Down 24" hidden="1">
          <a:extLst>
            <a:ext uri="{63B3BB69-23CF-44E3-9099-C40C66FF867C}">
              <a14:compatExt xmlns:a14="http://schemas.microsoft.com/office/drawing/2010/main" spid="_x0000_s2072"/>
            </a:ext>
            <a:ext uri="{FF2B5EF4-FFF2-40B4-BE49-F238E27FC236}">
              <a16:creationId xmlns:a16="http://schemas.microsoft.com/office/drawing/2014/main" id="{595DECC0-F361-4192-945D-DE76C5E7B923}"/>
            </a:ext>
          </a:extLst>
        </xdr:cNvPr>
        <xdr:cNvSpPr/>
      </xdr:nvSpPr>
      <xdr:spPr bwMode="auto">
        <a:xfrm>
          <a:off x="3901440" y="451866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10" name="Drop Down 24" hidden="1">
          <a:extLst>
            <a:ext uri="{63B3BB69-23CF-44E3-9099-C40C66FF867C}">
              <a14:compatExt xmlns:a14="http://schemas.microsoft.com/office/drawing/2010/main" spid="_x0000_s2072"/>
            </a:ext>
            <a:ext uri="{FF2B5EF4-FFF2-40B4-BE49-F238E27FC236}">
              <a16:creationId xmlns:a16="http://schemas.microsoft.com/office/drawing/2014/main" id="{841E9C69-4202-4A6C-A395-205EAD7BF0B6}"/>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11" name="Drop Down 24" hidden="1">
          <a:extLst>
            <a:ext uri="{63B3BB69-23CF-44E3-9099-C40C66FF867C}">
              <a14:compatExt xmlns:a14="http://schemas.microsoft.com/office/drawing/2010/main" spid="_x0000_s2072"/>
            </a:ext>
            <a:ext uri="{FF2B5EF4-FFF2-40B4-BE49-F238E27FC236}">
              <a16:creationId xmlns:a16="http://schemas.microsoft.com/office/drawing/2014/main" id="{EB179EF4-8336-47C2-B491-3373E5B240A4}"/>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12" name="Drop Down 24" hidden="1">
          <a:extLst>
            <a:ext uri="{63B3BB69-23CF-44E3-9099-C40C66FF867C}">
              <a14:compatExt xmlns:a14="http://schemas.microsoft.com/office/drawing/2010/main" spid="_x0000_s2072"/>
            </a:ext>
            <a:ext uri="{FF2B5EF4-FFF2-40B4-BE49-F238E27FC236}">
              <a16:creationId xmlns:a16="http://schemas.microsoft.com/office/drawing/2014/main" id="{135EFA6C-1F7B-465B-A19A-48A8A563C64D}"/>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13" name="Drop Down 24" hidden="1">
          <a:extLst>
            <a:ext uri="{63B3BB69-23CF-44E3-9099-C40C66FF867C}">
              <a14:compatExt xmlns:a14="http://schemas.microsoft.com/office/drawing/2010/main" spid="_x0000_s2072"/>
            </a:ext>
            <a:ext uri="{FF2B5EF4-FFF2-40B4-BE49-F238E27FC236}">
              <a16:creationId xmlns:a16="http://schemas.microsoft.com/office/drawing/2014/main" id="{2C3AE456-2B63-453D-AFA5-A44B77C430DA}"/>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14" name="Drop Down 24" hidden="1">
          <a:extLst>
            <a:ext uri="{63B3BB69-23CF-44E3-9099-C40C66FF867C}">
              <a14:compatExt xmlns:a14="http://schemas.microsoft.com/office/drawing/2010/main" spid="_x0000_s2072"/>
            </a:ext>
            <a:ext uri="{FF2B5EF4-FFF2-40B4-BE49-F238E27FC236}">
              <a16:creationId xmlns:a16="http://schemas.microsoft.com/office/drawing/2014/main" id="{17BEA104-420B-436B-834C-9E3DF7BECB38}"/>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15" name="Drop Down 24" hidden="1">
          <a:extLst>
            <a:ext uri="{63B3BB69-23CF-44E3-9099-C40C66FF867C}">
              <a14:compatExt xmlns:a14="http://schemas.microsoft.com/office/drawing/2010/main" spid="_x0000_s2072"/>
            </a:ext>
            <a:ext uri="{FF2B5EF4-FFF2-40B4-BE49-F238E27FC236}">
              <a16:creationId xmlns:a16="http://schemas.microsoft.com/office/drawing/2014/main" id="{4B952978-6B83-44BA-8634-83014D3416B6}"/>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16" name="Drop Down 24" hidden="1">
          <a:extLst>
            <a:ext uri="{63B3BB69-23CF-44E3-9099-C40C66FF867C}">
              <a14:compatExt xmlns:a14="http://schemas.microsoft.com/office/drawing/2010/main" spid="_x0000_s2072"/>
            </a:ext>
            <a:ext uri="{FF2B5EF4-FFF2-40B4-BE49-F238E27FC236}">
              <a16:creationId xmlns:a16="http://schemas.microsoft.com/office/drawing/2014/main" id="{6BBC2719-395D-47FE-9374-6CD82D0C68AB}"/>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17" name="Drop Down 24" hidden="1">
          <a:extLst>
            <a:ext uri="{63B3BB69-23CF-44E3-9099-C40C66FF867C}">
              <a14:compatExt xmlns:a14="http://schemas.microsoft.com/office/drawing/2010/main" spid="_x0000_s2072"/>
            </a:ext>
            <a:ext uri="{FF2B5EF4-FFF2-40B4-BE49-F238E27FC236}">
              <a16:creationId xmlns:a16="http://schemas.microsoft.com/office/drawing/2014/main" id="{7E5A1F31-4D40-42FC-8B6F-F2B23B9C4438}"/>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18" name="Drop Down 24" hidden="1">
          <a:extLst>
            <a:ext uri="{63B3BB69-23CF-44E3-9099-C40C66FF867C}">
              <a14:compatExt xmlns:a14="http://schemas.microsoft.com/office/drawing/2010/main" spid="_x0000_s2072"/>
            </a:ext>
            <a:ext uri="{FF2B5EF4-FFF2-40B4-BE49-F238E27FC236}">
              <a16:creationId xmlns:a16="http://schemas.microsoft.com/office/drawing/2014/main" id="{A7C1A811-CB82-4060-85CE-D9826A1A8B42}"/>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19" name="Drop Down 24" hidden="1">
          <a:extLst>
            <a:ext uri="{63B3BB69-23CF-44E3-9099-C40C66FF867C}">
              <a14:compatExt xmlns:a14="http://schemas.microsoft.com/office/drawing/2010/main" spid="_x0000_s2072"/>
            </a:ext>
            <a:ext uri="{FF2B5EF4-FFF2-40B4-BE49-F238E27FC236}">
              <a16:creationId xmlns:a16="http://schemas.microsoft.com/office/drawing/2014/main" id="{ACC3B73A-A8D0-469A-ADED-FCA87644763B}"/>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20" name="Drop Down 24" hidden="1">
          <a:extLst>
            <a:ext uri="{63B3BB69-23CF-44E3-9099-C40C66FF867C}">
              <a14:compatExt xmlns:a14="http://schemas.microsoft.com/office/drawing/2010/main" spid="_x0000_s2072"/>
            </a:ext>
            <a:ext uri="{FF2B5EF4-FFF2-40B4-BE49-F238E27FC236}">
              <a16:creationId xmlns:a16="http://schemas.microsoft.com/office/drawing/2014/main" id="{F72D5E2A-6ACC-46F7-8BBD-F602CB927954}"/>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21" name="Drop Down 24" hidden="1">
          <a:extLst>
            <a:ext uri="{63B3BB69-23CF-44E3-9099-C40C66FF867C}">
              <a14:compatExt xmlns:a14="http://schemas.microsoft.com/office/drawing/2010/main" spid="_x0000_s2072"/>
            </a:ext>
            <a:ext uri="{FF2B5EF4-FFF2-40B4-BE49-F238E27FC236}">
              <a16:creationId xmlns:a16="http://schemas.microsoft.com/office/drawing/2014/main" id="{0BF51ECA-65AA-43A9-B7AE-6E8805F587AA}"/>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22" name="Drop Down 24" hidden="1">
          <a:extLst>
            <a:ext uri="{63B3BB69-23CF-44E3-9099-C40C66FF867C}">
              <a14:compatExt xmlns:a14="http://schemas.microsoft.com/office/drawing/2010/main" spid="_x0000_s2072"/>
            </a:ext>
            <a:ext uri="{FF2B5EF4-FFF2-40B4-BE49-F238E27FC236}">
              <a16:creationId xmlns:a16="http://schemas.microsoft.com/office/drawing/2014/main" id="{5C0057E2-D73B-42C3-B3C2-53C3CA4D88D0}"/>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23" name="Drop Down 24" hidden="1">
          <a:extLst>
            <a:ext uri="{63B3BB69-23CF-44E3-9099-C40C66FF867C}">
              <a14:compatExt xmlns:a14="http://schemas.microsoft.com/office/drawing/2010/main" spid="_x0000_s2072"/>
            </a:ext>
            <a:ext uri="{FF2B5EF4-FFF2-40B4-BE49-F238E27FC236}">
              <a16:creationId xmlns:a16="http://schemas.microsoft.com/office/drawing/2014/main" id="{D66C8983-A5F1-4201-9B18-18EF68EF1F55}"/>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24" name="Drop Down 24" hidden="1">
          <a:extLst>
            <a:ext uri="{63B3BB69-23CF-44E3-9099-C40C66FF867C}">
              <a14:compatExt xmlns:a14="http://schemas.microsoft.com/office/drawing/2010/main" spid="_x0000_s2072"/>
            </a:ext>
            <a:ext uri="{FF2B5EF4-FFF2-40B4-BE49-F238E27FC236}">
              <a16:creationId xmlns:a16="http://schemas.microsoft.com/office/drawing/2014/main" id="{E075672F-D3DD-492D-94FE-DFFA1FEB3C18}"/>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25" name="Drop Down 24" hidden="1">
          <a:extLst>
            <a:ext uri="{63B3BB69-23CF-44E3-9099-C40C66FF867C}">
              <a14:compatExt xmlns:a14="http://schemas.microsoft.com/office/drawing/2010/main" spid="_x0000_s2072"/>
            </a:ext>
            <a:ext uri="{FF2B5EF4-FFF2-40B4-BE49-F238E27FC236}">
              <a16:creationId xmlns:a16="http://schemas.microsoft.com/office/drawing/2014/main" id="{AF4658D5-3496-4BF8-A731-D83CB8E91215}"/>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26" name="Drop Down 24" hidden="1">
          <a:extLst>
            <a:ext uri="{63B3BB69-23CF-44E3-9099-C40C66FF867C}">
              <a14:compatExt xmlns:a14="http://schemas.microsoft.com/office/drawing/2010/main" spid="_x0000_s2072"/>
            </a:ext>
            <a:ext uri="{FF2B5EF4-FFF2-40B4-BE49-F238E27FC236}">
              <a16:creationId xmlns:a16="http://schemas.microsoft.com/office/drawing/2014/main" id="{5BE20552-5DD2-4383-98F2-07B0D63ABA6A}"/>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27" name="Drop Down 24" hidden="1">
          <a:extLst>
            <a:ext uri="{63B3BB69-23CF-44E3-9099-C40C66FF867C}">
              <a14:compatExt xmlns:a14="http://schemas.microsoft.com/office/drawing/2010/main" spid="_x0000_s2072"/>
            </a:ext>
            <a:ext uri="{FF2B5EF4-FFF2-40B4-BE49-F238E27FC236}">
              <a16:creationId xmlns:a16="http://schemas.microsoft.com/office/drawing/2014/main" id="{04007591-83DD-481A-A1AA-1B15D2861442}"/>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348</xdr:row>
      <xdr:rowOff>0</xdr:rowOff>
    </xdr:from>
    <xdr:ext cx="2476500" cy="199970"/>
    <xdr:sp macro="" textlink="">
      <xdr:nvSpPr>
        <xdr:cNvPr id="3128" name="Drop Down 24" hidden="1">
          <a:extLst>
            <a:ext uri="{63B3BB69-23CF-44E3-9099-C40C66FF867C}">
              <a14:compatExt xmlns:a14="http://schemas.microsoft.com/office/drawing/2010/main" spid="_x0000_s2072"/>
            </a:ext>
            <a:ext uri="{FF2B5EF4-FFF2-40B4-BE49-F238E27FC236}">
              <a16:creationId xmlns:a16="http://schemas.microsoft.com/office/drawing/2014/main" id="{BA969A61-49C8-4736-9A9D-86C8349F6C64}"/>
            </a:ext>
          </a:extLst>
        </xdr:cNvPr>
        <xdr:cNvSpPr/>
      </xdr:nvSpPr>
      <xdr:spPr bwMode="auto">
        <a:xfrm>
          <a:off x="3901440" y="52181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29" name="Drop Down 24" hidden="1">
          <a:extLst>
            <a:ext uri="{63B3BB69-23CF-44E3-9099-C40C66FF867C}">
              <a14:compatExt xmlns:a14="http://schemas.microsoft.com/office/drawing/2010/main" spid="_x0000_s2072"/>
            </a:ext>
            <a:ext uri="{FF2B5EF4-FFF2-40B4-BE49-F238E27FC236}">
              <a16:creationId xmlns:a16="http://schemas.microsoft.com/office/drawing/2014/main" id="{75ED0850-0DD7-41F8-8B54-75D75C3AA6F8}"/>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30" name="Drop Down 24" hidden="1">
          <a:extLst>
            <a:ext uri="{63B3BB69-23CF-44E3-9099-C40C66FF867C}">
              <a14:compatExt xmlns:a14="http://schemas.microsoft.com/office/drawing/2010/main" spid="_x0000_s2072"/>
            </a:ext>
            <a:ext uri="{FF2B5EF4-FFF2-40B4-BE49-F238E27FC236}">
              <a16:creationId xmlns:a16="http://schemas.microsoft.com/office/drawing/2014/main" id="{F2891308-57A7-42E5-ADC9-A3060192FA75}"/>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31" name="Drop Down 24" hidden="1">
          <a:extLst>
            <a:ext uri="{63B3BB69-23CF-44E3-9099-C40C66FF867C}">
              <a14:compatExt xmlns:a14="http://schemas.microsoft.com/office/drawing/2010/main" spid="_x0000_s2072"/>
            </a:ext>
            <a:ext uri="{FF2B5EF4-FFF2-40B4-BE49-F238E27FC236}">
              <a16:creationId xmlns:a16="http://schemas.microsoft.com/office/drawing/2014/main" id="{8329B812-D2D0-4BC2-8041-AAFC040E1BA0}"/>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32" name="Drop Down 24" hidden="1">
          <a:extLst>
            <a:ext uri="{63B3BB69-23CF-44E3-9099-C40C66FF867C}">
              <a14:compatExt xmlns:a14="http://schemas.microsoft.com/office/drawing/2010/main" spid="_x0000_s2072"/>
            </a:ext>
            <a:ext uri="{FF2B5EF4-FFF2-40B4-BE49-F238E27FC236}">
              <a16:creationId xmlns:a16="http://schemas.microsoft.com/office/drawing/2014/main" id="{37EDDAD7-20EE-423D-AC22-0DA749337BA2}"/>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33" name="Drop Down 24" hidden="1">
          <a:extLst>
            <a:ext uri="{63B3BB69-23CF-44E3-9099-C40C66FF867C}">
              <a14:compatExt xmlns:a14="http://schemas.microsoft.com/office/drawing/2010/main" spid="_x0000_s2072"/>
            </a:ext>
            <a:ext uri="{FF2B5EF4-FFF2-40B4-BE49-F238E27FC236}">
              <a16:creationId xmlns:a16="http://schemas.microsoft.com/office/drawing/2014/main" id="{9803FA10-D533-4750-97F7-93B3CADDBA31}"/>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34" name="Drop Down 24" hidden="1">
          <a:extLst>
            <a:ext uri="{63B3BB69-23CF-44E3-9099-C40C66FF867C}">
              <a14:compatExt xmlns:a14="http://schemas.microsoft.com/office/drawing/2010/main" spid="_x0000_s2072"/>
            </a:ext>
            <a:ext uri="{FF2B5EF4-FFF2-40B4-BE49-F238E27FC236}">
              <a16:creationId xmlns:a16="http://schemas.microsoft.com/office/drawing/2014/main" id="{ABFB662F-AE80-4766-91EF-F198210A75C7}"/>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35" name="Drop Down 24" hidden="1">
          <a:extLst>
            <a:ext uri="{63B3BB69-23CF-44E3-9099-C40C66FF867C}">
              <a14:compatExt xmlns:a14="http://schemas.microsoft.com/office/drawing/2010/main" spid="_x0000_s2072"/>
            </a:ext>
            <a:ext uri="{FF2B5EF4-FFF2-40B4-BE49-F238E27FC236}">
              <a16:creationId xmlns:a16="http://schemas.microsoft.com/office/drawing/2014/main" id="{BA5EDD28-D43E-4C14-AA05-ACB60F1A551D}"/>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36" name="Drop Down 24" hidden="1">
          <a:extLst>
            <a:ext uri="{63B3BB69-23CF-44E3-9099-C40C66FF867C}">
              <a14:compatExt xmlns:a14="http://schemas.microsoft.com/office/drawing/2010/main" spid="_x0000_s2072"/>
            </a:ext>
            <a:ext uri="{FF2B5EF4-FFF2-40B4-BE49-F238E27FC236}">
              <a16:creationId xmlns:a16="http://schemas.microsoft.com/office/drawing/2014/main" id="{C5AD5338-F3BC-41E9-979B-38EA2AD2F597}"/>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37" name="Drop Down 24" hidden="1">
          <a:extLst>
            <a:ext uri="{63B3BB69-23CF-44E3-9099-C40C66FF867C}">
              <a14:compatExt xmlns:a14="http://schemas.microsoft.com/office/drawing/2010/main" spid="_x0000_s2072"/>
            </a:ext>
            <a:ext uri="{FF2B5EF4-FFF2-40B4-BE49-F238E27FC236}">
              <a16:creationId xmlns:a16="http://schemas.microsoft.com/office/drawing/2014/main" id="{DBBDC88C-45B7-4291-B315-B9469355F0CB}"/>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38" name="Drop Down 24" hidden="1">
          <a:extLst>
            <a:ext uri="{63B3BB69-23CF-44E3-9099-C40C66FF867C}">
              <a14:compatExt xmlns:a14="http://schemas.microsoft.com/office/drawing/2010/main" spid="_x0000_s2072"/>
            </a:ext>
            <a:ext uri="{FF2B5EF4-FFF2-40B4-BE49-F238E27FC236}">
              <a16:creationId xmlns:a16="http://schemas.microsoft.com/office/drawing/2014/main" id="{1EC5E759-151C-4530-8510-C6D04D19AC7B}"/>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39" name="Drop Down 24" hidden="1">
          <a:extLst>
            <a:ext uri="{63B3BB69-23CF-44E3-9099-C40C66FF867C}">
              <a14:compatExt xmlns:a14="http://schemas.microsoft.com/office/drawing/2010/main" spid="_x0000_s2072"/>
            </a:ext>
            <a:ext uri="{FF2B5EF4-FFF2-40B4-BE49-F238E27FC236}">
              <a16:creationId xmlns:a16="http://schemas.microsoft.com/office/drawing/2014/main" id="{7F89FD0E-CE55-4C05-850E-6A509F1E7D6F}"/>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40" name="Drop Down 24" hidden="1">
          <a:extLst>
            <a:ext uri="{63B3BB69-23CF-44E3-9099-C40C66FF867C}">
              <a14:compatExt xmlns:a14="http://schemas.microsoft.com/office/drawing/2010/main" spid="_x0000_s2072"/>
            </a:ext>
            <a:ext uri="{FF2B5EF4-FFF2-40B4-BE49-F238E27FC236}">
              <a16:creationId xmlns:a16="http://schemas.microsoft.com/office/drawing/2014/main" id="{2C7FCD76-E38E-44B4-B073-BB8BC82E19C4}"/>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41" name="Drop Down 24" hidden="1">
          <a:extLst>
            <a:ext uri="{63B3BB69-23CF-44E3-9099-C40C66FF867C}">
              <a14:compatExt xmlns:a14="http://schemas.microsoft.com/office/drawing/2010/main" spid="_x0000_s2072"/>
            </a:ext>
            <a:ext uri="{FF2B5EF4-FFF2-40B4-BE49-F238E27FC236}">
              <a16:creationId xmlns:a16="http://schemas.microsoft.com/office/drawing/2014/main" id="{35A31E86-E5A0-4DCD-BC55-A582277CAAE5}"/>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42" name="Drop Down 24" hidden="1">
          <a:extLst>
            <a:ext uri="{63B3BB69-23CF-44E3-9099-C40C66FF867C}">
              <a14:compatExt xmlns:a14="http://schemas.microsoft.com/office/drawing/2010/main" spid="_x0000_s2072"/>
            </a:ext>
            <a:ext uri="{FF2B5EF4-FFF2-40B4-BE49-F238E27FC236}">
              <a16:creationId xmlns:a16="http://schemas.microsoft.com/office/drawing/2014/main" id="{03756F22-A86F-4F03-9AAA-F12EDCF58710}"/>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43" name="Drop Down 24" hidden="1">
          <a:extLst>
            <a:ext uri="{63B3BB69-23CF-44E3-9099-C40C66FF867C}">
              <a14:compatExt xmlns:a14="http://schemas.microsoft.com/office/drawing/2010/main" spid="_x0000_s2072"/>
            </a:ext>
            <a:ext uri="{FF2B5EF4-FFF2-40B4-BE49-F238E27FC236}">
              <a16:creationId xmlns:a16="http://schemas.microsoft.com/office/drawing/2014/main" id="{63FA5EBA-4395-4191-9D56-7CD07E54727B}"/>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44" name="Drop Down 24" hidden="1">
          <a:extLst>
            <a:ext uri="{63B3BB69-23CF-44E3-9099-C40C66FF867C}">
              <a14:compatExt xmlns:a14="http://schemas.microsoft.com/office/drawing/2010/main" spid="_x0000_s2072"/>
            </a:ext>
            <a:ext uri="{FF2B5EF4-FFF2-40B4-BE49-F238E27FC236}">
              <a16:creationId xmlns:a16="http://schemas.microsoft.com/office/drawing/2014/main" id="{9E3EC9D3-8BDC-45E6-B939-5D1E8D1F2970}"/>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45" name="Drop Down 24" hidden="1">
          <a:extLst>
            <a:ext uri="{63B3BB69-23CF-44E3-9099-C40C66FF867C}">
              <a14:compatExt xmlns:a14="http://schemas.microsoft.com/office/drawing/2010/main" spid="_x0000_s2072"/>
            </a:ext>
            <a:ext uri="{FF2B5EF4-FFF2-40B4-BE49-F238E27FC236}">
              <a16:creationId xmlns:a16="http://schemas.microsoft.com/office/drawing/2014/main" id="{E1C3D616-8090-4A27-81E2-03A3B7539CA1}"/>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46" name="Drop Down 24" hidden="1">
          <a:extLst>
            <a:ext uri="{63B3BB69-23CF-44E3-9099-C40C66FF867C}">
              <a14:compatExt xmlns:a14="http://schemas.microsoft.com/office/drawing/2010/main" spid="_x0000_s2072"/>
            </a:ext>
            <a:ext uri="{FF2B5EF4-FFF2-40B4-BE49-F238E27FC236}">
              <a16:creationId xmlns:a16="http://schemas.microsoft.com/office/drawing/2014/main" id="{3958B26A-0DE6-4ACB-8B24-BDB4FBB6A47D}"/>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361</xdr:row>
      <xdr:rowOff>0</xdr:rowOff>
    </xdr:from>
    <xdr:ext cx="2476500" cy="199970"/>
    <xdr:sp macro="" textlink="">
      <xdr:nvSpPr>
        <xdr:cNvPr id="3147" name="Drop Down 24" hidden="1">
          <a:extLst>
            <a:ext uri="{63B3BB69-23CF-44E3-9099-C40C66FF867C}">
              <a14:compatExt xmlns:a14="http://schemas.microsoft.com/office/drawing/2010/main" spid="_x0000_s2072"/>
            </a:ext>
            <a:ext uri="{FF2B5EF4-FFF2-40B4-BE49-F238E27FC236}">
              <a16:creationId xmlns:a16="http://schemas.microsoft.com/office/drawing/2014/main" id="{642BD0B1-2A9E-412D-8DF0-3310B16874F6}"/>
            </a:ext>
          </a:extLst>
        </xdr:cNvPr>
        <xdr:cNvSpPr/>
      </xdr:nvSpPr>
      <xdr:spPr bwMode="auto">
        <a:xfrm>
          <a:off x="3901440" y="54246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48" name="Drop Down 24" hidden="1">
          <a:extLst>
            <a:ext uri="{63B3BB69-23CF-44E3-9099-C40C66FF867C}">
              <a14:compatExt xmlns:a14="http://schemas.microsoft.com/office/drawing/2010/main" spid="_x0000_s2072"/>
            </a:ext>
            <a:ext uri="{FF2B5EF4-FFF2-40B4-BE49-F238E27FC236}">
              <a16:creationId xmlns:a16="http://schemas.microsoft.com/office/drawing/2014/main" id="{7FB425FA-EA59-468E-B58E-4BBADBCF4D97}"/>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49" name="Drop Down 24" hidden="1">
          <a:extLst>
            <a:ext uri="{63B3BB69-23CF-44E3-9099-C40C66FF867C}">
              <a14:compatExt xmlns:a14="http://schemas.microsoft.com/office/drawing/2010/main" spid="_x0000_s2072"/>
            </a:ext>
            <a:ext uri="{FF2B5EF4-FFF2-40B4-BE49-F238E27FC236}">
              <a16:creationId xmlns:a16="http://schemas.microsoft.com/office/drawing/2014/main" id="{705BF637-3B3E-4180-94CA-901458E9492E}"/>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50" name="Drop Down 24" hidden="1">
          <a:extLst>
            <a:ext uri="{63B3BB69-23CF-44E3-9099-C40C66FF867C}">
              <a14:compatExt xmlns:a14="http://schemas.microsoft.com/office/drawing/2010/main" spid="_x0000_s2072"/>
            </a:ext>
            <a:ext uri="{FF2B5EF4-FFF2-40B4-BE49-F238E27FC236}">
              <a16:creationId xmlns:a16="http://schemas.microsoft.com/office/drawing/2014/main" id="{DADE4D16-7E49-4C1B-9F0A-3BA9C1C4E735}"/>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51" name="Drop Down 24" hidden="1">
          <a:extLst>
            <a:ext uri="{63B3BB69-23CF-44E3-9099-C40C66FF867C}">
              <a14:compatExt xmlns:a14="http://schemas.microsoft.com/office/drawing/2010/main" spid="_x0000_s2072"/>
            </a:ext>
            <a:ext uri="{FF2B5EF4-FFF2-40B4-BE49-F238E27FC236}">
              <a16:creationId xmlns:a16="http://schemas.microsoft.com/office/drawing/2014/main" id="{C9406077-DF67-4578-A78B-5CD72FB7AB1F}"/>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52" name="Drop Down 24" hidden="1">
          <a:extLst>
            <a:ext uri="{63B3BB69-23CF-44E3-9099-C40C66FF867C}">
              <a14:compatExt xmlns:a14="http://schemas.microsoft.com/office/drawing/2010/main" spid="_x0000_s2072"/>
            </a:ext>
            <a:ext uri="{FF2B5EF4-FFF2-40B4-BE49-F238E27FC236}">
              <a16:creationId xmlns:a16="http://schemas.microsoft.com/office/drawing/2014/main" id="{0EE97452-895B-4095-9230-67CD86AA92AE}"/>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53" name="Drop Down 24" hidden="1">
          <a:extLst>
            <a:ext uri="{63B3BB69-23CF-44E3-9099-C40C66FF867C}">
              <a14:compatExt xmlns:a14="http://schemas.microsoft.com/office/drawing/2010/main" spid="_x0000_s2072"/>
            </a:ext>
            <a:ext uri="{FF2B5EF4-FFF2-40B4-BE49-F238E27FC236}">
              <a16:creationId xmlns:a16="http://schemas.microsoft.com/office/drawing/2014/main" id="{A9DA80B0-4C31-4377-83A0-3572B56AA685}"/>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54" name="Drop Down 24" hidden="1">
          <a:extLst>
            <a:ext uri="{63B3BB69-23CF-44E3-9099-C40C66FF867C}">
              <a14:compatExt xmlns:a14="http://schemas.microsoft.com/office/drawing/2010/main" spid="_x0000_s2072"/>
            </a:ext>
            <a:ext uri="{FF2B5EF4-FFF2-40B4-BE49-F238E27FC236}">
              <a16:creationId xmlns:a16="http://schemas.microsoft.com/office/drawing/2014/main" id="{8F19A58D-FE37-40BE-A54D-B450A0A563D9}"/>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55" name="Drop Down 24" hidden="1">
          <a:extLst>
            <a:ext uri="{63B3BB69-23CF-44E3-9099-C40C66FF867C}">
              <a14:compatExt xmlns:a14="http://schemas.microsoft.com/office/drawing/2010/main" spid="_x0000_s2072"/>
            </a:ext>
            <a:ext uri="{FF2B5EF4-FFF2-40B4-BE49-F238E27FC236}">
              <a16:creationId xmlns:a16="http://schemas.microsoft.com/office/drawing/2014/main" id="{D42774EF-1DE3-4ABB-B211-CD4AF8405F83}"/>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56" name="Drop Down 24" hidden="1">
          <a:extLst>
            <a:ext uri="{63B3BB69-23CF-44E3-9099-C40C66FF867C}">
              <a14:compatExt xmlns:a14="http://schemas.microsoft.com/office/drawing/2010/main" spid="_x0000_s2072"/>
            </a:ext>
            <a:ext uri="{FF2B5EF4-FFF2-40B4-BE49-F238E27FC236}">
              <a16:creationId xmlns:a16="http://schemas.microsoft.com/office/drawing/2014/main" id="{36F0FB04-53C1-4F90-A2A4-9B800F440EDB}"/>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57" name="Drop Down 24" hidden="1">
          <a:extLst>
            <a:ext uri="{63B3BB69-23CF-44E3-9099-C40C66FF867C}">
              <a14:compatExt xmlns:a14="http://schemas.microsoft.com/office/drawing/2010/main" spid="_x0000_s2072"/>
            </a:ext>
            <a:ext uri="{FF2B5EF4-FFF2-40B4-BE49-F238E27FC236}">
              <a16:creationId xmlns:a16="http://schemas.microsoft.com/office/drawing/2014/main" id="{E7A4119A-D00D-4A30-87AF-C018437C3C67}"/>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58" name="Drop Down 24" hidden="1">
          <a:extLst>
            <a:ext uri="{63B3BB69-23CF-44E3-9099-C40C66FF867C}">
              <a14:compatExt xmlns:a14="http://schemas.microsoft.com/office/drawing/2010/main" spid="_x0000_s2072"/>
            </a:ext>
            <a:ext uri="{FF2B5EF4-FFF2-40B4-BE49-F238E27FC236}">
              <a16:creationId xmlns:a16="http://schemas.microsoft.com/office/drawing/2014/main" id="{65F92F65-DC82-448F-AF6F-91617977B779}"/>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59" name="Drop Down 24" hidden="1">
          <a:extLst>
            <a:ext uri="{63B3BB69-23CF-44E3-9099-C40C66FF867C}">
              <a14:compatExt xmlns:a14="http://schemas.microsoft.com/office/drawing/2010/main" spid="_x0000_s2072"/>
            </a:ext>
            <a:ext uri="{FF2B5EF4-FFF2-40B4-BE49-F238E27FC236}">
              <a16:creationId xmlns:a16="http://schemas.microsoft.com/office/drawing/2014/main" id="{ADC41BAF-AF0C-492B-B2C4-9ED379DACB0D}"/>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60" name="Drop Down 24" hidden="1">
          <a:extLst>
            <a:ext uri="{63B3BB69-23CF-44E3-9099-C40C66FF867C}">
              <a14:compatExt xmlns:a14="http://schemas.microsoft.com/office/drawing/2010/main" spid="_x0000_s2072"/>
            </a:ext>
            <a:ext uri="{FF2B5EF4-FFF2-40B4-BE49-F238E27FC236}">
              <a16:creationId xmlns:a16="http://schemas.microsoft.com/office/drawing/2014/main" id="{BCF763EB-1297-43AE-9797-D6FA63DA1DA6}"/>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61" name="Drop Down 24" hidden="1">
          <a:extLst>
            <a:ext uri="{63B3BB69-23CF-44E3-9099-C40C66FF867C}">
              <a14:compatExt xmlns:a14="http://schemas.microsoft.com/office/drawing/2010/main" spid="_x0000_s2072"/>
            </a:ext>
            <a:ext uri="{FF2B5EF4-FFF2-40B4-BE49-F238E27FC236}">
              <a16:creationId xmlns:a16="http://schemas.microsoft.com/office/drawing/2014/main" id="{605C5B35-3567-4843-9BFD-C68E024050AE}"/>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62" name="Drop Down 24" hidden="1">
          <a:extLst>
            <a:ext uri="{63B3BB69-23CF-44E3-9099-C40C66FF867C}">
              <a14:compatExt xmlns:a14="http://schemas.microsoft.com/office/drawing/2010/main" spid="_x0000_s2072"/>
            </a:ext>
            <a:ext uri="{FF2B5EF4-FFF2-40B4-BE49-F238E27FC236}">
              <a16:creationId xmlns:a16="http://schemas.microsoft.com/office/drawing/2014/main" id="{6C39D7F1-FC12-421A-9CF2-FBD7CF9697CC}"/>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63" name="Drop Down 24" hidden="1">
          <a:extLst>
            <a:ext uri="{63B3BB69-23CF-44E3-9099-C40C66FF867C}">
              <a14:compatExt xmlns:a14="http://schemas.microsoft.com/office/drawing/2010/main" spid="_x0000_s2072"/>
            </a:ext>
            <a:ext uri="{FF2B5EF4-FFF2-40B4-BE49-F238E27FC236}">
              <a16:creationId xmlns:a16="http://schemas.microsoft.com/office/drawing/2014/main" id="{C9E0187D-EEA1-4EBC-B6DF-08F0A5A51183}"/>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64" name="Drop Down 24" hidden="1">
          <a:extLst>
            <a:ext uri="{63B3BB69-23CF-44E3-9099-C40C66FF867C}">
              <a14:compatExt xmlns:a14="http://schemas.microsoft.com/office/drawing/2010/main" spid="_x0000_s2072"/>
            </a:ext>
            <a:ext uri="{FF2B5EF4-FFF2-40B4-BE49-F238E27FC236}">
              <a16:creationId xmlns:a16="http://schemas.microsoft.com/office/drawing/2014/main" id="{012D64F6-4A99-46B2-BC26-88A6360140ED}"/>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65" name="Drop Down 24" hidden="1">
          <a:extLst>
            <a:ext uri="{63B3BB69-23CF-44E3-9099-C40C66FF867C}">
              <a14:compatExt xmlns:a14="http://schemas.microsoft.com/office/drawing/2010/main" spid="_x0000_s2072"/>
            </a:ext>
            <a:ext uri="{FF2B5EF4-FFF2-40B4-BE49-F238E27FC236}">
              <a16:creationId xmlns:a16="http://schemas.microsoft.com/office/drawing/2014/main" id="{CB10E34C-55AF-4418-952A-569A7759FD92}"/>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374</xdr:row>
      <xdr:rowOff>0</xdr:rowOff>
    </xdr:from>
    <xdr:ext cx="2476500" cy="199970"/>
    <xdr:sp macro="" textlink="">
      <xdr:nvSpPr>
        <xdr:cNvPr id="3166" name="Drop Down 24" hidden="1">
          <a:extLst>
            <a:ext uri="{63B3BB69-23CF-44E3-9099-C40C66FF867C}">
              <a14:compatExt xmlns:a14="http://schemas.microsoft.com/office/drawing/2010/main" spid="_x0000_s2072"/>
            </a:ext>
            <a:ext uri="{FF2B5EF4-FFF2-40B4-BE49-F238E27FC236}">
              <a16:creationId xmlns:a16="http://schemas.microsoft.com/office/drawing/2014/main" id="{127B5BCD-7257-43FF-8F6B-96083B27F5D5}"/>
            </a:ext>
          </a:extLst>
        </xdr:cNvPr>
        <xdr:cNvSpPr/>
      </xdr:nvSpPr>
      <xdr:spPr bwMode="auto">
        <a:xfrm>
          <a:off x="3901440" y="559155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167" name="Drop Down 4" hidden="1">
          <a:extLst>
            <a:ext uri="{63B3BB69-23CF-44E3-9099-C40C66FF867C}">
              <a14:compatExt xmlns:a14="http://schemas.microsoft.com/office/drawing/2010/main" spid="_x0000_s2052"/>
            </a:ext>
            <a:ext uri="{FF2B5EF4-FFF2-40B4-BE49-F238E27FC236}">
              <a16:creationId xmlns:a16="http://schemas.microsoft.com/office/drawing/2014/main" id="{AD427BB5-0E64-4331-B345-5690D627359A}"/>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168" name="Drop Down 20" hidden="1">
          <a:extLst>
            <a:ext uri="{63B3BB69-23CF-44E3-9099-C40C66FF867C}">
              <a14:compatExt xmlns:a14="http://schemas.microsoft.com/office/drawing/2010/main" spid="_x0000_s2068"/>
            </a:ext>
            <a:ext uri="{FF2B5EF4-FFF2-40B4-BE49-F238E27FC236}">
              <a16:creationId xmlns:a16="http://schemas.microsoft.com/office/drawing/2014/main" id="{1DAAC93A-58E8-4D08-BB23-7CA787BC0A90}"/>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169" name="Drop Down 24" hidden="1">
          <a:extLst>
            <a:ext uri="{63B3BB69-23CF-44E3-9099-C40C66FF867C}">
              <a14:compatExt xmlns:a14="http://schemas.microsoft.com/office/drawing/2010/main" spid="_x0000_s2072"/>
            </a:ext>
            <a:ext uri="{FF2B5EF4-FFF2-40B4-BE49-F238E27FC236}">
              <a16:creationId xmlns:a16="http://schemas.microsoft.com/office/drawing/2014/main" id="{2EA70C04-8C97-4FAA-BF2B-EE361CD919F3}"/>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170" name="Drop Down 4" hidden="1">
          <a:extLst>
            <a:ext uri="{63B3BB69-23CF-44E3-9099-C40C66FF867C}">
              <a14:compatExt xmlns:a14="http://schemas.microsoft.com/office/drawing/2010/main" spid="_x0000_s2052"/>
            </a:ext>
            <a:ext uri="{FF2B5EF4-FFF2-40B4-BE49-F238E27FC236}">
              <a16:creationId xmlns:a16="http://schemas.microsoft.com/office/drawing/2014/main" id="{96079598-8C84-499C-89E5-DE07078A7D5D}"/>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171" name="Drop Down 4" hidden="1">
          <a:extLst>
            <a:ext uri="{63B3BB69-23CF-44E3-9099-C40C66FF867C}">
              <a14:compatExt xmlns:a14="http://schemas.microsoft.com/office/drawing/2010/main" spid="_x0000_s2052"/>
            </a:ext>
            <a:ext uri="{FF2B5EF4-FFF2-40B4-BE49-F238E27FC236}">
              <a16:creationId xmlns:a16="http://schemas.microsoft.com/office/drawing/2014/main" id="{20961D8D-8C48-4E16-B116-2FE3B0AB878D}"/>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172" name="Drop Down 4" hidden="1">
          <a:extLst>
            <a:ext uri="{63B3BB69-23CF-44E3-9099-C40C66FF867C}">
              <a14:compatExt xmlns:a14="http://schemas.microsoft.com/office/drawing/2010/main" spid="_x0000_s2052"/>
            </a:ext>
            <a:ext uri="{FF2B5EF4-FFF2-40B4-BE49-F238E27FC236}">
              <a16:creationId xmlns:a16="http://schemas.microsoft.com/office/drawing/2014/main" id="{4D0F47F6-5F61-4D18-A029-9C06F91CEDA9}"/>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173" name="Drop Down 4" hidden="1">
          <a:extLst>
            <a:ext uri="{63B3BB69-23CF-44E3-9099-C40C66FF867C}">
              <a14:compatExt xmlns:a14="http://schemas.microsoft.com/office/drawing/2010/main" spid="_x0000_s2052"/>
            </a:ext>
            <a:ext uri="{FF2B5EF4-FFF2-40B4-BE49-F238E27FC236}">
              <a16:creationId xmlns:a16="http://schemas.microsoft.com/office/drawing/2014/main" id="{1C847866-6DFF-4CA6-AA0F-8FDF0CDFE95E}"/>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174" name="Drop Down 4" hidden="1">
          <a:extLst>
            <a:ext uri="{63B3BB69-23CF-44E3-9099-C40C66FF867C}">
              <a14:compatExt xmlns:a14="http://schemas.microsoft.com/office/drawing/2010/main" spid="_x0000_s2052"/>
            </a:ext>
            <a:ext uri="{FF2B5EF4-FFF2-40B4-BE49-F238E27FC236}">
              <a16:creationId xmlns:a16="http://schemas.microsoft.com/office/drawing/2014/main" id="{721E4547-73C2-4106-B4E3-02FD85059951}"/>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175" name="Drop Down 20" hidden="1">
          <a:extLst>
            <a:ext uri="{63B3BB69-23CF-44E3-9099-C40C66FF867C}">
              <a14:compatExt xmlns:a14="http://schemas.microsoft.com/office/drawing/2010/main" spid="_x0000_s2068"/>
            </a:ext>
            <a:ext uri="{FF2B5EF4-FFF2-40B4-BE49-F238E27FC236}">
              <a16:creationId xmlns:a16="http://schemas.microsoft.com/office/drawing/2014/main" id="{0F19F11B-5D88-47BF-A0A6-4F71B4CF6558}"/>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176" name="Drop Down 24" hidden="1">
          <a:extLst>
            <a:ext uri="{63B3BB69-23CF-44E3-9099-C40C66FF867C}">
              <a14:compatExt xmlns:a14="http://schemas.microsoft.com/office/drawing/2010/main" spid="_x0000_s2072"/>
            </a:ext>
            <a:ext uri="{FF2B5EF4-FFF2-40B4-BE49-F238E27FC236}">
              <a16:creationId xmlns:a16="http://schemas.microsoft.com/office/drawing/2014/main" id="{C6D10756-F7A8-4268-8A0E-9623FC495489}"/>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177" name="Drop Down 4" hidden="1">
          <a:extLst>
            <a:ext uri="{63B3BB69-23CF-44E3-9099-C40C66FF867C}">
              <a14:compatExt xmlns:a14="http://schemas.microsoft.com/office/drawing/2010/main" spid="_x0000_s2052"/>
            </a:ext>
            <a:ext uri="{FF2B5EF4-FFF2-40B4-BE49-F238E27FC236}">
              <a16:creationId xmlns:a16="http://schemas.microsoft.com/office/drawing/2014/main" id="{A63B39AA-58B7-4B8F-ACDE-AC75EC8D789F}"/>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178" name="Drop Down 4" hidden="1">
          <a:extLst>
            <a:ext uri="{63B3BB69-23CF-44E3-9099-C40C66FF867C}">
              <a14:compatExt xmlns:a14="http://schemas.microsoft.com/office/drawing/2010/main" spid="_x0000_s2052"/>
            </a:ext>
            <a:ext uri="{FF2B5EF4-FFF2-40B4-BE49-F238E27FC236}">
              <a16:creationId xmlns:a16="http://schemas.microsoft.com/office/drawing/2014/main" id="{7C37D31D-90A9-46BE-B74A-DF029A9E12AC}"/>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179" name="Drop Down 4" hidden="1">
          <a:extLst>
            <a:ext uri="{63B3BB69-23CF-44E3-9099-C40C66FF867C}">
              <a14:compatExt xmlns:a14="http://schemas.microsoft.com/office/drawing/2010/main" spid="_x0000_s2052"/>
            </a:ext>
            <a:ext uri="{FF2B5EF4-FFF2-40B4-BE49-F238E27FC236}">
              <a16:creationId xmlns:a16="http://schemas.microsoft.com/office/drawing/2014/main" id="{F6E3F8F7-2FC0-4648-924C-13C2334A6558}"/>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180" name="Drop Down 4" hidden="1">
          <a:extLst>
            <a:ext uri="{63B3BB69-23CF-44E3-9099-C40C66FF867C}">
              <a14:compatExt xmlns:a14="http://schemas.microsoft.com/office/drawing/2010/main" spid="_x0000_s2052"/>
            </a:ext>
            <a:ext uri="{FF2B5EF4-FFF2-40B4-BE49-F238E27FC236}">
              <a16:creationId xmlns:a16="http://schemas.microsoft.com/office/drawing/2014/main" id="{44643830-38C1-4228-8258-84D9E5EDB89F}"/>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181" name="Drop Down 4" hidden="1">
          <a:extLst>
            <a:ext uri="{63B3BB69-23CF-44E3-9099-C40C66FF867C}">
              <a14:compatExt xmlns:a14="http://schemas.microsoft.com/office/drawing/2010/main" spid="_x0000_s2052"/>
            </a:ext>
            <a:ext uri="{FF2B5EF4-FFF2-40B4-BE49-F238E27FC236}">
              <a16:creationId xmlns:a16="http://schemas.microsoft.com/office/drawing/2014/main" id="{C9C7A6B3-B3FC-4030-AE9B-9229241062CF}"/>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182" name="Drop Down 20" hidden="1">
          <a:extLst>
            <a:ext uri="{63B3BB69-23CF-44E3-9099-C40C66FF867C}">
              <a14:compatExt xmlns:a14="http://schemas.microsoft.com/office/drawing/2010/main" spid="_x0000_s2068"/>
            </a:ext>
            <a:ext uri="{FF2B5EF4-FFF2-40B4-BE49-F238E27FC236}">
              <a16:creationId xmlns:a16="http://schemas.microsoft.com/office/drawing/2014/main" id="{39C3A541-D4E0-4582-826C-74CA00011FF4}"/>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183" name="Drop Down 24" hidden="1">
          <a:extLst>
            <a:ext uri="{63B3BB69-23CF-44E3-9099-C40C66FF867C}">
              <a14:compatExt xmlns:a14="http://schemas.microsoft.com/office/drawing/2010/main" spid="_x0000_s2072"/>
            </a:ext>
            <a:ext uri="{FF2B5EF4-FFF2-40B4-BE49-F238E27FC236}">
              <a16:creationId xmlns:a16="http://schemas.microsoft.com/office/drawing/2014/main" id="{9296A6C1-21FC-404D-8111-34E6920D99EB}"/>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184" name="Drop Down 4" hidden="1">
          <a:extLst>
            <a:ext uri="{63B3BB69-23CF-44E3-9099-C40C66FF867C}">
              <a14:compatExt xmlns:a14="http://schemas.microsoft.com/office/drawing/2010/main" spid="_x0000_s2052"/>
            </a:ext>
            <a:ext uri="{FF2B5EF4-FFF2-40B4-BE49-F238E27FC236}">
              <a16:creationId xmlns:a16="http://schemas.microsoft.com/office/drawing/2014/main" id="{8E23FF1B-45E1-4C69-ACE4-38BFBB4F2ED9}"/>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185" name="Drop Down 4" hidden="1">
          <a:extLst>
            <a:ext uri="{63B3BB69-23CF-44E3-9099-C40C66FF867C}">
              <a14:compatExt xmlns:a14="http://schemas.microsoft.com/office/drawing/2010/main" spid="_x0000_s2052"/>
            </a:ext>
            <a:ext uri="{FF2B5EF4-FFF2-40B4-BE49-F238E27FC236}">
              <a16:creationId xmlns:a16="http://schemas.microsoft.com/office/drawing/2014/main" id="{9B710929-80FA-4185-93C6-48858C95F054}"/>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186" name="Drop Down 4" hidden="1">
          <a:extLst>
            <a:ext uri="{63B3BB69-23CF-44E3-9099-C40C66FF867C}">
              <a14:compatExt xmlns:a14="http://schemas.microsoft.com/office/drawing/2010/main" spid="_x0000_s2052"/>
            </a:ext>
            <a:ext uri="{FF2B5EF4-FFF2-40B4-BE49-F238E27FC236}">
              <a16:creationId xmlns:a16="http://schemas.microsoft.com/office/drawing/2014/main" id="{D17F26D7-0139-4803-BF5B-D7100FF27714}"/>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187" name="Drop Down 4" hidden="1">
          <a:extLst>
            <a:ext uri="{63B3BB69-23CF-44E3-9099-C40C66FF867C}">
              <a14:compatExt xmlns:a14="http://schemas.microsoft.com/office/drawing/2010/main" spid="_x0000_s2052"/>
            </a:ext>
            <a:ext uri="{FF2B5EF4-FFF2-40B4-BE49-F238E27FC236}">
              <a16:creationId xmlns:a16="http://schemas.microsoft.com/office/drawing/2014/main" id="{94810FFB-F804-4942-8FFC-4CF90178DA6C}"/>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188" name="Drop Down 4" hidden="1">
          <a:extLst>
            <a:ext uri="{63B3BB69-23CF-44E3-9099-C40C66FF867C}">
              <a14:compatExt xmlns:a14="http://schemas.microsoft.com/office/drawing/2010/main" spid="_x0000_s2052"/>
            </a:ext>
            <a:ext uri="{FF2B5EF4-FFF2-40B4-BE49-F238E27FC236}">
              <a16:creationId xmlns:a16="http://schemas.microsoft.com/office/drawing/2014/main" id="{E0105E75-6BE5-4BD7-9227-422C575E0424}"/>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189" name="Drop Down 20" hidden="1">
          <a:extLst>
            <a:ext uri="{63B3BB69-23CF-44E3-9099-C40C66FF867C}">
              <a14:compatExt xmlns:a14="http://schemas.microsoft.com/office/drawing/2010/main" spid="_x0000_s2068"/>
            </a:ext>
            <a:ext uri="{FF2B5EF4-FFF2-40B4-BE49-F238E27FC236}">
              <a16:creationId xmlns:a16="http://schemas.microsoft.com/office/drawing/2014/main" id="{723F8A57-B324-4A95-A250-26A5CF4BD6F1}"/>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190" name="Drop Down 24" hidden="1">
          <a:extLst>
            <a:ext uri="{63B3BB69-23CF-44E3-9099-C40C66FF867C}">
              <a14:compatExt xmlns:a14="http://schemas.microsoft.com/office/drawing/2010/main" spid="_x0000_s2072"/>
            </a:ext>
            <a:ext uri="{FF2B5EF4-FFF2-40B4-BE49-F238E27FC236}">
              <a16:creationId xmlns:a16="http://schemas.microsoft.com/office/drawing/2014/main" id="{80A712FB-FB70-43CC-8C47-64FDFBCD1DDD}"/>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191" name="Drop Down 4" hidden="1">
          <a:extLst>
            <a:ext uri="{63B3BB69-23CF-44E3-9099-C40C66FF867C}">
              <a14:compatExt xmlns:a14="http://schemas.microsoft.com/office/drawing/2010/main" spid="_x0000_s2052"/>
            </a:ext>
            <a:ext uri="{FF2B5EF4-FFF2-40B4-BE49-F238E27FC236}">
              <a16:creationId xmlns:a16="http://schemas.microsoft.com/office/drawing/2014/main" id="{76DCBE5F-34DA-4B42-A157-C7E9E247D31F}"/>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192" name="Drop Down 4" hidden="1">
          <a:extLst>
            <a:ext uri="{63B3BB69-23CF-44E3-9099-C40C66FF867C}">
              <a14:compatExt xmlns:a14="http://schemas.microsoft.com/office/drawing/2010/main" spid="_x0000_s2052"/>
            </a:ext>
            <a:ext uri="{FF2B5EF4-FFF2-40B4-BE49-F238E27FC236}">
              <a16:creationId xmlns:a16="http://schemas.microsoft.com/office/drawing/2014/main" id="{3C1C6710-E689-4D8C-84FC-E6C36A50DA52}"/>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193" name="Drop Down 4" hidden="1">
          <a:extLst>
            <a:ext uri="{63B3BB69-23CF-44E3-9099-C40C66FF867C}">
              <a14:compatExt xmlns:a14="http://schemas.microsoft.com/office/drawing/2010/main" spid="_x0000_s2052"/>
            </a:ext>
            <a:ext uri="{FF2B5EF4-FFF2-40B4-BE49-F238E27FC236}">
              <a16:creationId xmlns:a16="http://schemas.microsoft.com/office/drawing/2014/main" id="{CCC49747-5233-4AFC-8778-A9CCB387E306}"/>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194" name="Drop Down 4" hidden="1">
          <a:extLst>
            <a:ext uri="{63B3BB69-23CF-44E3-9099-C40C66FF867C}">
              <a14:compatExt xmlns:a14="http://schemas.microsoft.com/office/drawing/2010/main" spid="_x0000_s2052"/>
            </a:ext>
            <a:ext uri="{FF2B5EF4-FFF2-40B4-BE49-F238E27FC236}">
              <a16:creationId xmlns:a16="http://schemas.microsoft.com/office/drawing/2014/main" id="{A464D1CF-EB03-46EB-A42A-5C0CF3CCCDB4}"/>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195" name="Drop Down 4" hidden="1">
          <a:extLst>
            <a:ext uri="{63B3BB69-23CF-44E3-9099-C40C66FF867C}">
              <a14:compatExt xmlns:a14="http://schemas.microsoft.com/office/drawing/2010/main" spid="_x0000_s2052"/>
            </a:ext>
            <a:ext uri="{FF2B5EF4-FFF2-40B4-BE49-F238E27FC236}">
              <a16:creationId xmlns:a16="http://schemas.microsoft.com/office/drawing/2014/main" id="{415DA795-1212-485E-8CD7-BE9A952A5EBD}"/>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196" name="Drop Down 20" hidden="1">
          <a:extLst>
            <a:ext uri="{63B3BB69-23CF-44E3-9099-C40C66FF867C}">
              <a14:compatExt xmlns:a14="http://schemas.microsoft.com/office/drawing/2010/main" spid="_x0000_s2068"/>
            </a:ext>
            <a:ext uri="{FF2B5EF4-FFF2-40B4-BE49-F238E27FC236}">
              <a16:creationId xmlns:a16="http://schemas.microsoft.com/office/drawing/2014/main" id="{DC70795B-A1F7-4916-B865-6135C051D379}"/>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197" name="Drop Down 24" hidden="1">
          <a:extLst>
            <a:ext uri="{63B3BB69-23CF-44E3-9099-C40C66FF867C}">
              <a14:compatExt xmlns:a14="http://schemas.microsoft.com/office/drawing/2010/main" spid="_x0000_s2072"/>
            </a:ext>
            <a:ext uri="{FF2B5EF4-FFF2-40B4-BE49-F238E27FC236}">
              <a16:creationId xmlns:a16="http://schemas.microsoft.com/office/drawing/2014/main" id="{34B48D68-AE8E-4422-989F-A132285C60C7}"/>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198" name="Drop Down 4" hidden="1">
          <a:extLst>
            <a:ext uri="{63B3BB69-23CF-44E3-9099-C40C66FF867C}">
              <a14:compatExt xmlns:a14="http://schemas.microsoft.com/office/drawing/2010/main" spid="_x0000_s2052"/>
            </a:ext>
            <a:ext uri="{FF2B5EF4-FFF2-40B4-BE49-F238E27FC236}">
              <a16:creationId xmlns:a16="http://schemas.microsoft.com/office/drawing/2014/main" id="{7C0C542D-2E9D-4532-9C8A-C05FDF03DED9}"/>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199" name="Drop Down 4" hidden="1">
          <a:extLst>
            <a:ext uri="{63B3BB69-23CF-44E3-9099-C40C66FF867C}">
              <a14:compatExt xmlns:a14="http://schemas.microsoft.com/office/drawing/2010/main" spid="_x0000_s2052"/>
            </a:ext>
            <a:ext uri="{FF2B5EF4-FFF2-40B4-BE49-F238E27FC236}">
              <a16:creationId xmlns:a16="http://schemas.microsoft.com/office/drawing/2014/main" id="{33A1ACB5-8E61-4F1B-A6BD-83DA14BC0464}"/>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00" name="Drop Down 4" hidden="1">
          <a:extLst>
            <a:ext uri="{63B3BB69-23CF-44E3-9099-C40C66FF867C}">
              <a14:compatExt xmlns:a14="http://schemas.microsoft.com/office/drawing/2010/main" spid="_x0000_s2052"/>
            </a:ext>
            <a:ext uri="{FF2B5EF4-FFF2-40B4-BE49-F238E27FC236}">
              <a16:creationId xmlns:a16="http://schemas.microsoft.com/office/drawing/2014/main" id="{B239733E-9CC9-44E6-9CF8-34F557E878AD}"/>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01" name="Drop Down 4" hidden="1">
          <a:extLst>
            <a:ext uri="{63B3BB69-23CF-44E3-9099-C40C66FF867C}">
              <a14:compatExt xmlns:a14="http://schemas.microsoft.com/office/drawing/2010/main" spid="_x0000_s2052"/>
            </a:ext>
            <a:ext uri="{FF2B5EF4-FFF2-40B4-BE49-F238E27FC236}">
              <a16:creationId xmlns:a16="http://schemas.microsoft.com/office/drawing/2014/main" id="{5518A9FF-B913-4E4A-970A-92B6D46BE1D8}"/>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02" name="Drop Down 4" hidden="1">
          <a:extLst>
            <a:ext uri="{63B3BB69-23CF-44E3-9099-C40C66FF867C}">
              <a14:compatExt xmlns:a14="http://schemas.microsoft.com/office/drawing/2010/main" spid="_x0000_s2052"/>
            </a:ext>
            <a:ext uri="{FF2B5EF4-FFF2-40B4-BE49-F238E27FC236}">
              <a16:creationId xmlns:a16="http://schemas.microsoft.com/office/drawing/2014/main" id="{327ACEF6-709A-4055-BCBD-12B65D69D2D4}"/>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203" name="Drop Down 20" hidden="1">
          <a:extLst>
            <a:ext uri="{63B3BB69-23CF-44E3-9099-C40C66FF867C}">
              <a14:compatExt xmlns:a14="http://schemas.microsoft.com/office/drawing/2010/main" spid="_x0000_s2068"/>
            </a:ext>
            <a:ext uri="{FF2B5EF4-FFF2-40B4-BE49-F238E27FC236}">
              <a16:creationId xmlns:a16="http://schemas.microsoft.com/office/drawing/2014/main" id="{B1C85884-F920-4D20-9749-CC6BE4FE7B0A}"/>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204" name="Drop Down 24" hidden="1">
          <a:extLst>
            <a:ext uri="{63B3BB69-23CF-44E3-9099-C40C66FF867C}">
              <a14:compatExt xmlns:a14="http://schemas.microsoft.com/office/drawing/2010/main" spid="_x0000_s2072"/>
            </a:ext>
            <a:ext uri="{FF2B5EF4-FFF2-40B4-BE49-F238E27FC236}">
              <a16:creationId xmlns:a16="http://schemas.microsoft.com/office/drawing/2014/main" id="{1D1143D4-AF40-4135-9752-1EA636485BD8}"/>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05" name="Drop Down 4" hidden="1">
          <a:extLst>
            <a:ext uri="{63B3BB69-23CF-44E3-9099-C40C66FF867C}">
              <a14:compatExt xmlns:a14="http://schemas.microsoft.com/office/drawing/2010/main" spid="_x0000_s2052"/>
            </a:ext>
            <a:ext uri="{FF2B5EF4-FFF2-40B4-BE49-F238E27FC236}">
              <a16:creationId xmlns:a16="http://schemas.microsoft.com/office/drawing/2014/main" id="{47E81472-64DA-4B30-B6F6-7E4DE0C92B71}"/>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06" name="Drop Down 4" hidden="1">
          <a:extLst>
            <a:ext uri="{63B3BB69-23CF-44E3-9099-C40C66FF867C}">
              <a14:compatExt xmlns:a14="http://schemas.microsoft.com/office/drawing/2010/main" spid="_x0000_s2052"/>
            </a:ext>
            <a:ext uri="{FF2B5EF4-FFF2-40B4-BE49-F238E27FC236}">
              <a16:creationId xmlns:a16="http://schemas.microsoft.com/office/drawing/2014/main" id="{C8948CB1-DC57-4276-BF31-14826AB4D307}"/>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07" name="Drop Down 4" hidden="1">
          <a:extLst>
            <a:ext uri="{63B3BB69-23CF-44E3-9099-C40C66FF867C}">
              <a14:compatExt xmlns:a14="http://schemas.microsoft.com/office/drawing/2010/main" spid="_x0000_s2052"/>
            </a:ext>
            <a:ext uri="{FF2B5EF4-FFF2-40B4-BE49-F238E27FC236}">
              <a16:creationId xmlns:a16="http://schemas.microsoft.com/office/drawing/2014/main" id="{261D6CE9-20BC-4237-AD29-6D251EC6E239}"/>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08" name="Drop Down 4" hidden="1">
          <a:extLst>
            <a:ext uri="{63B3BB69-23CF-44E3-9099-C40C66FF867C}">
              <a14:compatExt xmlns:a14="http://schemas.microsoft.com/office/drawing/2010/main" spid="_x0000_s2052"/>
            </a:ext>
            <a:ext uri="{FF2B5EF4-FFF2-40B4-BE49-F238E27FC236}">
              <a16:creationId xmlns:a16="http://schemas.microsoft.com/office/drawing/2014/main" id="{4DF1AD20-C9DE-454D-81AE-295E905547CA}"/>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09" name="Drop Down 4" hidden="1">
          <a:extLst>
            <a:ext uri="{63B3BB69-23CF-44E3-9099-C40C66FF867C}">
              <a14:compatExt xmlns:a14="http://schemas.microsoft.com/office/drawing/2010/main" spid="_x0000_s2052"/>
            </a:ext>
            <a:ext uri="{FF2B5EF4-FFF2-40B4-BE49-F238E27FC236}">
              <a16:creationId xmlns:a16="http://schemas.microsoft.com/office/drawing/2014/main" id="{0399DE23-A071-4D07-8DD8-C965C772E941}"/>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210" name="Drop Down 20" hidden="1">
          <a:extLst>
            <a:ext uri="{63B3BB69-23CF-44E3-9099-C40C66FF867C}">
              <a14:compatExt xmlns:a14="http://schemas.microsoft.com/office/drawing/2010/main" spid="_x0000_s2068"/>
            </a:ext>
            <a:ext uri="{FF2B5EF4-FFF2-40B4-BE49-F238E27FC236}">
              <a16:creationId xmlns:a16="http://schemas.microsoft.com/office/drawing/2014/main" id="{DF47F7FC-1343-465D-957B-E648CE37962C}"/>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211" name="Drop Down 24" hidden="1">
          <a:extLst>
            <a:ext uri="{63B3BB69-23CF-44E3-9099-C40C66FF867C}">
              <a14:compatExt xmlns:a14="http://schemas.microsoft.com/office/drawing/2010/main" spid="_x0000_s2072"/>
            </a:ext>
            <a:ext uri="{FF2B5EF4-FFF2-40B4-BE49-F238E27FC236}">
              <a16:creationId xmlns:a16="http://schemas.microsoft.com/office/drawing/2014/main" id="{8EF7351E-A281-4DBE-961A-DBFCF083E6F5}"/>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12" name="Drop Down 4" hidden="1">
          <a:extLst>
            <a:ext uri="{63B3BB69-23CF-44E3-9099-C40C66FF867C}">
              <a14:compatExt xmlns:a14="http://schemas.microsoft.com/office/drawing/2010/main" spid="_x0000_s2052"/>
            </a:ext>
            <a:ext uri="{FF2B5EF4-FFF2-40B4-BE49-F238E27FC236}">
              <a16:creationId xmlns:a16="http://schemas.microsoft.com/office/drawing/2014/main" id="{07E602A5-6956-4FD8-90B9-37CEE0C710B3}"/>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13" name="Drop Down 4" hidden="1">
          <a:extLst>
            <a:ext uri="{63B3BB69-23CF-44E3-9099-C40C66FF867C}">
              <a14:compatExt xmlns:a14="http://schemas.microsoft.com/office/drawing/2010/main" spid="_x0000_s2052"/>
            </a:ext>
            <a:ext uri="{FF2B5EF4-FFF2-40B4-BE49-F238E27FC236}">
              <a16:creationId xmlns:a16="http://schemas.microsoft.com/office/drawing/2014/main" id="{D82D3E50-44D9-4AF8-8973-4F12F0A6CAEA}"/>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14" name="Drop Down 4" hidden="1">
          <a:extLst>
            <a:ext uri="{63B3BB69-23CF-44E3-9099-C40C66FF867C}">
              <a14:compatExt xmlns:a14="http://schemas.microsoft.com/office/drawing/2010/main" spid="_x0000_s2052"/>
            </a:ext>
            <a:ext uri="{FF2B5EF4-FFF2-40B4-BE49-F238E27FC236}">
              <a16:creationId xmlns:a16="http://schemas.microsoft.com/office/drawing/2014/main" id="{61C50E8A-BEF9-4E2B-BDEC-6B8ED716B571}"/>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15" name="Drop Down 4" hidden="1">
          <a:extLst>
            <a:ext uri="{63B3BB69-23CF-44E3-9099-C40C66FF867C}">
              <a14:compatExt xmlns:a14="http://schemas.microsoft.com/office/drawing/2010/main" spid="_x0000_s2052"/>
            </a:ext>
            <a:ext uri="{FF2B5EF4-FFF2-40B4-BE49-F238E27FC236}">
              <a16:creationId xmlns:a16="http://schemas.microsoft.com/office/drawing/2014/main" id="{3DBAC7F9-B972-42B9-BF49-5389CA5C3F89}"/>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16" name="Drop Down 4" hidden="1">
          <a:extLst>
            <a:ext uri="{63B3BB69-23CF-44E3-9099-C40C66FF867C}">
              <a14:compatExt xmlns:a14="http://schemas.microsoft.com/office/drawing/2010/main" spid="_x0000_s2052"/>
            </a:ext>
            <a:ext uri="{FF2B5EF4-FFF2-40B4-BE49-F238E27FC236}">
              <a16:creationId xmlns:a16="http://schemas.microsoft.com/office/drawing/2014/main" id="{1BEDDD12-A938-4B57-8D21-D03A3A3C0331}"/>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217" name="Drop Down 20" hidden="1">
          <a:extLst>
            <a:ext uri="{63B3BB69-23CF-44E3-9099-C40C66FF867C}">
              <a14:compatExt xmlns:a14="http://schemas.microsoft.com/office/drawing/2010/main" spid="_x0000_s2068"/>
            </a:ext>
            <a:ext uri="{FF2B5EF4-FFF2-40B4-BE49-F238E27FC236}">
              <a16:creationId xmlns:a16="http://schemas.microsoft.com/office/drawing/2014/main" id="{5245B2B8-94AD-458F-B6AB-42FE9299970A}"/>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218" name="Drop Down 24" hidden="1">
          <a:extLst>
            <a:ext uri="{63B3BB69-23CF-44E3-9099-C40C66FF867C}">
              <a14:compatExt xmlns:a14="http://schemas.microsoft.com/office/drawing/2010/main" spid="_x0000_s2072"/>
            </a:ext>
            <a:ext uri="{FF2B5EF4-FFF2-40B4-BE49-F238E27FC236}">
              <a16:creationId xmlns:a16="http://schemas.microsoft.com/office/drawing/2014/main" id="{62D2396D-7453-4A30-AC8D-56D354ED4A82}"/>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19" name="Drop Down 4" hidden="1">
          <a:extLst>
            <a:ext uri="{63B3BB69-23CF-44E3-9099-C40C66FF867C}">
              <a14:compatExt xmlns:a14="http://schemas.microsoft.com/office/drawing/2010/main" spid="_x0000_s2052"/>
            </a:ext>
            <a:ext uri="{FF2B5EF4-FFF2-40B4-BE49-F238E27FC236}">
              <a16:creationId xmlns:a16="http://schemas.microsoft.com/office/drawing/2014/main" id="{B6C5F6C4-B01B-4910-97C1-F2D966F09E3A}"/>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20" name="Drop Down 4" hidden="1">
          <a:extLst>
            <a:ext uri="{63B3BB69-23CF-44E3-9099-C40C66FF867C}">
              <a14:compatExt xmlns:a14="http://schemas.microsoft.com/office/drawing/2010/main" spid="_x0000_s2052"/>
            </a:ext>
            <a:ext uri="{FF2B5EF4-FFF2-40B4-BE49-F238E27FC236}">
              <a16:creationId xmlns:a16="http://schemas.microsoft.com/office/drawing/2014/main" id="{BFC6B4DC-D362-44FD-B0B2-E2E38FEE22CC}"/>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21" name="Drop Down 4" hidden="1">
          <a:extLst>
            <a:ext uri="{63B3BB69-23CF-44E3-9099-C40C66FF867C}">
              <a14:compatExt xmlns:a14="http://schemas.microsoft.com/office/drawing/2010/main" spid="_x0000_s2052"/>
            </a:ext>
            <a:ext uri="{FF2B5EF4-FFF2-40B4-BE49-F238E27FC236}">
              <a16:creationId xmlns:a16="http://schemas.microsoft.com/office/drawing/2014/main" id="{685DB02E-31C1-4DF8-8A8F-2F46A56B436F}"/>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22" name="Drop Down 4" hidden="1">
          <a:extLst>
            <a:ext uri="{63B3BB69-23CF-44E3-9099-C40C66FF867C}">
              <a14:compatExt xmlns:a14="http://schemas.microsoft.com/office/drawing/2010/main" spid="_x0000_s2052"/>
            </a:ext>
            <a:ext uri="{FF2B5EF4-FFF2-40B4-BE49-F238E27FC236}">
              <a16:creationId xmlns:a16="http://schemas.microsoft.com/office/drawing/2014/main" id="{F074A1D6-C9D2-4287-95AC-C32F81F7BA3B}"/>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23" name="Drop Down 4" hidden="1">
          <a:extLst>
            <a:ext uri="{63B3BB69-23CF-44E3-9099-C40C66FF867C}">
              <a14:compatExt xmlns:a14="http://schemas.microsoft.com/office/drawing/2010/main" spid="_x0000_s2052"/>
            </a:ext>
            <a:ext uri="{FF2B5EF4-FFF2-40B4-BE49-F238E27FC236}">
              <a16:creationId xmlns:a16="http://schemas.microsoft.com/office/drawing/2014/main" id="{A84ADDEF-D6FB-4F9C-96F4-B69ECB8CE803}"/>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224" name="Drop Down 20" hidden="1">
          <a:extLst>
            <a:ext uri="{63B3BB69-23CF-44E3-9099-C40C66FF867C}">
              <a14:compatExt xmlns:a14="http://schemas.microsoft.com/office/drawing/2010/main" spid="_x0000_s2068"/>
            </a:ext>
            <a:ext uri="{FF2B5EF4-FFF2-40B4-BE49-F238E27FC236}">
              <a16:creationId xmlns:a16="http://schemas.microsoft.com/office/drawing/2014/main" id="{F9B56DE6-F28A-4090-871C-ACBD453F05DA}"/>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225" name="Drop Down 24" hidden="1">
          <a:extLst>
            <a:ext uri="{63B3BB69-23CF-44E3-9099-C40C66FF867C}">
              <a14:compatExt xmlns:a14="http://schemas.microsoft.com/office/drawing/2010/main" spid="_x0000_s2072"/>
            </a:ext>
            <a:ext uri="{FF2B5EF4-FFF2-40B4-BE49-F238E27FC236}">
              <a16:creationId xmlns:a16="http://schemas.microsoft.com/office/drawing/2014/main" id="{A16BF08A-A743-4954-9C73-649550004A0E}"/>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26" name="Drop Down 4" hidden="1">
          <a:extLst>
            <a:ext uri="{63B3BB69-23CF-44E3-9099-C40C66FF867C}">
              <a14:compatExt xmlns:a14="http://schemas.microsoft.com/office/drawing/2010/main" spid="_x0000_s2052"/>
            </a:ext>
            <a:ext uri="{FF2B5EF4-FFF2-40B4-BE49-F238E27FC236}">
              <a16:creationId xmlns:a16="http://schemas.microsoft.com/office/drawing/2014/main" id="{50634D03-F8DD-4715-9458-078131FF7988}"/>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27" name="Drop Down 4" hidden="1">
          <a:extLst>
            <a:ext uri="{63B3BB69-23CF-44E3-9099-C40C66FF867C}">
              <a14:compatExt xmlns:a14="http://schemas.microsoft.com/office/drawing/2010/main" spid="_x0000_s2052"/>
            </a:ext>
            <a:ext uri="{FF2B5EF4-FFF2-40B4-BE49-F238E27FC236}">
              <a16:creationId xmlns:a16="http://schemas.microsoft.com/office/drawing/2014/main" id="{BE86875E-52A2-41DB-A0F7-475ABA765904}"/>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28" name="Drop Down 4" hidden="1">
          <a:extLst>
            <a:ext uri="{63B3BB69-23CF-44E3-9099-C40C66FF867C}">
              <a14:compatExt xmlns:a14="http://schemas.microsoft.com/office/drawing/2010/main" spid="_x0000_s2052"/>
            </a:ext>
            <a:ext uri="{FF2B5EF4-FFF2-40B4-BE49-F238E27FC236}">
              <a16:creationId xmlns:a16="http://schemas.microsoft.com/office/drawing/2014/main" id="{FB717173-915B-4488-A1BB-038D1ADDA983}"/>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29" name="Drop Down 4" hidden="1">
          <a:extLst>
            <a:ext uri="{63B3BB69-23CF-44E3-9099-C40C66FF867C}">
              <a14:compatExt xmlns:a14="http://schemas.microsoft.com/office/drawing/2010/main" spid="_x0000_s2052"/>
            </a:ext>
            <a:ext uri="{FF2B5EF4-FFF2-40B4-BE49-F238E27FC236}">
              <a16:creationId xmlns:a16="http://schemas.microsoft.com/office/drawing/2014/main" id="{497C732E-CD08-4F66-9712-00B013360C1D}"/>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30" name="Drop Down 4" hidden="1">
          <a:extLst>
            <a:ext uri="{63B3BB69-23CF-44E3-9099-C40C66FF867C}">
              <a14:compatExt xmlns:a14="http://schemas.microsoft.com/office/drawing/2010/main" spid="_x0000_s2052"/>
            </a:ext>
            <a:ext uri="{FF2B5EF4-FFF2-40B4-BE49-F238E27FC236}">
              <a16:creationId xmlns:a16="http://schemas.microsoft.com/office/drawing/2014/main" id="{FBF4D2E2-97CC-4662-90D1-AF8BB305C486}"/>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231" name="Drop Down 20" hidden="1">
          <a:extLst>
            <a:ext uri="{63B3BB69-23CF-44E3-9099-C40C66FF867C}">
              <a14:compatExt xmlns:a14="http://schemas.microsoft.com/office/drawing/2010/main" spid="_x0000_s2068"/>
            </a:ext>
            <a:ext uri="{FF2B5EF4-FFF2-40B4-BE49-F238E27FC236}">
              <a16:creationId xmlns:a16="http://schemas.microsoft.com/office/drawing/2014/main" id="{9F5E2E1D-2E2A-4B3E-9E28-9A2C169D7AFB}"/>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232" name="Drop Down 24" hidden="1">
          <a:extLst>
            <a:ext uri="{63B3BB69-23CF-44E3-9099-C40C66FF867C}">
              <a14:compatExt xmlns:a14="http://schemas.microsoft.com/office/drawing/2010/main" spid="_x0000_s2072"/>
            </a:ext>
            <a:ext uri="{FF2B5EF4-FFF2-40B4-BE49-F238E27FC236}">
              <a16:creationId xmlns:a16="http://schemas.microsoft.com/office/drawing/2014/main" id="{D19DCCEA-B438-4297-AC76-3E24A9C46A31}"/>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33" name="Drop Down 4" hidden="1">
          <a:extLst>
            <a:ext uri="{63B3BB69-23CF-44E3-9099-C40C66FF867C}">
              <a14:compatExt xmlns:a14="http://schemas.microsoft.com/office/drawing/2010/main" spid="_x0000_s2052"/>
            </a:ext>
            <a:ext uri="{FF2B5EF4-FFF2-40B4-BE49-F238E27FC236}">
              <a16:creationId xmlns:a16="http://schemas.microsoft.com/office/drawing/2014/main" id="{E3E1737C-4363-42AA-BE61-EBBE088EB25F}"/>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34" name="Drop Down 4" hidden="1">
          <a:extLst>
            <a:ext uri="{63B3BB69-23CF-44E3-9099-C40C66FF867C}">
              <a14:compatExt xmlns:a14="http://schemas.microsoft.com/office/drawing/2010/main" spid="_x0000_s2052"/>
            </a:ext>
            <a:ext uri="{FF2B5EF4-FFF2-40B4-BE49-F238E27FC236}">
              <a16:creationId xmlns:a16="http://schemas.microsoft.com/office/drawing/2014/main" id="{8194FE69-5E6C-44E7-B873-F72EB598FBCD}"/>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35" name="Drop Down 4" hidden="1">
          <a:extLst>
            <a:ext uri="{63B3BB69-23CF-44E3-9099-C40C66FF867C}">
              <a14:compatExt xmlns:a14="http://schemas.microsoft.com/office/drawing/2010/main" spid="_x0000_s2052"/>
            </a:ext>
            <a:ext uri="{FF2B5EF4-FFF2-40B4-BE49-F238E27FC236}">
              <a16:creationId xmlns:a16="http://schemas.microsoft.com/office/drawing/2014/main" id="{E62738B1-E9AE-4C53-8432-0E1E73D75C8B}"/>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36" name="Drop Down 4" hidden="1">
          <a:extLst>
            <a:ext uri="{63B3BB69-23CF-44E3-9099-C40C66FF867C}">
              <a14:compatExt xmlns:a14="http://schemas.microsoft.com/office/drawing/2010/main" spid="_x0000_s2052"/>
            </a:ext>
            <a:ext uri="{FF2B5EF4-FFF2-40B4-BE49-F238E27FC236}">
              <a16:creationId xmlns:a16="http://schemas.microsoft.com/office/drawing/2014/main" id="{82849293-F8D6-4A6D-824B-0B65A4565BC6}"/>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37" name="Drop Down 4" hidden="1">
          <a:extLst>
            <a:ext uri="{63B3BB69-23CF-44E3-9099-C40C66FF867C}">
              <a14:compatExt xmlns:a14="http://schemas.microsoft.com/office/drawing/2010/main" spid="_x0000_s2052"/>
            </a:ext>
            <a:ext uri="{FF2B5EF4-FFF2-40B4-BE49-F238E27FC236}">
              <a16:creationId xmlns:a16="http://schemas.microsoft.com/office/drawing/2014/main" id="{DBED4CA6-510C-4E0A-A9A7-A2C56BBD0AB8}"/>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238" name="Drop Down 20" hidden="1">
          <a:extLst>
            <a:ext uri="{63B3BB69-23CF-44E3-9099-C40C66FF867C}">
              <a14:compatExt xmlns:a14="http://schemas.microsoft.com/office/drawing/2010/main" spid="_x0000_s2068"/>
            </a:ext>
            <a:ext uri="{FF2B5EF4-FFF2-40B4-BE49-F238E27FC236}">
              <a16:creationId xmlns:a16="http://schemas.microsoft.com/office/drawing/2014/main" id="{2F32CE30-C8F5-4B35-A5EF-2148C1546480}"/>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239" name="Drop Down 24" hidden="1">
          <a:extLst>
            <a:ext uri="{63B3BB69-23CF-44E3-9099-C40C66FF867C}">
              <a14:compatExt xmlns:a14="http://schemas.microsoft.com/office/drawing/2010/main" spid="_x0000_s2072"/>
            </a:ext>
            <a:ext uri="{FF2B5EF4-FFF2-40B4-BE49-F238E27FC236}">
              <a16:creationId xmlns:a16="http://schemas.microsoft.com/office/drawing/2014/main" id="{E8F501E5-83C4-4FF0-B1D2-AEA064D5E689}"/>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40" name="Drop Down 4" hidden="1">
          <a:extLst>
            <a:ext uri="{63B3BB69-23CF-44E3-9099-C40C66FF867C}">
              <a14:compatExt xmlns:a14="http://schemas.microsoft.com/office/drawing/2010/main" spid="_x0000_s2052"/>
            </a:ext>
            <a:ext uri="{FF2B5EF4-FFF2-40B4-BE49-F238E27FC236}">
              <a16:creationId xmlns:a16="http://schemas.microsoft.com/office/drawing/2014/main" id="{2689AEA9-4B25-4B9D-AF39-3DFBFFA8FFA9}"/>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41" name="Drop Down 4" hidden="1">
          <a:extLst>
            <a:ext uri="{63B3BB69-23CF-44E3-9099-C40C66FF867C}">
              <a14:compatExt xmlns:a14="http://schemas.microsoft.com/office/drawing/2010/main" spid="_x0000_s2052"/>
            </a:ext>
            <a:ext uri="{FF2B5EF4-FFF2-40B4-BE49-F238E27FC236}">
              <a16:creationId xmlns:a16="http://schemas.microsoft.com/office/drawing/2014/main" id="{1DBD2509-8DCE-405A-A58B-1C220EA7F97F}"/>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42" name="Drop Down 4" hidden="1">
          <a:extLst>
            <a:ext uri="{63B3BB69-23CF-44E3-9099-C40C66FF867C}">
              <a14:compatExt xmlns:a14="http://schemas.microsoft.com/office/drawing/2010/main" spid="_x0000_s2052"/>
            </a:ext>
            <a:ext uri="{FF2B5EF4-FFF2-40B4-BE49-F238E27FC236}">
              <a16:creationId xmlns:a16="http://schemas.microsoft.com/office/drawing/2014/main" id="{0D42B51A-F690-4C5B-8F54-72AB03D765DF}"/>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43" name="Drop Down 4" hidden="1">
          <a:extLst>
            <a:ext uri="{63B3BB69-23CF-44E3-9099-C40C66FF867C}">
              <a14:compatExt xmlns:a14="http://schemas.microsoft.com/office/drawing/2010/main" spid="_x0000_s2052"/>
            </a:ext>
            <a:ext uri="{FF2B5EF4-FFF2-40B4-BE49-F238E27FC236}">
              <a16:creationId xmlns:a16="http://schemas.microsoft.com/office/drawing/2014/main" id="{F1738B08-D1DA-48ED-AEE3-238F8EBB8874}"/>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44" name="Drop Down 4" hidden="1">
          <a:extLst>
            <a:ext uri="{63B3BB69-23CF-44E3-9099-C40C66FF867C}">
              <a14:compatExt xmlns:a14="http://schemas.microsoft.com/office/drawing/2010/main" spid="_x0000_s2052"/>
            </a:ext>
            <a:ext uri="{FF2B5EF4-FFF2-40B4-BE49-F238E27FC236}">
              <a16:creationId xmlns:a16="http://schemas.microsoft.com/office/drawing/2014/main" id="{89513FE2-DFD5-4D3C-90C4-D95951882225}"/>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245" name="Drop Down 20" hidden="1">
          <a:extLst>
            <a:ext uri="{63B3BB69-23CF-44E3-9099-C40C66FF867C}">
              <a14:compatExt xmlns:a14="http://schemas.microsoft.com/office/drawing/2010/main" spid="_x0000_s2068"/>
            </a:ext>
            <a:ext uri="{FF2B5EF4-FFF2-40B4-BE49-F238E27FC236}">
              <a16:creationId xmlns:a16="http://schemas.microsoft.com/office/drawing/2014/main" id="{A4196BA2-2608-41DD-9E62-FB933BF11E9E}"/>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246" name="Drop Down 24" hidden="1">
          <a:extLst>
            <a:ext uri="{63B3BB69-23CF-44E3-9099-C40C66FF867C}">
              <a14:compatExt xmlns:a14="http://schemas.microsoft.com/office/drawing/2010/main" spid="_x0000_s2072"/>
            </a:ext>
            <a:ext uri="{FF2B5EF4-FFF2-40B4-BE49-F238E27FC236}">
              <a16:creationId xmlns:a16="http://schemas.microsoft.com/office/drawing/2014/main" id="{F3FF6F93-340B-462D-AB29-DDBA4F0759F2}"/>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47" name="Drop Down 4" hidden="1">
          <a:extLst>
            <a:ext uri="{63B3BB69-23CF-44E3-9099-C40C66FF867C}">
              <a14:compatExt xmlns:a14="http://schemas.microsoft.com/office/drawing/2010/main" spid="_x0000_s2052"/>
            </a:ext>
            <a:ext uri="{FF2B5EF4-FFF2-40B4-BE49-F238E27FC236}">
              <a16:creationId xmlns:a16="http://schemas.microsoft.com/office/drawing/2014/main" id="{0C12C799-5D88-4CA4-A7AC-6CEC3B0982AB}"/>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48" name="Drop Down 4" hidden="1">
          <a:extLst>
            <a:ext uri="{63B3BB69-23CF-44E3-9099-C40C66FF867C}">
              <a14:compatExt xmlns:a14="http://schemas.microsoft.com/office/drawing/2010/main" spid="_x0000_s2052"/>
            </a:ext>
            <a:ext uri="{FF2B5EF4-FFF2-40B4-BE49-F238E27FC236}">
              <a16:creationId xmlns:a16="http://schemas.microsoft.com/office/drawing/2014/main" id="{95DF64F7-79DA-4A9B-B805-22B70BC0410E}"/>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49" name="Drop Down 4" hidden="1">
          <a:extLst>
            <a:ext uri="{63B3BB69-23CF-44E3-9099-C40C66FF867C}">
              <a14:compatExt xmlns:a14="http://schemas.microsoft.com/office/drawing/2010/main" spid="_x0000_s2052"/>
            </a:ext>
            <a:ext uri="{FF2B5EF4-FFF2-40B4-BE49-F238E27FC236}">
              <a16:creationId xmlns:a16="http://schemas.microsoft.com/office/drawing/2014/main" id="{E3C40100-4104-4D34-B478-CA5C09C3AC8A}"/>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50" name="Drop Down 4" hidden="1">
          <a:extLst>
            <a:ext uri="{63B3BB69-23CF-44E3-9099-C40C66FF867C}">
              <a14:compatExt xmlns:a14="http://schemas.microsoft.com/office/drawing/2010/main" spid="_x0000_s2052"/>
            </a:ext>
            <a:ext uri="{FF2B5EF4-FFF2-40B4-BE49-F238E27FC236}">
              <a16:creationId xmlns:a16="http://schemas.microsoft.com/office/drawing/2014/main" id="{26A5B724-DC08-4109-8400-3FE77F04CD00}"/>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51" name="Drop Down 4" hidden="1">
          <a:extLst>
            <a:ext uri="{63B3BB69-23CF-44E3-9099-C40C66FF867C}">
              <a14:compatExt xmlns:a14="http://schemas.microsoft.com/office/drawing/2010/main" spid="_x0000_s2052"/>
            </a:ext>
            <a:ext uri="{FF2B5EF4-FFF2-40B4-BE49-F238E27FC236}">
              <a16:creationId xmlns:a16="http://schemas.microsoft.com/office/drawing/2014/main" id="{084F744B-80CB-4E9B-B2B8-E875FC06FDC1}"/>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252" name="Drop Down 20" hidden="1">
          <a:extLst>
            <a:ext uri="{63B3BB69-23CF-44E3-9099-C40C66FF867C}">
              <a14:compatExt xmlns:a14="http://schemas.microsoft.com/office/drawing/2010/main" spid="_x0000_s2068"/>
            </a:ext>
            <a:ext uri="{FF2B5EF4-FFF2-40B4-BE49-F238E27FC236}">
              <a16:creationId xmlns:a16="http://schemas.microsoft.com/office/drawing/2014/main" id="{854E25DC-A21A-428D-9D91-DB81AFF54FF4}"/>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253" name="Drop Down 24" hidden="1">
          <a:extLst>
            <a:ext uri="{63B3BB69-23CF-44E3-9099-C40C66FF867C}">
              <a14:compatExt xmlns:a14="http://schemas.microsoft.com/office/drawing/2010/main" spid="_x0000_s2072"/>
            </a:ext>
            <a:ext uri="{FF2B5EF4-FFF2-40B4-BE49-F238E27FC236}">
              <a16:creationId xmlns:a16="http://schemas.microsoft.com/office/drawing/2014/main" id="{A98AD0A8-4FEA-4AC7-BC09-EC9C099F3118}"/>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54" name="Drop Down 4" hidden="1">
          <a:extLst>
            <a:ext uri="{63B3BB69-23CF-44E3-9099-C40C66FF867C}">
              <a14:compatExt xmlns:a14="http://schemas.microsoft.com/office/drawing/2010/main" spid="_x0000_s2052"/>
            </a:ext>
            <a:ext uri="{FF2B5EF4-FFF2-40B4-BE49-F238E27FC236}">
              <a16:creationId xmlns:a16="http://schemas.microsoft.com/office/drawing/2014/main" id="{7C209AD4-6512-4778-AF39-23FE9F68ED7D}"/>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55" name="Drop Down 4" hidden="1">
          <a:extLst>
            <a:ext uri="{63B3BB69-23CF-44E3-9099-C40C66FF867C}">
              <a14:compatExt xmlns:a14="http://schemas.microsoft.com/office/drawing/2010/main" spid="_x0000_s2052"/>
            </a:ext>
            <a:ext uri="{FF2B5EF4-FFF2-40B4-BE49-F238E27FC236}">
              <a16:creationId xmlns:a16="http://schemas.microsoft.com/office/drawing/2014/main" id="{6502089F-7B1F-4FAC-B6C3-DAC53395B83D}"/>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56" name="Drop Down 4" hidden="1">
          <a:extLst>
            <a:ext uri="{63B3BB69-23CF-44E3-9099-C40C66FF867C}">
              <a14:compatExt xmlns:a14="http://schemas.microsoft.com/office/drawing/2010/main" spid="_x0000_s2052"/>
            </a:ext>
            <a:ext uri="{FF2B5EF4-FFF2-40B4-BE49-F238E27FC236}">
              <a16:creationId xmlns:a16="http://schemas.microsoft.com/office/drawing/2014/main" id="{13FE338A-6621-4755-9C96-442348DA2417}"/>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57" name="Drop Down 4" hidden="1">
          <a:extLst>
            <a:ext uri="{63B3BB69-23CF-44E3-9099-C40C66FF867C}">
              <a14:compatExt xmlns:a14="http://schemas.microsoft.com/office/drawing/2010/main" spid="_x0000_s2052"/>
            </a:ext>
            <a:ext uri="{FF2B5EF4-FFF2-40B4-BE49-F238E27FC236}">
              <a16:creationId xmlns:a16="http://schemas.microsoft.com/office/drawing/2014/main" id="{498169B3-09C6-4F1B-893D-FF8F12F43E91}"/>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58" name="Drop Down 4" hidden="1">
          <a:extLst>
            <a:ext uri="{63B3BB69-23CF-44E3-9099-C40C66FF867C}">
              <a14:compatExt xmlns:a14="http://schemas.microsoft.com/office/drawing/2010/main" spid="_x0000_s2052"/>
            </a:ext>
            <a:ext uri="{FF2B5EF4-FFF2-40B4-BE49-F238E27FC236}">
              <a16:creationId xmlns:a16="http://schemas.microsoft.com/office/drawing/2014/main" id="{4A2B2850-4261-4F53-880E-9A028C7C1C75}"/>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259" name="Drop Down 20" hidden="1">
          <a:extLst>
            <a:ext uri="{63B3BB69-23CF-44E3-9099-C40C66FF867C}">
              <a14:compatExt xmlns:a14="http://schemas.microsoft.com/office/drawing/2010/main" spid="_x0000_s2068"/>
            </a:ext>
            <a:ext uri="{FF2B5EF4-FFF2-40B4-BE49-F238E27FC236}">
              <a16:creationId xmlns:a16="http://schemas.microsoft.com/office/drawing/2014/main" id="{CACF7FA7-E066-47B1-A02A-F673CFDF129E}"/>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260" name="Drop Down 24" hidden="1">
          <a:extLst>
            <a:ext uri="{63B3BB69-23CF-44E3-9099-C40C66FF867C}">
              <a14:compatExt xmlns:a14="http://schemas.microsoft.com/office/drawing/2010/main" spid="_x0000_s2072"/>
            </a:ext>
            <a:ext uri="{FF2B5EF4-FFF2-40B4-BE49-F238E27FC236}">
              <a16:creationId xmlns:a16="http://schemas.microsoft.com/office/drawing/2014/main" id="{1F3EEF26-BAF8-4A88-8931-06DB7B3D14DC}"/>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61" name="Drop Down 4" hidden="1">
          <a:extLst>
            <a:ext uri="{63B3BB69-23CF-44E3-9099-C40C66FF867C}">
              <a14:compatExt xmlns:a14="http://schemas.microsoft.com/office/drawing/2010/main" spid="_x0000_s2052"/>
            </a:ext>
            <a:ext uri="{FF2B5EF4-FFF2-40B4-BE49-F238E27FC236}">
              <a16:creationId xmlns:a16="http://schemas.microsoft.com/office/drawing/2014/main" id="{14318704-1BEB-4E21-8E69-A3AEB03C89B6}"/>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62" name="Drop Down 4" hidden="1">
          <a:extLst>
            <a:ext uri="{63B3BB69-23CF-44E3-9099-C40C66FF867C}">
              <a14:compatExt xmlns:a14="http://schemas.microsoft.com/office/drawing/2010/main" spid="_x0000_s2052"/>
            </a:ext>
            <a:ext uri="{FF2B5EF4-FFF2-40B4-BE49-F238E27FC236}">
              <a16:creationId xmlns:a16="http://schemas.microsoft.com/office/drawing/2014/main" id="{A44DFE2B-A853-4F0D-A4ED-2D6A0A789CFE}"/>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63" name="Drop Down 4" hidden="1">
          <a:extLst>
            <a:ext uri="{63B3BB69-23CF-44E3-9099-C40C66FF867C}">
              <a14:compatExt xmlns:a14="http://schemas.microsoft.com/office/drawing/2010/main" spid="_x0000_s2052"/>
            </a:ext>
            <a:ext uri="{FF2B5EF4-FFF2-40B4-BE49-F238E27FC236}">
              <a16:creationId xmlns:a16="http://schemas.microsoft.com/office/drawing/2014/main" id="{270F4B08-9AE5-42D7-8AC7-493552EBAC4E}"/>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64" name="Drop Down 4" hidden="1">
          <a:extLst>
            <a:ext uri="{63B3BB69-23CF-44E3-9099-C40C66FF867C}">
              <a14:compatExt xmlns:a14="http://schemas.microsoft.com/office/drawing/2010/main" spid="_x0000_s2052"/>
            </a:ext>
            <a:ext uri="{FF2B5EF4-FFF2-40B4-BE49-F238E27FC236}">
              <a16:creationId xmlns:a16="http://schemas.microsoft.com/office/drawing/2014/main" id="{4AEC20F7-16E6-4AE0-85FC-0538D2AB089A}"/>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65" name="Drop Down 4" hidden="1">
          <a:extLst>
            <a:ext uri="{63B3BB69-23CF-44E3-9099-C40C66FF867C}">
              <a14:compatExt xmlns:a14="http://schemas.microsoft.com/office/drawing/2010/main" spid="_x0000_s2052"/>
            </a:ext>
            <a:ext uri="{FF2B5EF4-FFF2-40B4-BE49-F238E27FC236}">
              <a16:creationId xmlns:a16="http://schemas.microsoft.com/office/drawing/2014/main" id="{84A2AB3A-9FA5-4EF4-87B6-D7B4C87FA9CD}"/>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266" name="Drop Down 20" hidden="1">
          <a:extLst>
            <a:ext uri="{63B3BB69-23CF-44E3-9099-C40C66FF867C}">
              <a14:compatExt xmlns:a14="http://schemas.microsoft.com/office/drawing/2010/main" spid="_x0000_s2068"/>
            </a:ext>
            <a:ext uri="{FF2B5EF4-FFF2-40B4-BE49-F238E27FC236}">
              <a16:creationId xmlns:a16="http://schemas.microsoft.com/office/drawing/2014/main" id="{AB08CDB6-B945-421B-83CE-1B11DDDDD5D5}"/>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267" name="Drop Down 24" hidden="1">
          <a:extLst>
            <a:ext uri="{63B3BB69-23CF-44E3-9099-C40C66FF867C}">
              <a14:compatExt xmlns:a14="http://schemas.microsoft.com/office/drawing/2010/main" spid="_x0000_s2072"/>
            </a:ext>
            <a:ext uri="{FF2B5EF4-FFF2-40B4-BE49-F238E27FC236}">
              <a16:creationId xmlns:a16="http://schemas.microsoft.com/office/drawing/2014/main" id="{A92D5224-34FF-4828-BDD6-D97389AC2C78}"/>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68" name="Drop Down 4" hidden="1">
          <a:extLst>
            <a:ext uri="{63B3BB69-23CF-44E3-9099-C40C66FF867C}">
              <a14:compatExt xmlns:a14="http://schemas.microsoft.com/office/drawing/2010/main" spid="_x0000_s2052"/>
            </a:ext>
            <a:ext uri="{FF2B5EF4-FFF2-40B4-BE49-F238E27FC236}">
              <a16:creationId xmlns:a16="http://schemas.microsoft.com/office/drawing/2014/main" id="{E9468302-8161-43D8-B256-E63272C0726E}"/>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69" name="Drop Down 4" hidden="1">
          <a:extLst>
            <a:ext uri="{63B3BB69-23CF-44E3-9099-C40C66FF867C}">
              <a14:compatExt xmlns:a14="http://schemas.microsoft.com/office/drawing/2010/main" spid="_x0000_s2052"/>
            </a:ext>
            <a:ext uri="{FF2B5EF4-FFF2-40B4-BE49-F238E27FC236}">
              <a16:creationId xmlns:a16="http://schemas.microsoft.com/office/drawing/2014/main" id="{91F85A56-33DF-4A2B-AB9C-84CDB2D077BC}"/>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70" name="Drop Down 4" hidden="1">
          <a:extLst>
            <a:ext uri="{63B3BB69-23CF-44E3-9099-C40C66FF867C}">
              <a14:compatExt xmlns:a14="http://schemas.microsoft.com/office/drawing/2010/main" spid="_x0000_s2052"/>
            </a:ext>
            <a:ext uri="{FF2B5EF4-FFF2-40B4-BE49-F238E27FC236}">
              <a16:creationId xmlns:a16="http://schemas.microsoft.com/office/drawing/2014/main" id="{53F08E0E-758F-48BA-BFF1-CF532BB5DBCA}"/>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71" name="Drop Down 4" hidden="1">
          <a:extLst>
            <a:ext uri="{63B3BB69-23CF-44E3-9099-C40C66FF867C}">
              <a14:compatExt xmlns:a14="http://schemas.microsoft.com/office/drawing/2010/main" spid="_x0000_s2052"/>
            </a:ext>
            <a:ext uri="{FF2B5EF4-FFF2-40B4-BE49-F238E27FC236}">
              <a16:creationId xmlns:a16="http://schemas.microsoft.com/office/drawing/2014/main" id="{BE61466C-746C-4A51-9815-D8E6C615AF1B}"/>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72" name="Drop Down 4" hidden="1">
          <a:extLst>
            <a:ext uri="{63B3BB69-23CF-44E3-9099-C40C66FF867C}">
              <a14:compatExt xmlns:a14="http://schemas.microsoft.com/office/drawing/2010/main" spid="_x0000_s2052"/>
            </a:ext>
            <a:ext uri="{FF2B5EF4-FFF2-40B4-BE49-F238E27FC236}">
              <a16:creationId xmlns:a16="http://schemas.microsoft.com/office/drawing/2014/main" id="{A07F2E24-8565-48EF-B5CE-66649EC729D7}"/>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273" name="Drop Down 20" hidden="1">
          <a:extLst>
            <a:ext uri="{63B3BB69-23CF-44E3-9099-C40C66FF867C}">
              <a14:compatExt xmlns:a14="http://schemas.microsoft.com/office/drawing/2010/main" spid="_x0000_s2068"/>
            </a:ext>
            <a:ext uri="{FF2B5EF4-FFF2-40B4-BE49-F238E27FC236}">
              <a16:creationId xmlns:a16="http://schemas.microsoft.com/office/drawing/2014/main" id="{FC10BAD3-A88E-409F-9BE6-064250B9479C}"/>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274" name="Drop Down 24" hidden="1">
          <a:extLst>
            <a:ext uri="{63B3BB69-23CF-44E3-9099-C40C66FF867C}">
              <a14:compatExt xmlns:a14="http://schemas.microsoft.com/office/drawing/2010/main" spid="_x0000_s2072"/>
            </a:ext>
            <a:ext uri="{FF2B5EF4-FFF2-40B4-BE49-F238E27FC236}">
              <a16:creationId xmlns:a16="http://schemas.microsoft.com/office/drawing/2014/main" id="{6BD9F302-D515-4881-ABA7-C50E56A163E7}"/>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75" name="Drop Down 4" hidden="1">
          <a:extLst>
            <a:ext uri="{63B3BB69-23CF-44E3-9099-C40C66FF867C}">
              <a14:compatExt xmlns:a14="http://schemas.microsoft.com/office/drawing/2010/main" spid="_x0000_s2052"/>
            </a:ext>
            <a:ext uri="{FF2B5EF4-FFF2-40B4-BE49-F238E27FC236}">
              <a16:creationId xmlns:a16="http://schemas.microsoft.com/office/drawing/2014/main" id="{04341C72-4C7A-4982-8BE0-41693992290B}"/>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76" name="Drop Down 4" hidden="1">
          <a:extLst>
            <a:ext uri="{63B3BB69-23CF-44E3-9099-C40C66FF867C}">
              <a14:compatExt xmlns:a14="http://schemas.microsoft.com/office/drawing/2010/main" spid="_x0000_s2052"/>
            </a:ext>
            <a:ext uri="{FF2B5EF4-FFF2-40B4-BE49-F238E27FC236}">
              <a16:creationId xmlns:a16="http://schemas.microsoft.com/office/drawing/2014/main" id="{4A7F5BDC-A12B-4C14-9C33-DF5170513673}"/>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77" name="Drop Down 4" hidden="1">
          <a:extLst>
            <a:ext uri="{63B3BB69-23CF-44E3-9099-C40C66FF867C}">
              <a14:compatExt xmlns:a14="http://schemas.microsoft.com/office/drawing/2010/main" spid="_x0000_s2052"/>
            </a:ext>
            <a:ext uri="{FF2B5EF4-FFF2-40B4-BE49-F238E27FC236}">
              <a16:creationId xmlns:a16="http://schemas.microsoft.com/office/drawing/2014/main" id="{F274CF2E-B4E0-409B-B828-B6232EDCEC24}"/>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78" name="Drop Down 4" hidden="1">
          <a:extLst>
            <a:ext uri="{63B3BB69-23CF-44E3-9099-C40C66FF867C}">
              <a14:compatExt xmlns:a14="http://schemas.microsoft.com/office/drawing/2010/main" spid="_x0000_s2052"/>
            </a:ext>
            <a:ext uri="{FF2B5EF4-FFF2-40B4-BE49-F238E27FC236}">
              <a16:creationId xmlns:a16="http://schemas.microsoft.com/office/drawing/2014/main" id="{56C547E2-D531-47FA-A4F9-A084E64093C3}"/>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79" name="Drop Down 4" hidden="1">
          <a:extLst>
            <a:ext uri="{63B3BB69-23CF-44E3-9099-C40C66FF867C}">
              <a14:compatExt xmlns:a14="http://schemas.microsoft.com/office/drawing/2010/main" spid="_x0000_s2052"/>
            </a:ext>
            <a:ext uri="{FF2B5EF4-FFF2-40B4-BE49-F238E27FC236}">
              <a16:creationId xmlns:a16="http://schemas.microsoft.com/office/drawing/2014/main" id="{B0C9B13D-135F-45B0-AB99-CABAA7E10C48}"/>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280" name="Drop Down 20" hidden="1">
          <a:extLst>
            <a:ext uri="{63B3BB69-23CF-44E3-9099-C40C66FF867C}">
              <a14:compatExt xmlns:a14="http://schemas.microsoft.com/office/drawing/2010/main" spid="_x0000_s2068"/>
            </a:ext>
            <a:ext uri="{FF2B5EF4-FFF2-40B4-BE49-F238E27FC236}">
              <a16:creationId xmlns:a16="http://schemas.microsoft.com/office/drawing/2014/main" id="{58095E44-E94F-491B-A672-72357983389B}"/>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281" name="Drop Down 24" hidden="1">
          <a:extLst>
            <a:ext uri="{63B3BB69-23CF-44E3-9099-C40C66FF867C}">
              <a14:compatExt xmlns:a14="http://schemas.microsoft.com/office/drawing/2010/main" spid="_x0000_s2072"/>
            </a:ext>
            <a:ext uri="{FF2B5EF4-FFF2-40B4-BE49-F238E27FC236}">
              <a16:creationId xmlns:a16="http://schemas.microsoft.com/office/drawing/2014/main" id="{CB3AE14F-F0BE-4F19-A862-7E5FF9A2146F}"/>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82" name="Drop Down 4" hidden="1">
          <a:extLst>
            <a:ext uri="{63B3BB69-23CF-44E3-9099-C40C66FF867C}">
              <a14:compatExt xmlns:a14="http://schemas.microsoft.com/office/drawing/2010/main" spid="_x0000_s2052"/>
            </a:ext>
            <a:ext uri="{FF2B5EF4-FFF2-40B4-BE49-F238E27FC236}">
              <a16:creationId xmlns:a16="http://schemas.microsoft.com/office/drawing/2014/main" id="{F41DB1D2-98AB-45ED-AB2B-D85BC91E15B4}"/>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83" name="Drop Down 4" hidden="1">
          <a:extLst>
            <a:ext uri="{63B3BB69-23CF-44E3-9099-C40C66FF867C}">
              <a14:compatExt xmlns:a14="http://schemas.microsoft.com/office/drawing/2010/main" spid="_x0000_s2052"/>
            </a:ext>
            <a:ext uri="{FF2B5EF4-FFF2-40B4-BE49-F238E27FC236}">
              <a16:creationId xmlns:a16="http://schemas.microsoft.com/office/drawing/2014/main" id="{9D80042F-687F-4A5F-8594-ACB2BE94B212}"/>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84" name="Drop Down 4" hidden="1">
          <a:extLst>
            <a:ext uri="{63B3BB69-23CF-44E3-9099-C40C66FF867C}">
              <a14:compatExt xmlns:a14="http://schemas.microsoft.com/office/drawing/2010/main" spid="_x0000_s2052"/>
            </a:ext>
            <a:ext uri="{FF2B5EF4-FFF2-40B4-BE49-F238E27FC236}">
              <a16:creationId xmlns:a16="http://schemas.microsoft.com/office/drawing/2014/main" id="{234F369E-B8C7-4995-8738-CB56583D18C9}"/>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85" name="Drop Down 4" hidden="1">
          <a:extLst>
            <a:ext uri="{63B3BB69-23CF-44E3-9099-C40C66FF867C}">
              <a14:compatExt xmlns:a14="http://schemas.microsoft.com/office/drawing/2010/main" spid="_x0000_s2052"/>
            </a:ext>
            <a:ext uri="{FF2B5EF4-FFF2-40B4-BE49-F238E27FC236}">
              <a16:creationId xmlns:a16="http://schemas.microsoft.com/office/drawing/2014/main" id="{40349A1C-4A0B-43BF-99A5-B371D742FEEB}"/>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86" name="Drop Down 4" hidden="1">
          <a:extLst>
            <a:ext uri="{63B3BB69-23CF-44E3-9099-C40C66FF867C}">
              <a14:compatExt xmlns:a14="http://schemas.microsoft.com/office/drawing/2010/main" spid="_x0000_s2052"/>
            </a:ext>
            <a:ext uri="{FF2B5EF4-FFF2-40B4-BE49-F238E27FC236}">
              <a16:creationId xmlns:a16="http://schemas.microsoft.com/office/drawing/2014/main" id="{59BFBE2E-E2A6-4A37-B540-E4D3F6B3E841}"/>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287" name="Drop Down 20" hidden="1">
          <a:extLst>
            <a:ext uri="{63B3BB69-23CF-44E3-9099-C40C66FF867C}">
              <a14:compatExt xmlns:a14="http://schemas.microsoft.com/office/drawing/2010/main" spid="_x0000_s2068"/>
            </a:ext>
            <a:ext uri="{FF2B5EF4-FFF2-40B4-BE49-F238E27FC236}">
              <a16:creationId xmlns:a16="http://schemas.microsoft.com/office/drawing/2014/main" id="{ED35BE14-0BB4-4938-958B-53AC6818B881}"/>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288" name="Drop Down 24" hidden="1">
          <a:extLst>
            <a:ext uri="{63B3BB69-23CF-44E3-9099-C40C66FF867C}">
              <a14:compatExt xmlns:a14="http://schemas.microsoft.com/office/drawing/2010/main" spid="_x0000_s2072"/>
            </a:ext>
            <a:ext uri="{FF2B5EF4-FFF2-40B4-BE49-F238E27FC236}">
              <a16:creationId xmlns:a16="http://schemas.microsoft.com/office/drawing/2014/main" id="{D3FA04C7-E3DF-4F3D-A2E9-29635087CE2C}"/>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89" name="Drop Down 4" hidden="1">
          <a:extLst>
            <a:ext uri="{63B3BB69-23CF-44E3-9099-C40C66FF867C}">
              <a14:compatExt xmlns:a14="http://schemas.microsoft.com/office/drawing/2010/main" spid="_x0000_s2052"/>
            </a:ext>
            <a:ext uri="{FF2B5EF4-FFF2-40B4-BE49-F238E27FC236}">
              <a16:creationId xmlns:a16="http://schemas.microsoft.com/office/drawing/2014/main" id="{373E7A87-B703-4C88-B00B-56AC20120BA4}"/>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90" name="Drop Down 4" hidden="1">
          <a:extLst>
            <a:ext uri="{63B3BB69-23CF-44E3-9099-C40C66FF867C}">
              <a14:compatExt xmlns:a14="http://schemas.microsoft.com/office/drawing/2010/main" spid="_x0000_s2052"/>
            </a:ext>
            <a:ext uri="{FF2B5EF4-FFF2-40B4-BE49-F238E27FC236}">
              <a16:creationId xmlns:a16="http://schemas.microsoft.com/office/drawing/2014/main" id="{8E1D54A3-FB17-452E-8A03-C1A2EB4879FD}"/>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91" name="Drop Down 4" hidden="1">
          <a:extLst>
            <a:ext uri="{63B3BB69-23CF-44E3-9099-C40C66FF867C}">
              <a14:compatExt xmlns:a14="http://schemas.microsoft.com/office/drawing/2010/main" spid="_x0000_s2052"/>
            </a:ext>
            <a:ext uri="{FF2B5EF4-FFF2-40B4-BE49-F238E27FC236}">
              <a16:creationId xmlns:a16="http://schemas.microsoft.com/office/drawing/2014/main" id="{029B4250-1A80-4529-9868-A8B9BF54F070}"/>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92" name="Drop Down 4" hidden="1">
          <a:extLst>
            <a:ext uri="{63B3BB69-23CF-44E3-9099-C40C66FF867C}">
              <a14:compatExt xmlns:a14="http://schemas.microsoft.com/office/drawing/2010/main" spid="_x0000_s2052"/>
            </a:ext>
            <a:ext uri="{FF2B5EF4-FFF2-40B4-BE49-F238E27FC236}">
              <a16:creationId xmlns:a16="http://schemas.microsoft.com/office/drawing/2014/main" id="{7EC34A5B-4CB1-4ACC-AC21-9BC801FF76BB}"/>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93" name="Drop Down 4" hidden="1">
          <a:extLst>
            <a:ext uri="{63B3BB69-23CF-44E3-9099-C40C66FF867C}">
              <a14:compatExt xmlns:a14="http://schemas.microsoft.com/office/drawing/2010/main" spid="_x0000_s2052"/>
            </a:ext>
            <a:ext uri="{FF2B5EF4-FFF2-40B4-BE49-F238E27FC236}">
              <a16:creationId xmlns:a16="http://schemas.microsoft.com/office/drawing/2014/main" id="{BBF954A2-9423-46CB-AC86-3DD35C089FBE}"/>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355</xdr:row>
      <xdr:rowOff>0</xdr:rowOff>
    </xdr:from>
    <xdr:ext cx="1921468" cy="195685"/>
    <xdr:sp macro="" textlink="">
      <xdr:nvSpPr>
        <xdr:cNvPr id="3294" name="Drop Down 20" hidden="1">
          <a:extLst>
            <a:ext uri="{63B3BB69-23CF-44E3-9099-C40C66FF867C}">
              <a14:compatExt xmlns:a14="http://schemas.microsoft.com/office/drawing/2010/main" spid="_x0000_s2068"/>
            </a:ext>
            <a:ext uri="{FF2B5EF4-FFF2-40B4-BE49-F238E27FC236}">
              <a16:creationId xmlns:a16="http://schemas.microsoft.com/office/drawing/2014/main" id="{7468E613-44F6-4F44-BD2A-599D68EF7B01}"/>
            </a:ext>
          </a:extLst>
        </xdr:cNvPr>
        <xdr:cNvSpPr/>
      </xdr:nvSpPr>
      <xdr:spPr bwMode="auto">
        <a:xfrm>
          <a:off x="6065520" y="535000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355</xdr:row>
      <xdr:rowOff>0</xdr:rowOff>
    </xdr:from>
    <xdr:ext cx="2476500" cy="199970"/>
    <xdr:sp macro="" textlink="">
      <xdr:nvSpPr>
        <xdr:cNvPr id="3295" name="Drop Down 24" hidden="1">
          <a:extLst>
            <a:ext uri="{63B3BB69-23CF-44E3-9099-C40C66FF867C}">
              <a14:compatExt xmlns:a14="http://schemas.microsoft.com/office/drawing/2010/main" spid="_x0000_s2072"/>
            </a:ext>
            <a:ext uri="{FF2B5EF4-FFF2-40B4-BE49-F238E27FC236}">
              <a16:creationId xmlns:a16="http://schemas.microsoft.com/office/drawing/2014/main" id="{54A3B7B9-7B90-4611-9C38-F6910474893B}"/>
            </a:ext>
          </a:extLst>
        </xdr:cNvPr>
        <xdr:cNvSpPr/>
      </xdr:nvSpPr>
      <xdr:spPr bwMode="auto">
        <a:xfrm>
          <a:off x="3901440" y="535000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96" name="Drop Down 4" hidden="1">
          <a:extLst>
            <a:ext uri="{63B3BB69-23CF-44E3-9099-C40C66FF867C}">
              <a14:compatExt xmlns:a14="http://schemas.microsoft.com/office/drawing/2010/main" spid="_x0000_s2052"/>
            </a:ext>
            <a:ext uri="{FF2B5EF4-FFF2-40B4-BE49-F238E27FC236}">
              <a16:creationId xmlns:a16="http://schemas.microsoft.com/office/drawing/2014/main" id="{1FA93E13-097D-41F3-838C-319E9DFCCE47}"/>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97" name="Drop Down 4" hidden="1">
          <a:extLst>
            <a:ext uri="{63B3BB69-23CF-44E3-9099-C40C66FF867C}">
              <a14:compatExt xmlns:a14="http://schemas.microsoft.com/office/drawing/2010/main" spid="_x0000_s2052"/>
            </a:ext>
            <a:ext uri="{FF2B5EF4-FFF2-40B4-BE49-F238E27FC236}">
              <a16:creationId xmlns:a16="http://schemas.microsoft.com/office/drawing/2014/main" id="{964FC32E-33D5-43B6-A1EA-17D357107FE3}"/>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355</xdr:row>
      <xdr:rowOff>0</xdr:rowOff>
    </xdr:from>
    <xdr:ext cx="2529840" cy="195685"/>
    <xdr:sp macro="" textlink="">
      <xdr:nvSpPr>
        <xdr:cNvPr id="3298" name="Drop Down 4" hidden="1">
          <a:extLst>
            <a:ext uri="{63B3BB69-23CF-44E3-9099-C40C66FF867C}">
              <a14:compatExt xmlns:a14="http://schemas.microsoft.com/office/drawing/2010/main" spid="_x0000_s2052"/>
            </a:ext>
            <a:ext uri="{FF2B5EF4-FFF2-40B4-BE49-F238E27FC236}">
              <a16:creationId xmlns:a16="http://schemas.microsoft.com/office/drawing/2014/main" id="{8D780DD5-8BC2-4B4B-A8E6-4F5F2397C645}"/>
            </a:ext>
          </a:extLst>
        </xdr:cNvPr>
        <xdr:cNvSpPr/>
      </xdr:nvSpPr>
      <xdr:spPr bwMode="auto">
        <a:xfrm>
          <a:off x="553974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355</xdr:row>
      <xdr:rowOff>0</xdr:rowOff>
    </xdr:from>
    <xdr:ext cx="2529840" cy="195685"/>
    <xdr:sp macro="" textlink="">
      <xdr:nvSpPr>
        <xdr:cNvPr id="3299" name="Drop Down 4" hidden="1">
          <a:extLst>
            <a:ext uri="{63B3BB69-23CF-44E3-9099-C40C66FF867C}">
              <a14:compatExt xmlns:a14="http://schemas.microsoft.com/office/drawing/2010/main" spid="_x0000_s2052"/>
            </a:ext>
            <a:ext uri="{FF2B5EF4-FFF2-40B4-BE49-F238E27FC236}">
              <a16:creationId xmlns:a16="http://schemas.microsoft.com/office/drawing/2014/main" id="{C974F943-9D85-47DC-88A3-7393967DB5D0}"/>
            </a:ext>
          </a:extLst>
        </xdr:cNvPr>
        <xdr:cNvSpPr/>
      </xdr:nvSpPr>
      <xdr:spPr bwMode="auto">
        <a:xfrm>
          <a:off x="5227320" y="535000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00" name="Drop Down 4" hidden="1">
          <a:extLst>
            <a:ext uri="{63B3BB69-23CF-44E3-9099-C40C66FF867C}">
              <a14:compatExt xmlns:a14="http://schemas.microsoft.com/office/drawing/2010/main" spid="_x0000_s2052"/>
            </a:ext>
            <a:ext uri="{FF2B5EF4-FFF2-40B4-BE49-F238E27FC236}">
              <a16:creationId xmlns:a16="http://schemas.microsoft.com/office/drawing/2014/main" id="{D5481152-9F6C-4FD5-9861-48011854A439}"/>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301" name="Drop Down 20" hidden="1">
          <a:extLst>
            <a:ext uri="{63B3BB69-23CF-44E3-9099-C40C66FF867C}">
              <a14:compatExt xmlns:a14="http://schemas.microsoft.com/office/drawing/2010/main" spid="_x0000_s2068"/>
            </a:ext>
            <a:ext uri="{FF2B5EF4-FFF2-40B4-BE49-F238E27FC236}">
              <a16:creationId xmlns:a16="http://schemas.microsoft.com/office/drawing/2014/main" id="{60D7D41E-127A-4B91-88DB-4992487995A1}"/>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302" name="Drop Down 24" hidden="1">
          <a:extLst>
            <a:ext uri="{63B3BB69-23CF-44E3-9099-C40C66FF867C}">
              <a14:compatExt xmlns:a14="http://schemas.microsoft.com/office/drawing/2010/main" spid="_x0000_s2072"/>
            </a:ext>
            <a:ext uri="{FF2B5EF4-FFF2-40B4-BE49-F238E27FC236}">
              <a16:creationId xmlns:a16="http://schemas.microsoft.com/office/drawing/2014/main" id="{168BE492-C0FE-453B-B9BA-87DCDFB5C71E}"/>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03" name="Drop Down 4" hidden="1">
          <a:extLst>
            <a:ext uri="{63B3BB69-23CF-44E3-9099-C40C66FF867C}">
              <a14:compatExt xmlns:a14="http://schemas.microsoft.com/office/drawing/2010/main" spid="_x0000_s2052"/>
            </a:ext>
            <a:ext uri="{FF2B5EF4-FFF2-40B4-BE49-F238E27FC236}">
              <a16:creationId xmlns:a16="http://schemas.microsoft.com/office/drawing/2014/main" id="{942582EE-4884-4F20-8CB5-89E10D3A301D}"/>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04" name="Drop Down 4" hidden="1">
          <a:extLst>
            <a:ext uri="{63B3BB69-23CF-44E3-9099-C40C66FF867C}">
              <a14:compatExt xmlns:a14="http://schemas.microsoft.com/office/drawing/2010/main" spid="_x0000_s2052"/>
            </a:ext>
            <a:ext uri="{FF2B5EF4-FFF2-40B4-BE49-F238E27FC236}">
              <a16:creationId xmlns:a16="http://schemas.microsoft.com/office/drawing/2014/main" id="{1C7C6768-052C-4121-90D3-66034000F381}"/>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05" name="Drop Down 4" hidden="1">
          <a:extLst>
            <a:ext uri="{63B3BB69-23CF-44E3-9099-C40C66FF867C}">
              <a14:compatExt xmlns:a14="http://schemas.microsoft.com/office/drawing/2010/main" spid="_x0000_s2052"/>
            </a:ext>
            <a:ext uri="{FF2B5EF4-FFF2-40B4-BE49-F238E27FC236}">
              <a16:creationId xmlns:a16="http://schemas.microsoft.com/office/drawing/2014/main" id="{845C9C4E-68A3-4A2A-A542-AA381E73EDE4}"/>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06" name="Drop Down 4" hidden="1">
          <a:extLst>
            <a:ext uri="{63B3BB69-23CF-44E3-9099-C40C66FF867C}">
              <a14:compatExt xmlns:a14="http://schemas.microsoft.com/office/drawing/2010/main" spid="_x0000_s2052"/>
            </a:ext>
            <a:ext uri="{FF2B5EF4-FFF2-40B4-BE49-F238E27FC236}">
              <a16:creationId xmlns:a16="http://schemas.microsoft.com/office/drawing/2014/main" id="{96820879-6704-4D2F-993A-A03E8BC7A3BF}"/>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07" name="Drop Down 4" hidden="1">
          <a:extLst>
            <a:ext uri="{63B3BB69-23CF-44E3-9099-C40C66FF867C}">
              <a14:compatExt xmlns:a14="http://schemas.microsoft.com/office/drawing/2010/main" spid="_x0000_s2052"/>
            </a:ext>
            <a:ext uri="{FF2B5EF4-FFF2-40B4-BE49-F238E27FC236}">
              <a16:creationId xmlns:a16="http://schemas.microsoft.com/office/drawing/2014/main" id="{0106FFD9-3C8C-47BF-B6FE-A68F39C433F4}"/>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308" name="Drop Down 20" hidden="1">
          <a:extLst>
            <a:ext uri="{63B3BB69-23CF-44E3-9099-C40C66FF867C}">
              <a14:compatExt xmlns:a14="http://schemas.microsoft.com/office/drawing/2010/main" spid="_x0000_s2068"/>
            </a:ext>
            <a:ext uri="{FF2B5EF4-FFF2-40B4-BE49-F238E27FC236}">
              <a16:creationId xmlns:a16="http://schemas.microsoft.com/office/drawing/2014/main" id="{8EACB6A5-FB60-40C9-AC23-E2BA82D7B475}"/>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309" name="Drop Down 24" hidden="1">
          <a:extLst>
            <a:ext uri="{63B3BB69-23CF-44E3-9099-C40C66FF867C}">
              <a14:compatExt xmlns:a14="http://schemas.microsoft.com/office/drawing/2010/main" spid="_x0000_s2072"/>
            </a:ext>
            <a:ext uri="{FF2B5EF4-FFF2-40B4-BE49-F238E27FC236}">
              <a16:creationId xmlns:a16="http://schemas.microsoft.com/office/drawing/2014/main" id="{F1CFA9D5-4184-4785-88EA-CD67FFDEC427}"/>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10" name="Drop Down 4" hidden="1">
          <a:extLst>
            <a:ext uri="{63B3BB69-23CF-44E3-9099-C40C66FF867C}">
              <a14:compatExt xmlns:a14="http://schemas.microsoft.com/office/drawing/2010/main" spid="_x0000_s2052"/>
            </a:ext>
            <a:ext uri="{FF2B5EF4-FFF2-40B4-BE49-F238E27FC236}">
              <a16:creationId xmlns:a16="http://schemas.microsoft.com/office/drawing/2014/main" id="{DFF904B0-CF0A-4314-BBC6-2236D5858F64}"/>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11" name="Drop Down 4" hidden="1">
          <a:extLst>
            <a:ext uri="{63B3BB69-23CF-44E3-9099-C40C66FF867C}">
              <a14:compatExt xmlns:a14="http://schemas.microsoft.com/office/drawing/2010/main" spid="_x0000_s2052"/>
            </a:ext>
            <a:ext uri="{FF2B5EF4-FFF2-40B4-BE49-F238E27FC236}">
              <a16:creationId xmlns:a16="http://schemas.microsoft.com/office/drawing/2014/main" id="{C659268B-2F42-4109-8574-38EECDE033D9}"/>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12" name="Drop Down 4" hidden="1">
          <a:extLst>
            <a:ext uri="{63B3BB69-23CF-44E3-9099-C40C66FF867C}">
              <a14:compatExt xmlns:a14="http://schemas.microsoft.com/office/drawing/2010/main" spid="_x0000_s2052"/>
            </a:ext>
            <a:ext uri="{FF2B5EF4-FFF2-40B4-BE49-F238E27FC236}">
              <a16:creationId xmlns:a16="http://schemas.microsoft.com/office/drawing/2014/main" id="{78673413-6BE2-408F-A8C9-265F57EEBF5D}"/>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13" name="Drop Down 4" hidden="1">
          <a:extLst>
            <a:ext uri="{63B3BB69-23CF-44E3-9099-C40C66FF867C}">
              <a14:compatExt xmlns:a14="http://schemas.microsoft.com/office/drawing/2010/main" spid="_x0000_s2052"/>
            </a:ext>
            <a:ext uri="{FF2B5EF4-FFF2-40B4-BE49-F238E27FC236}">
              <a16:creationId xmlns:a16="http://schemas.microsoft.com/office/drawing/2014/main" id="{7C138C4C-3C79-40F0-A277-DBEED68B5F9B}"/>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14" name="Drop Down 4" hidden="1">
          <a:extLst>
            <a:ext uri="{63B3BB69-23CF-44E3-9099-C40C66FF867C}">
              <a14:compatExt xmlns:a14="http://schemas.microsoft.com/office/drawing/2010/main" spid="_x0000_s2052"/>
            </a:ext>
            <a:ext uri="{FF2B5EF4-FFF2-40B4-BE49-F238E27FC236}">
              <a16:creationId xmlns:a16="http://schemas.microsoft.com/office/drawing/2014/main" id="{7750DD16-2ADA-4C5C-80A5-0AD753508CFE}"/>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315" name="Drop Down 20" hidden="1">
          <a:extLst>
            <a:ext uri="{63B3BB69-23CF-44E3-9099-C40C66FF867C}">
              <a14:compatExt xmlns:a14="http://schemas.microsoft.com/office/drawing/2010/main" spid="_x0000_s2068"/>
            </a:ext>
            <a:ext uri="{FF2B5EF4-FFF2-40B4-BE49-F238E27FC236}">
              <a16:creationId xmlns:a16="http://schemas.microsoft.com/office/drawing/2014/main" id="{94198003-1441-4442-93D6-786A95FF4497}"/>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316" name="Drop Down 24" hidden="1">
          <a:extLst>
            <a:ext uri="{63B3BB69-23CF-44E3-9099-C40C66FF867C}">
              <a14:compatExt xmlns:a14="http://schemas.microsoft.com/office/drawing/2010/main" spid="_x0000_s2072"/>
            </a:ext>
            <a:ext uri="{FF2B5EF4-FFF2-40B4-BE49-F238E27FC236}">
              <a16:creationId xmlns:a16="http://schemas.microsoft.com/office/drawing/2014/main" id="{593A9330-C09E-4510-A417-2A71F6341C4C}"/>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17" name="Drop Down 4" hidden="1">
          <a:extLst>
            <a:ext uri="{63B3BB69-23CF-44E3-9099-C40C66FF867C}">
              <a14:compatExt xmlns:a14="http://schemas.microsoft.com/office/drawing/2010/main" spid="_x0000_s2052"/>
            </a:ext>
            <a:ext uri="{FF2B5EF4-FFF2-40B4-BE49-F238E27FC236}">
              <a16:creationId xmlns:a16="http://schemas.microsoft.com/office/drawing/2014/main" id="{321E903E-AB16-4CC5-8BA1-1DAB82A9D264}"/>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18" name="Drop Down 4" hidden="1">
          <a:extLst>
            <a:ext uri="{63B3BB69-23CF-44E3-9099-C40C66FF867C}">
              <a14:compatExt xmlns:a14="http://schemas.microsoft.com/office/drawing/2010/main" spid="_x0000_s2052"/>
            </a:ext>
            <a:ext uri="{FF2B5EF4-FFF2-40B4-BE49-F238E27FC236}">
              <a16:creationId xmlns:a16="http://schemas.microsoft.com/office/drawing/2014/main" id="{5A72B5F3-D2D7-485C-A78C-630CE1C4139A}"/>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19" name="Drop Down 4" hidden="1">
          <a:extLst>
            <a:ext uri="{63B3BB69-23CF-44E3-9099-C40C66FF867C}">
              <a14:compatExt xmlns:a14="http://schemas.microsoft.com/office/drawing/2010/main" spid="_x0000_s2052"/>
            </a:ext>
            <a:ext uri="{FF2B5EF4-FFF2-40B4-BE49-F238E27FC236}">
              <a16:creationId xmlns:a16="http://schemas.microsoft.com/office/drawing/2014/main" id="{8B6DFE9D-83C1-4FF3-975C-D340C1BC2D47}"/>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20" name="Drop Down 4" hidden="1">
          <a:extLst>
            <a:ext uri="{63B3BB69-23CF-44E3-9099-C40C66FF867C}">
              <a14:compatExt xmlns:a14="http://schemas.microsoft.com/office/drawing/2010/main" spid="_x0000_s2052"/>
            </a:ext>
            <a:ext uri="{FF2B5EF4-FFF2-40B4-BE49-F238E27FC236}">
              <a16:creationId xmlns:a16="http://schemas.microsoft.com/office/drawing/2014/main" id="{4AC7514D-30DA-462B-95AE-224AC3F46742}"/>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21" name="Drop Down 4" hidden="1">
          <a:extLst>
            <a:ext uri="{63B3BB69-23CF-44E3-9099-C40C66FF867C}">
              <a14:compatExt xmlns:a14="http://schemas.microsoft.com/office/drawing/2010/main" spid="_x0000_s2052"/>
            </a:ext>
            <a:ext uri="{FF2B5EF4-FFF2-40B4-BE49-F238E27FC236}">
              <a16:creationId xmlns:a16="http://schemas.microsoft.com/office/drawing/2014/main" id="{DCF34F96-ECD6-4CCB-AE80-1F4411B491EE}"/>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322" name="Drop Down 20" hidden="1">
          <a:extLst>
            <a:ext uri="{63B3BB69-23CF-44E3-9099-C40C66FF867C}">
              <a14:compatExt xmlns:a14="http://schemas.microsoft.com/office/drawing/2010/main" spid="_x0000_s2068"/>
            </a:ext>
            <a:ext uri="{FF2B5EF4-FFF2-40B4-BE49-F238E27FC236}">
              <a16:creationId xmlns:a16="http://schemas.microsoft.com/office/drawing/2014/main" id="{0915A1AD-0E04-4A63-9DC8-564446F80588}"/>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323" name="Drop Down 24" hidden="1">
          <a:extLst>
            <a:ext uri="{63B3BB69-23CF-44E3-9099-C40C66FF867C}">
              <a14:compatExt xmlns:a14="http://schemas.microsoft.com/office/drawing/2010/main" spid="_x0000_s2072"/>
            </a:ext>
            <a:ext uri="{FF2B5EF4-FFF2-40B4-BE49-F238E27FC236}">
              <a16:creationId xmlns:a16="http://schemas.microsoft.com/office/drawing/2014/main" id="{248FEECD-60B1-44DD-A5BC-2775197EB46F}"/>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24" name="Drop Down 4" hidden="1">
          <a:extLst>
            <a:ext uri="{63B3BB69-23CF-44E3-9099-C40C66FF867C}">
              <a14:compatExt xmlns:a14="http://schemas.microsoft.com/office/drawing/2010/main" spid="_x0000_s2052"/>
            </a:ext>
            <a:ext uri="{FF2B5EF4-FFF2-40B4-BE49-F238E27FC236}">
              <a16:creationId xmlns:a16="http://schemas.microsoft.com/office/drawing/2014/main" id="{09FB3D1A-D780-4447-AA97-4B981973D5A9}"/>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25" name="Drop Down 4" hidden="1">
          <a:extLst>
            <a:ext uri="{63B3BB69-23CF-44E3-9099-C40C66FF867C}">
              <a14:compatExt xmlns:a14="http://schemas.microsoft.com/office/drawing/2010/main" spid="_x0000_s2052"/>
            </a:ext>
            <a:ext uri="{FF2B5EF4-FFF2-40B4-BE49-F238E27FC236}">
              <a16:creationId xmlns:a16="http://schemas.microsoft.com/office/drawing/2014/main" id="{90807FCA-BBD5-4A14-B4CD-6508E9A0A1BC}"/>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26" name="Drop Down 4" hidden="1">
          <a:extLst>
            <a:ext uri="{63B3BB69-23CF-44E3-9099-C40C66FF867C}">
              <a14:compatExt xmlns:a14="http://schemas.microsoft.com/office/drawing/2010/main" spid="_x0000_s2052"/>
            </a:ext>
            <a:ext uri="{FF2B5EF4-FFF2-40B4-BE49-F238E27FC236}">
              <a16:creationId xmlns:a16="http://schemas.microsoft.com/office/drawing/2014/main" id="{DB81CAC4-D375-4956-9039-3589F63E2B40}"/>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27" name="Drop Down 4" hidden="1">
          <a:extLst>
            <a:ext uri="{63B3BB69-23CF-44E3-9099-C40C66FF867C}">
              <a14:compatExt xmlns:a14="http://schemas.microsoft.com/office/drawing/2010/main" spid="_x0000_s2052"/>
            </a:ext>
            <a:ext uri="{FF2B5EF4-FFF2-40B4-BE49-F238E27FC236}">
              <a16:creationId xmlns:a16="http://schemas.microsoft.com/office/drawing/2014/main" id="{1DED0C7E-44C5-43CA-9F1C-E7098B1AF384}"/>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28" name="Drop Down 4" hidden="1">
          <a:extLst>
            <a:ext uri="{63B3BB69-23CF-44E3-9099-C40C66FF867C}">
              <a14:compatExt xmlns:a14="http://schemas.microsoft.com/office/drawing/2010/main" spid="_x0000_s2052"/>
            </a:ext>
            <a:ext uri="{FF2B5EF4-FFF2-40B4-BE49-F238E27FC236}">
              <a16:creationId xmlns:a16="http://schemas.microsoft.com/office/drawing/2014/main" id="{A7C6367E-E525-463E-B82C-E964A59B57DE}"/>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329" name="Drop Down 20" hidden="1">
          <a:extLst>
            <a:ext uri="{63B3BB69-23CF-44E3-9099-C40C66FF867C}">
              <a14:compatExt xmlns:a14="http://schemas.microsoft.com/office/drawing/2010/main" spid="_x0000_s2068"/>
            </a:ext>
            <a:ext uri="{FF2B5EF4-FFF2-40B4-BE49-F238E27FC236}">
              <a16:creationId xmlns:a16="http://schemas.microsoft.com/office/drawing/2014/main" id="{0310264C-AE29-45ED-8D23-C21C38E9D91E}"/>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330" name="Drop Down 24" hidden="1">
          <a:extLst>
            <a:ext uri="{63B3BB69-23CF-44E3-9099-C40C66FF867C}">
              <a14:compatExt xmlns:a14="http://schemas.microsoft.com/office/drawing/2010/main" spid="_x0000_s2072"/>
            </a:ext>
            <a:ext uri="{FF2B5EF4-FFF2-40B4-BE49-F238E27FC236}">
              <a16:creationId xmlns:a16="http://schemas.microsoft.com/office/drawing/2014/main" id="{72D94B94-DDE0-467D-B357-C5D8E1FD2F34}"/>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31" name="Drop Down 4" hidden="1">
          <a:extLst>
            <a:ext uri="{63B3BB69-23CF-44E3-9099-C40C66FF867C}">
              <a14:compatExt xmlns:a14="http://schemas.microsoft.com/office/drawing/2010/main" spid="_x0000_s2052"/>
            </a:ext>
            <a:ext uri="{FF2B5EF4-FFF2-40B4-BE49-F238E27FC236}">
              <a16:creationId xmlns:a16="http://schemas.microsoft.com/office/drawing/2014/main" id="{2E79EDBA-0ACD-41F2-9F04-4DC26CDB0EDD}"/>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32" name="Drop Down 4" hidden="1">
          <a:extLst>
            <a:ext uri="{63B3BB69-23CF-44E3-9099-C40C66FF867C}">
              <a14:compatExt xmlns:a14="http://schemas.microsoft.com/office/drawing/2010/main" spid="_x0000_s2052"/>
            </a:ext>
            <a:ext uri="{FF2B5EF4-FFF2-40B4-BE49-F238E27FC236}">
              <a16:creationId xmlns:a16="http://schemas.microsoft.com/office/drawing/2014/main" id="{4AFD7815-9A01-4635-9710-A8EC6FF30A99}"/>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33" name="Drop Down 4" hidden="1">
          <a:extLst>
            <a:ext uri="{63B3BB69-23CF-44E3-9099-C40C66FF867C}">
              <a14:compatExt xmlns:a14="http://schemas.microsoft.com/office/drawing/2010/main" spid="_x0000_s2052"/>
            </a:ext>
            <a:ext uri="{FF2B5EF4-FFF2-40B4-BE49-F238E27FC236}">
              <a16:creationId xmlns:a16="http://schemas.microsoft.com/office/drawing/2014/main" id="{1099AC5B-2F32-4E35-A4AF-0982A78E914D}"/>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34" name="Drop Down 4" hidden="1">
          <a:extLst>
            <a:ext uri="{63B3BB69-23CF-44E3-9099-C40C66FF867C}">
              <a14:compatExt xmlns:a14="http://schemas.microsoft.com/office/drawing/2010/main" spid="_x0000_s2052"/>
            </a:ext>
            <a:ext uri="{FF2B5EF4-FFF2-40B4-BE49-F238E27FC236}">
              <a16:creationId xmlns:a16="http://schemas.microsoft.com/office/drawing/2014/main" id="{4DE6255B-AF56-4D07-81F7-78E99C06C124}"/>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35" name="Drop Down 4" hidden="1">
          <a:extLst>
            <a:ext uri="{63B3BB69-23CF-44E3-9099-C40C66FF867C}">
              <a14:compatExt xmlns:a14="http://schemas.microsoft.com/office/drawing/2010/main" spid="_x0000_s2052"/>
            </a:ext>
            <a:ext uri="{FF2B5EF4-FFF2-40B4-BE49-F238E27FC236}">
              <a16:creationId xmlns:a16="http://schemas.microsoft.com/office/drawing/2014/main" id="{590B1355-031F-4E59-A202-0ECB2EC3C09B}"/>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336" name="Drop Down 20" hidden="1">
          <a:extLst>
            <a:ext uri="{63B3BB69-23CF-44E3-9099-C40C66FF867C}">
              <a14:compatExt xmlns:a14="http://schemas.microsoft.com/office/drawing/2010/main" spid="_x0000_s2068"/>
            </a:ext>
            <a:ext uri="{FF2B5EF4-FFF2-40B4-BE49-F238E27FC236}">
              <a16:creationId xmlns:a16="http://schemas.microsoft.com/office/drawing/2014/main" id="{40626324-52EB-4E2D-9C61-F2BB84698220}"/>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337" name="Drop Down 24" hidden="1">
          <a:extLst>
            <a:ext uri="{63B3BB69-23CF-44E3-9099-C40C66FF867C}">
              <a14:compatExt xmlns:a14="http://schemas.microsoft.com/office/drawing/2010/main" spid="_x0000_s2072"/>
            </a:ext>
            <a:ext uri="{FF2B5EF4-FFF2-40B4-BE49-F238E27FC236}">
              <a16:creationId xmlns:a16="http://schemas.microsoft.com/office/drawing/2014/main" id="{556DBCD8-584F-482B-A005-2D44BA482984}"/>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38" name="Drop Down 4" hidden="1">
          <a:extLst>
            <a:ext uri="{63B3BB69-23CF-44E3-9099-C40C66FF867C}">
              <a14:compatExt xmlns:a14="http://schemas.microsoft.com/office/drawing/2010/main" spid="_x0000_s2052"/>
            </a:ext>
            <a:ext uri="{FF2B5EF4-FFF2-40B4-BE49-F238E27FC236}">
              <a16:creationId xmlns:a16="http://schemas.microsoft.com/office/drawing/2014/main" id="{9B4A3291-3BFD-474B-9194-D68271666046}"/>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39" name="Drop Down 4" hidden="1">
          <a:extLst>
            <a:ext uri="{63B3BB69-23CF-44E3-9099-C40C66FF867C}">
              <a14:compatExt xmlns:a14="http://schemas.microsoft.com/office/drawing/2010/main" spid="_x0000_s2052"/>
            </a:ext>
            <a:ext uri="{FF2B5EF4-FFF2-40B4-BE49-F238E27FC236}">
              <a16:creationId xmlns:a16="http://schemas.microsoft.com/office/drawing/2014/main" id="{733C15B1-2FF6-4B4B-A8F1-659507C3840D}"/>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40" name="Drop Down 4" hidden="1">
          <a:extLst>
            <a:ext uri="{63B3BB69-23CF-44E3-9099-C40C66FF867C}">
              <a14:compatExt xmlns:a14="http://schemas.microsoft.com/office/drawing/2010/main" spid="_x0000_s2052"/>
            </a:ext>
            <a:ext uri="{FF2B5EF4-FFF2-40B4-BE49-F238E27FC236}">
              <a16:creationId xmlns:a16="http://schemas.microsoft.com/office/drawing/2014/main" id="{2EBF5D3E-B002-4C41-BD66-13A72B43ABD9}"/>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41" name="Drop Down 4" hidden="1">
          <a:extLst>
            <a:ext uri="{63B3BB69-23CF-44E3-9099-C40C66FF867C}">
              <a14:compatExt xmlns:a14="http://schemas.microsoft.com/office/drawing/2010/main" spid="_x0000_s2052"/>
            </a:ext>
            <a:ext uri="{FF2B5EF4-FFF2-40B4-BE49-F238E27FC236}">
              <a16:creationId xmlns:a16="http://schemas.microsoft.com/office/drawing/2014/main" id="{474DAC2F-9961-4B45-996A-80539E4E83EC}"/>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42" name="Drop Down 4" hidden="1">
          <a:extLst>
            <a:ext uri="{63B3BB69-23CF-44E3-9099-C40C66FF867C}">
              <a14:compatExt xmlns:a14="http://schemas.microsoft.com/office/drawing/2010/main" spid="_x0000_s2052"/>
            </a:ext>
            <a:ext uri="{FF2B5EF4-FFF2-40B4-BE49-F238E27FC236}">
              <a16:creationId xmlns:a16="http://schemas.microsoft.com/office/drawing/2014/main" id="{3C67CF0B-6A4C-4634-9909-43C35EB06ED7}"/>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343" name="Drop Down 20" hidden="1">
          <a:extLst>
            <a:ext uri="{63B3BB69-23CF-44E3-9099-C40C66FF867C}">
              <a14:compatExt xmlns:a14="http://schemas.microsoft.com/office/drawing/2010/main" spid="_x0000_s2068"/>
            </a:ext>
            <a:ext uri="{FF2B5EF4-FFF2-40B4-BE49-F238E27FC236}">
              <a16:creationId xmlns:a16="http://schemas.microsoft.com/office/drawing/2014/main" id="{FF4772E1-1A9A-4C9F-9795-9B8A9ED41660}"/>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344" name="Drop Down 24" hidden="1">
          <a:extLst>
            <a:ext uri="{63B3BB69-23CF-44E3-9099-C40C66FF867C}">
              <a14:compatExt xmlns:a14="http://schemas.microsoft.com/office/drawing/2010/main" spid="_x0000_s2072"/>
            </a:ext>
            <a:ext uri="{FF2B5EF4-FFF2-40B4-BE49-F238E27FC236}">
              <a16:creationId xmlns:a16="http://schemas.microsoft.com/office/drawing/2014/main" id="{91F45A60-E489-4985-9D87-2DDBAD1F5040}"/>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45" name="Drop Down 4" hidden="1">
          <a:extLst>
            <a:ext uri="{63B3BB69-23CF-44E3-9099-C40C66FF867C}">
              <a14:compatExt xmlns:a14="http://schemas.microsoft.com/office/drawing/2010/main" spid="_x0000_s2052"/>
            </a:ext>
            <a:ext uri="{FF2B5EF4-FFF2-40B4-BE49-F238E27FC236}">
              <a16:creationId xmlns:a16="http://schemas.microsoft.com/office/drawing/2014/main" id="{FFDABBA9-2949-4FCB-8744-4A6CB3D81394}"/>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46" name="Drop Down 4" hidden="1">
          <a:extLst>
            <a:ext uri="{63B3BB69-23CF-44E3-9099-C40C66FF867C}">
              <a14:compatExt xmlns:a14="http://schemas.microsoft.com/office/drawing/2010/main" spid="_x0000_s2052"/>
            </a:ext>
            <a:ext uri="{FF2B5EF4-FFF2-40B4-BE49-F238E27FC236}">
              <a16:creationId xmlns:a16="http://schemas.microsoft.com/office/drawing/2014/main" id="{E1318C69-6B56-4AD4-9E57-08984A324204}"/>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47" name="Drop Down 4" hidden="1">
          <a:extLst>
            <a:ext uri="{63B3BB69-23CF-44E3-9099-C40C66FF867C}">
              <a14:compatExt xmlns:a14="http://schemas.microsoft.com/office/drawing/2010/main" spid="_x0000_s2052"/>
            </a:ext>
            <a:ext uri="{FF2B5EF4-FFF2-40B4-BE49-F238E27FC236}">
              <a16:creationId xmlns:a16="http://schemas.microsoft.com/office/drawing/2014/main" id="{71D2C57B-E4EB-4A2B-B4B3-ED4A62718C33}"/>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48" name="Drop Down 4" hidden="1">
          <a:extLst>
            <a:ext uri="{63B3BB69-23CF-44E3-9099-C40C66FF867C}">
              <a14:compatExt xmlns:a14="http://schemas.microsoft.com/office/drawing/2010/main" spid="_x0000_s2052"/>
            </a:ext>
            <a:ext uri="{FF2B5EF4-FFF2-40B4-BE49-F238E27FC236}">
              <a16:creationId xmlns:a16="http://schemas.microsoft.com/office/drawing/2014/main" id="{C228336A-5E28-41A8-BB43-4FBFC1341DEE}"/>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49" name="Drop Down 4" hidden="1">
          <a:extLst>
            <a:ext uri="{63B3BB69-23CF-44E3-9099-C40C66FF867C}">
              <a14:compatExt xmlns:a14="http://schemas.microsoft.com/office/drawing/2010/main" spid="_x0000_s2052"/>
            </a:ext>
            <a:ext uri="{FF2B5EF4-FFF2-40B4-BE49-F238E27FC236}">
              <a16:creationId xmlns:a16="http://schemas.microsoft.com/office/drawing/2014/main" id="{1950E65A-EDFB-492D-8A1E-976EE5BCCC85}"/>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350" name="Drop Down 20" hidden="1">
          <a:extLst>
            <a:ext uri="{63B3BB69-23CF-44E3-9099-C40C66FF867C}">
              <a14:compatExt xmlns:a14="http://schemas.microsoft.com/office/drawing/2010/main" spid="_x0000_s2068"/>
            </a:ext>
            <a:ext uri="{FF2B5EF4-FFF2-40B4-BE49-F238E27FC236}">
              <a16:creationId xmlns:a16="http://schemas.microsoft.com/office/drawing/2014/main" id="{CF202C83-F70D-406D-884A-BCACF177A30C}"/>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351" name="Drop Down 24" hidden="1">
          <a:extLst>
            <a:ext uri="{63B3BB69-23CF-44E3-9099-C40C66FF867C}">
              <a14:compatExt xmlns:a14="http://schemas.microsoft.com/office/drawing/2010/main" spid="_x0000_s2072"/>
            </a:ext>
            <a:ext uri="{FF2B5EF4-FFF2-40B4-BE49-F238E27FC236}">
              <a16:creationId xmlns:a16="http://schemas.microsoft.com/office/drawing/2014/main" id="{0AC24253-8900-4259-9D14-57108CBEFA6B}"/>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52" name="Drop Down 4" hidden="1">
          <a:extLst>
            <a:ext uri="{63B3BB69-23CF-44E3-9099-C40C66FF867C}">
              <a14:compatExt xmlns:a14="http://schemas.microsoft.com/office/drawing/2010/main" spid="_x0000_s2052"/>
            </a:ext>
            <a:ext uri="{FF2B5EF4-FFF2-40B4-BE49-F238E27FC236}">
              <a16:creationId xmlns:a16="http://schemas.microsoft.com/office/drawing/2014/main" id="{7BDC462A-0B7F-44E8-9E77-393A071BFCC1}"/>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53" name="Drop Down 4" hidden="1">
          <a:extLst>
            <a:ext uri="{63B3BB69-23CF-44E3-9099-C40C66FF867C}">
              <a14:compatExt xmlns:a14="http://schemas.microsoft.com/office/drawing/2010/main" spid="_x0000_s2052"/>
            </a:ext>
            <a:ext uri="{FF2B5EF4-FFF2-40B4-BE49-F238E27FC236}">
              <a16:creationId xmlns:a16="http://schemas.microsoft.com/office/drawing/2014/main" id="{68991525-3804-4298-A07C-E77E784DCBD2}"/>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54" name="Drop Down 4" hidden="1">
          <a:extLst>
            <a:ext uri="{63B3BB69-23CF-44E3-9099-C40C66FF867C}">
              <a14:compatExt xmlns:a14="http://schemas.microsoft.com/office/drawing/2010/main" spid="_x0000_s2052"/>
            </a:ext>
            <a:ext uri="{FF2B5EF4-FFF2-40B4-BE49-F238E27FC236}">
              <a16:creationId xmlns:a16="http://schemas.microsoft.com/office/drawing/2014/main" id="{32AAC683-0479-4D62-9C78-9B8A85A4CC76}"/>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55" name="Drop Down 4" hidden="1">
          <a:extLst>
            <a:ext uri="{63B3BB69-23CF-44E3-9099-C40C66FF867C}">
              <a14:compatExt xmlns:a14="http://schemas.microsoft.com/office/drawing/2010/main" spid="_x0000_s2052"/>
            </a:ext>
            <a:ext uri="{FF2B5EF4-FFF2-40B4-BE49-F238E27FC236}">
              <a16:creationId xmlns:a16="http://schemas.microsoft.com/office/drawing/2014/main" id="{B74B184E-860C-4466-B4F5-177A48C54CE0}"/>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56" name="Drop Down 4" hidden="1">
          <a:extLst>
            <a:ext uri="{63B3BB69-23CF-44E3-9099-C40C66FF867C}">
              <a14:compatExt xmlns:a14="http://schemas.microsoft.com/office/drawing/2010/main" spid="_x0000_s2052"/>
            </a:ext>
            <a:ext uri="{FF2B5EF4-FFF2-40B4-BE49-F238E27FC236}">
              <a16:creationId xmlns:a16="http://schemas.microsoft.com/office/drawing/2014/main" id="{1DDA1AB1-BAAD-49CB-9729-492F2F5620E6}"/>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357" name="Drop Down 20" hidden="1">
          <a:extLst>
            <a:ext uri="{63B3BB69-23CF-44E3-9099-C40C66FF867C}">
              <a14:compatExt xmlns:a14="http://schemas.microsoft.com/office/drawing/2010/main" spid="_x0000_s2068"/>
            </a:ext>
            <a:ext uri="{FF2B5EF4-FFF2-40B4-BE49-F238E27FC236}">
              <a16:creationId xmlns:a16="http://schemas.microsoft.com/office/drawing/2014/main" id="{DA9CD336-8934-4AB1-9416-89DE5ABA4264}"/>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358" name="Drop Down 24" hidden="1">
          <a:extLst>
            <a:ext uri="{63B3BB69-23CF-44E3-9099-C40C66FF867C}">
              <a14:compatExt xmlns:a14="http://schemas.microsoft.com/office/drawing/2010/main" spid="_x0000_s2072"/>
            </a:ext>
            <a:ext uri="{FF2B5EF4-FFF2-40B4-BE49-F238E27FC236}">
              <a16:creationId xmlns:a16="http://schemas.microsoft.com/office/drawing/2014/main" id="{99C8BF42-6288-4397-8D97-E9484B0E5166}"/>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59" name="Drop Down 4" hidden="1">
          <a:extLst>
            <a:ext uri="{63B3BB69-23CF-44E3-9099-C40C66FF867C}">
              <a14:compatExt xmlns:a14="http://schemas.microsoft.com/office/drawing/2010/main" spid="_x0000_s2052"/>
            </a:ext>
            <a:ext uri="{FF2B5EF4-FFF2-40B4-BE49-F238E27FC236}">
              <a16:creationId xmlns:a16="http://schemas.microsoft.com/office/drawing/2014/main" id="{B0EFB7E2-F884-43E4-8A79-98A16F163F19}"/>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60" name="Drop Down 4" hidden="1">
          <a:extLst>
            <a:ext uri="{63B3BB69-23CF-44E3-9099-C40C66FF867C}">
              <a14:compatExt xmlns:a14="http://schemas.microsoft.com/office/drawing/2010/main" spid="_x0000_s2052"/>
            </a:ext>
            <a:ext uri="{FF2B5EF4-FFF2-40B4-BE49-F238E27FC236}">
              <a16:creationId xmlns:a16="http://schemas.microsoft.com/office/drawing/2014/main" id="{AB7E4735-B6B0-4D39-87EF-D7B73C015098}"/>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61" name="Drop Down 4" hidden="1">
          <a:extLst>
            <a:ext uri="{63B3BB69-23CF-44E3-9099-C40C66FF867C}">
              <a14:compatExt xmlns:a14="http://schemas.microsoft.com/office/drawing/2010/main" spid="_x0000_s2052"/>
            </a:ext>
            <a:ext uri="{FF2B5EF4-FFF2-40B4-BE49-F238E27FC236}">
              <a16:creationId xmlns:a16="http://schemas.microsoft.com/office/drawing/2014/main" id="{16D8B166-D9CD-4105-BEA4-03DA9E0F0D41}"/>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62" name="Drop Down 4" hidden="1">
          <a:extLst>
            <a:ext uri="{63B3BB69-23CF-44E3-9099-C40C66FF867C}">
              <a14:compatExt xmlns:a14="http://schemas.microsoft.com/office/drawing/2010/main" spid="_x0000_s2052"/>
            </a:ext>
            <a:ext uri="{FF2B5EF4-FFF2-40B4-BE49-F238E27FC236}">
              <a16:creationId xmlns:a16="http://schemas.microsoft.com/office/drawing/2014/main" id="{56385585-14B2-4EFA-B48F-758CAD35DE51}"/>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63" name="Drop Down 4" hidden="1">
          <a:extLst>
            <a:ext uri="{63B3BB69-23CF-44E3-9099-C40C66FF867C}">
              <a14:compatExt xmlns:a14="http://schemas.microsoft.com/office/drawing/2010/main" spid="_x0000_s2052"/>
            </a:ext>
            <a:ext uri="{FF2B5EF4-FFF2-40B4-BE49-F238E27FC236}">
              <a16:creationId xmlns:a16="http://schemas.microsoft.com/office/drawing/2014/main" id="{1744702E-E6E1-42BF-9379-6991BBD4C375}"/>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364" name="Drop Down 20" hidden="1">
          <a:extLst>
            <a:ext uri="{63B3BB69-23CF-44E3-9099-C40C66FF867C}">
              <a14:compatExt xmlns:a14="http://schemas.microsoft.com/office/drawing/2010/main" spid="_x0000_s2068"/>
            </a:ext>
            <a:ext uri="{FF2B5EF4-FFF2-40B4-BE49-F238E27FC236}">
              <a16:creationId xmlns:a16="http://schemas.microsoft.com/office/drawing/2014/main" id="{55B06119-8BCD-41C0-ABFE-59B719F39AA8}"/>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365" name="Drop Down 24" hidden="1">
          <a:extLst>
            <a:ext uri="{63B3BB69-23CF-44E3-9099-C40C66FF867C}">
              <a14:compatExt xmlns:a14="http://schemas.microsoft.com/office/drawing/2010/main" spid="_x0000_s2072"/>
            </a:ext>
            <a:ext uri="{FF2B5EF4-FFF2-40B4-BE49-F238E27FC236}">
              <a16:creationId xmlns:a16="http://schemas.microsoft.com/office/drawing/2014/main" id="{20293D78-7E68-48B6-B919-4F9566E23651}"/>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66" name="Drop Down 4" hidden="1">
          <a:extLst>
            <a:ext uri="{63B3BB69-23CF-44E3-9099-C40C66FF867C}">
              <a14:compatExt xmlns:a14="http://schemas.microsoft.com/office/drawing/2010/main" spid="_x0000_s2052"/>
            </a:ext>
            <a:ext uri="{FF2B5EF4-FFF2-40B4-BE49-F238E27FC236}">
              <a16:creationId xmlns:a16="http://schemas.microsoft.com/office/drawing/2014/main" id="{7BE7369B-CD66-4606-AA8B-C5FC03F518BE}"/>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67" name="Drop Down 4" hidden="1">
          <a:extLst>
            <a:ext uri="{63B3BB69-23CF-44E3-9099-C40C66FF867C}">
              <a14:compatExt xmlns:a14="http://schemas.microsoft.com/office/drawing/2010/main" spid="_x0000_s2052"/>
            </a:ext>
            <a:ext uri="{FF2B5EF4-FFF2-40B4-BE49-F238E27FC236}">
              <a16:creationId xmlns:a16="http://schemas.microsoft.com/office/drawing/2014/main" id="{B5A951EA-0135-4019-B42C-0B0C12532714}"/>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68" name="Drop Down 4" hidden="1">
          <a:extLst>
            <a:ext uri="{63B3BB69-23CF-44E3-9099-C40C66FF867C}">
              <a14:compatExt xmlns:a14="http://schemas.microsoft.com/office/drawing/2010/main" spid="_x0000_s2052"/>
            </a:ext>
            <a:ext uri="{FF2B5EF4-FFF2-40B4-BE49-F238E27FC236}">
              <a16:creationId xmlns:a16="http://schemas.microsoft.com/office/drawing/2014/main" id="{3FF37DD8-C499-4307-B209-B833728EC474}"/>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69" name="Drop Down 4" hidden="1">
          <a:extLst>
            <a:ext uri="{63B3BB69-23CF-44E3-9099-C40C66FF867C}">
              <a14:compatExt xmlns:a14="http://schemas.microsoft.com/office/drawing/2010/main" spid="_x0000_s2052"/>
            </a:ext>
            <a:ext uri="{FF2B5EF4-FFF2-40B4-BE49-F238E27FC236}">
              <a16:creationId xmlns:a16="http://schemas.microsoft.com/office/drawing/2014/main" id="{367F5B21-B171-48B3-906E-E0DB2C1CF1E7}"/>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70" name="Drop Down 4" hidden="1">
          <a:extLst>
            <a:ext uri="{63B3BB69-23CF-44E3-9099-C40C66FF867C}">
              <a14:compatExt xmlns:a14="http://schemas.microsoft.com/office/drawing/2010/main" spid="_x0000_s2052"/>
            </a:ext>
            <a:ext uri="{FF2B5EF4-FFF2-40B4-BE49-F238E27FC236}">
              <a16:creationId xmlns:a16="http://schemas.microsoft.com/office/drawing/2014/main" id="{9FF66696-081D-48CB-95F3-5B78D54C4B7D}"/>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371" name="Drop Down 20" hidden="1">
          <a:extLst>
            <a:ext uri="{63B3BB69-23CF-44E3-9099-C40C66FF867C}">
              <a14:compatExt xmlns:a14="http://schemas.microsoft.com/office/drawing/2010/main" spid="_x0000_s2068"/>
            </a:ext>
            <a:ext uri="{FF2B5EF4-FFF2-40B4-BE49-F238E27FC236}">
              <a16:creationId xmlns:a16="http://schemas.microsoft.com/office/drawing/2014/main" id="{6646E076-C711-40C2-B874-BBB1DCCCFB14}"/>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372" name="Drop Down 24" hidden="1">
          <a:extLst>
            <a:ext uri="{63B3BB69-23CF-44E3-9099-C40C66FF867C}">
              <a14:compatExt xmlns:a14="http://schemas.microsoft.com/office/drawing/2010/main" spid="_x0000_s2072"/>
            </a:ext>
            <a:ext uri="{FF2B5EF4-FFF2-40B4-BE49-F238E27FC236}">
              <a16:creationId xmlns:a16="http://schemas.microsoft.com/office/drawing/2014/main" id="{8C7CDEB1-43F3-42B6-A563-43BD279AFC58}"/>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73" name="Drop Down 4" hidden="1">
          <a:extLst>
            <a:ext uri="{63B3BB69-23CF-44E3-9099-C40C66FF867C}">
              <a14:compatExt xmlns:a14="http://schemas.microsoft.com/office/drawing/2010/main" spid="_x0000_s2052"/>
            </a:ext>
            <a:ext uri="{FF2B5EF4-FFF2-40B4-BE49-F238E27FC236}">
              <a16:creationId xmlns:a16="http://schemas.microsoft.com/office/drawing/2014/main" id="{EB97DEC9-870B-4F31-BFCF-D8A51679C2DD}"/>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74" name="Drop Down 4" hidden="1">
          <a:extLst>
            <a:ext uri="{63B3BB69-23CF-44E3-9099-C40C66FF867C}">
              <a14:compatExt xmlns:a14="http://schemas.microsoft.com/office/drawing/2010/main" spid="_x0000_s2052"/>
            </a:ext>
            <a:ext uri="{FF2B5EF4-FFF2-40B4-BE49-F238E27FC236}">
              <a16:creationId xmlns:a16="http://schemas.microsoft.com/office/drawing/2014/main" id="{CBEE2B89-8ACB-4BE6-803C-A00E5D1C2378}"/>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75" name="Drop Down 4" hidden="1">
          <a:extLst>
            <a:ext uri="{63B3BB69-23CF-44E3-9099-C40C66FF867C}">
              <a14:compatExt xmlns:a14="http://schemas.microsoft.com/office/drawing/2010/main" spid="_x0000_s2052"/>
            </a:ext>
            <a:ext uri="{FF2B5EF4-FFF2-40B4-BE49-F238E27FC236}">
              <a16:creationId xmlns:a16="http://schemas.microsoft.com/office/drawing/2014/main" id="{981091D8-6AFC-4542-BA95-D380BC25422F}"/>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76" name="Drop Down 4" hidden="1">
          <a:extLst>
            <a:ext uri="{63B3BB69-23CF-44E3-9099-C40C66FF867C}">
              <a14:compatExt xmlns:a14="http://schemas.microsoft.com/office/drawing/2010/main" spid="_x0000_s2052"/>
            </a:ext>
            <a:ext uri="{FF2B5EF4-FFF2-40B4-BE49-F238E27FC236}">
              <a16:creationId xmlns:a16="http://schemas.microsoft.com/office/drawing/2014/main" id="{25FAF5B8-27B5-4D20-9713-5459C36D5D74}"/>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77" name="Drop Down 4" hidden="1">
          <a:extLst>
            <a:ext uri="{63B3BB69-23CF-44E3-9099-C40C66FF867C}">
              <a14:compatExt xmlns:a14="http://schemas.microsoft.com/office/drawing/2010/main" spid="_x0000_s2052"/>
            </a:ext>
            <a:ext uri="{FF2B5EF4-FFF2-40B4-BE49-F238E27FC236}">
              <a16:creationId xmlns:a16="http://schemas.microsoft.com/office/drawing/2014/main" id="{0C14E0AB-6C6C-44D8-93B3-AC9575AC891D}"/>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378" name="Drop Down 20" hidden="1">
          <a:extLst>
            <a:ext uri="{63B3BB69-23CF-44E3-9099-C40C66FF867C}">
              <a14:compatExt xmlns:a14="http://schemas.microsoft.com/office/drawing/2010/main" spid="_x0000_s2068"/>
            </a:ext>
            <a:ext uri="{FF2B5EF4-FFF2-40B4-BE49-F238E27FC236}">
              <a16:creationId xmlns:a16="http://schemas.microsoft.com/office/drawing/2014/main" id="{6426FCC0-DB76-49C9-AF5C-F050564F8771}"/>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379" name="Drop Down 24" hidden="1">
          <a:extLst>
            <a:ext uri="{63B3BB69-23CF-44E3-9099-C40C66FF867C}">
              <a14:compatExt xmlns:a14="http://schemas.microsoft.com/office/drawing/2010/main" spid="_x0000_s2072"/>
            </a:ext>
            <a:ext uri="{FF2B5EF4-FFF2-40B4-BE49-F238E27FC236}">
              <a16:creationId xmlns:a16="http://schemas.microsoft.com/office/drawing/2014/main" id="{3005098C-E7A0-4128-B841-DDBD8501E497}"/>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80" name="Drop Down 4" hidden="1">
          <a:extLst>
            <a:ext uri="{63B3BB69-23CF-44E3-9099-C40C66FF867C}">
              <a14:compatExt xmlns:a14="http://schemas.microsoft.com/office/drawing/2010/main" spid="_x0000_s2052"/>
            </a:ext>
            <a:ext uri="{FF2B5EF4-FFF2-40B4-BE49-F238E27FC236}">
              <a16:creationId xmlns:a16="http://schemas.microsoft.com/office/drawing/2014/main" id="{ED00BBA1-0215-4E87-9941-A75BB5241BB1}"/>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81" name="Drop Down 4" hidden="1">
          <a:extLst>
            <a:ext uri="{63B3BB69-23CF-44E3-9099-C40C66FF867C}">
              <a14:compatExt xmlns:a14="http://schemas.microsoft.com/office/drawing/2010/main" spid="_x0000_s2052"/>
            </a:ext>
            <a:ext uri="{FF2B5EF4-FFF2-40B4-BE49-F238E27FC236}">
              <a16:creationId xmlns:a16="http://schemas.microsoft.com/office/drawing/2014/main" id="{A92C0C9E-9109-4A48-AB9C-E936FFF0987F}"/>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82" name="Drop Down 4" hidden="1">
          <a:extLst>
            <a:ext uri="{63B3BB69-23CF-44E3-9099-C40C66FF867C}">
              <a14:compatExt xmlns:a14="http://schemas.microsoft.com/office/drawing/2010/main" spid="_x0000_s2052"/>
            </a:ext>
            <a:ext uri="{FF2B5EF4-FFF2-40B4-BE49-F238E27FC236}">
              <a16:creationId xmlns:a16="http://schemas.microsoft.com/office/drawing/2014/main" id="{0803CADD-08C6-41F8-BAA5-B1D36EB3226C}"/>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83" name="Drop Down 4" hidden="1">
          <a:extLst>
            <a:ext uri="{63B3BB69-23CF-44E3-9099-C40C66FF867C}">
              <a14:compatExt xmlns:a14="http://schemas.microsoft.com/office/drawing/2010/main" spid="_x0000_s2052"/>
            </a:ext>
            <a:ext uri="{FF2B5EF4-FFF2-40B4-BE49-F238E27FC236}">
              <a16:creationId xmlns:a16="http://schemas.microsoft.com/office/drawing/2014/main" id="{80B673AF-6A92-4E36-A929-6AAA3DF39B86}"/>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84" name="Drop Down 4" hidden="1">
          <a:extLst>
            <a:ext uri="{63B3BB69-23CF-44E3-9099-C40C66FF867C}">
              <a14:compatExt xmlns:a14="http://schemas.microsoft.com/office/drawing/2010/main" spid="_x0000_s2052"/>
            </a:ext>
            <a:ext uri="{FF2B5EF4-FFF2-40B4-BE49-F238E27FC236}">
              <a16:creationId xmlns:a16="http://schemas.microsoft.com/office/drawing/2014/main" id="{2E56AA60-AE6D-48BE-AF76-0DF53DE16517}"/>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385" name="Drop Down 20" hidden="1">
          <a:extLst>
            <a:ext uri="{63B3BB69-23CF-44E3-9099-C40C66FF867C}">
              <a14:compatExt xmlns:a14="http://schemas.microsoft.com/office/drawing/2010/main" spid="_x0000_s2068"/>
            </a:ext>
            <a:ext uri="{FF2B5EF4-FFF2-40B4-BE49-F238E27FC236}">
              <a16:creationId xmlns:a16="http://schemas.microsoft.com/office/drawing/2014/main" id="{4636FAD0-AC05-429F-A1BB-6EE4C968A528}"/>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386" name="Drop Down 24" hidden="1">
          <a:extLst>
            <a:ext uri="{63B3BB69-23CF-44E3-9099-C40C66FF867C}">
              <a14:compatExt xmlns:a14="http://schemas.microsoft.com/office/drawing/2010/main" spid="_x0000_s2072"/>
            </a:ext>
            <a:ext uri="{FF2B5EF4-FFF2-40B4-BE49-F238E27FC236}">
              <a16:creationId xmlns:a16="http://schemas.microsoft.com/office/drawing/2014/main" id="{D62BF0B3-6606-4587-B7B1-C3C51E225541}"/>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87" name="Drop Down 4" hidden="1">
          <a:extLst>
            <a:ext uri="{63B3BB69-23CF-44E3-9099-C40C66FF867C}">
              <a14:compatExt xmlns:a14="http://schemas.microsoft.com/office/drawing/2010/main" spid="_x0000_s2052"/>
            </a:ext>
            <a:ext uri="{FF2B5EF4-FFF2-40B4-BE49-F238E27FC236}">
              <a16:creationId xmlns:a16="http://schemas.microsoft.com/office/drawing/2014/main" id="{17A2F330-DFC3-4633-AE70-526E86137B1E}"/>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88" name="Drop Down 4" hidden="1">
          <a:extLst>
            <a:ext uri="{63B3BB69-23CF-44E3-9099-C40C66FF867C}">
              <a14:compatExt xmlns:a14="http://schemas.microsoft.com/office/drawing/2010/main" spid="_x0000_s2052"/>
            </a:ext>
            <a:ext uri="{FF2B5EF4-FFF2-40B4-BE49-F238E27FC236}">
              <a16:creationId xmlns:a16="http://schemas.microsoft.com/office/drawing/2014/main" id="{1A8AD8DB-4B5B-43CC-8797-35C4C4E3BE2A}"/>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89" name="Drop Down 4" hidden="1">
          <a:extLst>
            <a:ext uri="{63B3BB69-23CF-44E3-9099-C40C66FF867C}">
              <a14:compatExt xmlns:a14="http://schemas.microsoft.com/office/drawing/2010/main" spid="_x0000_s2052"/>
            </a:ext>
            <a:ext uri="{FF2B5EF4-FFF2-40B4-BE49-F238E27FC236}">
              <a16:creationId xmlns:a16="http://schemas.microsoft.com/office/drawing/2014/main" id="{65E43C33-9E07-434C-B15B-07661AD121E7}"/>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90" name="Drop Down 4" hidden="1">
          <a:extLst>
            <a:ext uri="{63B3BB69-23CF-44E3-9099-C40C66FF867C}">
              <a14:compatExt xmlns:a14="http://schemas.microsoft.com/office/drawing/2010/main" spid="_x0000_s2052"/>
            </a:ext>
            <a:ext uri="{FF2B5EF4-FFF2-40B4-BE49-F238E27FC236}">
              <a16:creationId xmlns:a16="http://schemas.microsoft.com/office/drawing/2014/main" id="{0CF4DC34-D7FA-4B38-9B81-9E227A994977}"/>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91" name="Drop Down 4" hidden="1">
          <a:extLst>
            <a:ext uri="{63B3BB69-23CF-44E3-9099-C40C66FF867C}">
              <a14:compatExt xmlns:a14="http://schemas.microsoft.com/office/drawing/2010/main" spid="_x0000_s2052"/>
            </a:ext>
            <a:ext uri="{FF2B5EF4-FFF2-40B4-BE49-F238E27FC236}">
              <a16:creationId xmlns:a16="http://schemas.microsoft.com/office/drawing/2014/main" id="{233EE1FE-A2BE-4D27-93A9-A3E2F73EA911}"/>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392" name="Drop Down 20" hidden="1">
          <a:extLst>
            <a:ext uri="{63B3BB69-23CF-44E3-9099-C40C66FF867C}">
              <a14:compatExt xmlns:a14="http://schemas.microsoft.com/office/drawing/2010/main" spid="_x0000_s2068"/>
            </a:ext>
            <a:ext uri="{FF2B5EF4-FFF2-40B4-BE49-F238E27FC236}">
              <a16:creationId xmlns:a16="http://schemas.microsoft.com/office/drawing/2014/main" id="{F82DF671-3050-4BC2-B071-4E3D5183E6FE}"/>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393" name="Drop Down 24" hidden="1">
          <a:extLst>
            <a:ext uri="{63B3BB69-23CF-44E3-9099-C40C66FF867C}">
              <a14:compatExt xmlns:a14="http://schemas.microsoft.com/office/drawing/2010/main" spid="_x0000_s2072"/>
            </a:ext>
            <a:ext uri="{FF2B5EF4-FFF2-40B4-BE49-F238E27FC236}">
              <a16:creationId xmlns:a16="http://schemas.microsoft.com/office/drawing/2014/main" id="{46F9B34E-B1FF-4622-B35C-D76F62F7DB00}"/>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94" name="Drop Down 4" hidden="1">
          <a:extLst>
            <a:ext uri="{63B3BB69-23CF-44E3-9099-C40C66FF867C}">
              <a14:compatExt xmlns:a14="http://schemas.microsoft.com/office/drawing/2010/main" spid="_x0000_s2052"/>
            </a:ext>
            <a:ext uri="{FF2B5EF4-FFF2-40B4-BE49-F238E27FC236}">
              <a16:creationId xmlns:a16="http://schemas.microsoft.com/office/drawing/2014/main" id="{82D0EDA2-ACA6-45AD-990C-66A19386FE41}"/>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95" name="Drop Down 4" hidden="1">
          <a:extLst>
            <a:ext uri="{63B3BB69-23CF-44E3-9099-C40C66FF867C}">
              <a14:compatExt xmlns:a14="http://schemas.microsoft.com/office/drawing/2010/main" spid="_x0000_s2052"/>
            </a:ext>
            <a:ext uri="{FF2B5EF4-FFF2-40B4-BE49-F238E27FC236}">
              <a16:creationId xmlns:a16="http://schemas.microsoft.com/office/drawing/2014/main" id="{131245F0-A0CF-408D-9B6C-B3FEF4EE3405}"/>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96" name="Drop Down 4" hidden="1">
          <a:extLst>
            <a:ext uri="{63B3BB69-23CF-44E3-9099-C40C66FF867C}">
              <a14:compatExt xmlns:a14="http://schemas.microsoft.com/office/drawing/2010/main" spid="_x0000_s2052"/>
            </a:ext>
            <a:ext uri="{FF2B5EF4-FFF2-40B4-BE49-F238E27FC236}">
              <a16:creationId xmlns:a16="http://schemas.microsoft.com/office/drawing/2014/main" id="{7368C813-8DAA-44FB-AEBD-38BE93E59848}"/>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397" name="Drop Down 4" hidden="1">
          <a:extLst>
            <a:ext uri="{63B3BB69-23CF-44E3-9099-C40C66FF867C}">
              <a14:compatExt xmlns:a14="http://schemas.microsoft.com/office/drawing/2010/main" spid="_x0000_s2052"/>
            </a:ext>
            <a:ext uri="{FF2B5EF4-FFF2-40B4-BE49-F238E27FC236}">
              <a16:creationId xmlns:a16="http://schemas.microsoft.com/office/drawing/2014/main" id="{8CFF3A52-6199-453A-87C4-96DC3DC25BB7}"/>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398" name="Drop Down 4" hidden="1">
          <a:extLst>
            <a:ext uri="{63B3BB69-23CF-44E3-9099-C40C66FF867C}">
              <a14:compatExt xmlns:a14="http://schemas.microsoft.com/office/drawing/2010/main" spid="_x0000_s2052"/>
            </a:ext>
            <a:ext uri="{FF2B5EF4-FFF2-40B4-BE49-F238E27FC236}">
              <a16:creationId xmlns:a16="http://schemas.microsoft.com/office/drawing/2014/main" id="{A9F9222F-3609-4D7D-9D04-418A19A2F07D}"/>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399" name="Drop Down 20" hidden="1">
          <a:extLst>
            <a:ext uri="{63B3BB69-23CF-44E3-9099-C40C66FF867C}">
              <a14:compatExt xmlns:a14="http://schemas.microsoft.com/office/drawing/2010/main" spid="_x0000_s2068"/>
            </a:ext>
            <a:ext uri="{FF2B5EF4-FFF2-40B4-BE49-F238E27FC236}">
              <a16:creationId xmlns:a16="http://schemas.microsoft.com/office/drawing/2014/main" id="{0CD7690E-3012-4AFE-82B7-1CDF3A6FAE6E}"/>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400" name="Drop Down 24" hidden="1">
          <a:extLst>
            <a:ext uri="{63B3BB69-23CF-44E3-9099-C40C66FF867C}">
              <a14:compatExt xmlns:a14="http://schemas.microsoft.com/office/drawing/2010/main" spid="_x0000_s2072"/>
            </a:ext>
            <a:ext uri="{FF2B5EF4-FFF2-40B4-BE49-F238E27FC236}">
              <a16:creationId xmlns:a16="http://schemas.microsoft.com/office/drawing/2014/main" id="{AC02E875-6E93-4E6B-A3AD-E996EF8C8AA1}"/>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401" name="Drop Down 4" hidden="1">
          <a:extLst>
            <a:ext uri="{63B3BB69-23CF-44E3-9099-C40C66FF867C}">
              <a14:compatExt xmlns:a14="http://schemas.microsoft.com/office/drawing/2010/main" spid="_x0000_s2052"/>
            </a:ext>
            <a:ext uri="{FF2B5EF4-FFF2-40B4-BE49-F238E27FC236}">
              <a16:creationId xmlns:a16="http://schemas.microsoft.com/office/drawing/2014/main" id="{39EE8B6B-BEC9-4317-AA5C-6C03666A3D05}"/>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402" name="Drop Down 4" hidden="1">
          <a:extLst>
            <a:ext uri="{63B3BB69-23CF-44E3-9099-C40C66FF867C}">
              <a14:compatExt xmlns:a14="http://schemas.microsoft.com/office/drawing/2010/main" spid="_x0000_s2052"/>
            </a:ext>
            <a:ext uri="{FF2B5EF4-FFF2-40B4-BE49-F238E27FC236}">
              <a16:creationId xmlns:a16="http://schemas.microsoft.com/office/drawing/2014/main" id="{D6DBBA1D-8A34-420C-A1CA-22F6EC635E12}"/>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403" name="Drop Down 4" hidden="1">
          <a:extLst>
            <a:ext uri="{63B3BB69-23CF-44E3-9099-C40C66FF867C}">
              <a14:compatExt xmlns:a14="http://schemas.microsoft.com/office/drawing/2010/main" spid="_x0000_s2052"/>
            </a:ext>
            <a:ext uri="{FF2B5EF4-FFF2-40B4-BE49-F238E27FC236}">
              <a16:creationId xmlns:a16="http://schemas.microsoft.com/office/drawing/2014/main" id="{2CD2D129-B721-46D9-9D8B-BF29C9E0EF1B}"/>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404" name="Drop Down 4" hidden="1">
          <a:extLst>
            <a:ext uri="{63B3BB69-23CF-44E3-9099-C40C66FF867C}">
              <a14:compatExt xmlns:a14="http://schemas.microsoft.com/office/drawing/2010/main" spid="_x0000_s2052"/>
            </a:ext>
            <a:ext uri="{FF2B5EF4-FFF2-40B4-BE49-F238E27FC236}">
              <a16:creationId xmlns:a16="http://schemas.microsoft.com/office/drawing/2014/main" id="{D9DFBD12-BDFB-4DE2-9366-63AC9CC27EAC}"/>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405" name="Drop Down 4" hidden="1">
          <a:extLst>
            <a:ext uri="{63B3BB69-23CF-44E3-9099-C40C66FF867C}">
              <a14:compatExt xmlns:a14="http://schemas.microsoft.com/office/drawing/2010/main" spid="_x0000_s2052"/>
            </a:ext>
            <a:ext uri="{FF2B5EF4-FFF2-40B4-BE49-F238E27FC236}">
              <a16:creationId xmlns:a16="http://schemas.microsoft.com/office/drawing/2014/main" id="{24F4A55D-9771-469E-B216-17457173135C}"/>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406" name="Drop Down 20" hidden="1">
          <a:extLst>
            <a:ext uri="{63B3BB69-23CF-44E3-9099-C40C66FF867C}">
              <a14:compatExt xmlns:a14="http://schemas.microsoft.com/office/drawing/2010/main" spid="_x0000_s2068"/>
            </a:ext>
            <a:ext uri="{FF2B5EF4-FFF2-40B4-BE49-F238E27FC236}">
              <a16:creationId xmlns:a16="http://schemas.microsoft.com/office/drawing/2014/main" id="{63FF4E37-F54F-4EBF-9504-2C1294192C55}"/>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407" name="Drop Down 24" hidden="1">
          <a:extLst>
            <a:ext uri="{63B3BB69-23CF-44E3-9099-C40C66FF867C}">
              <a14:compatExt xmlns:a14="http://schemas.microsoft.com/office/drawing/2010/main" spid="_x0000_s2072"/>
            </a:ext>
            <a:ext uri="{FF2B5EF4-FFF2-40B4-BE49-F238E27FC236}">
              <a16:creationId xmlns:a16="http://schemas.microsoft.com/office/drawing/2014/main" id="{289B95E5-F4BF-44EF-964D-4D530E70AD74}"/>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408" name="Drop Down 4" hidden="1">
          <a:extLst>
            <a:ext uri="{63B3BB69-23CF-44E3-9099-C40C66FF867C}">
              <a14:compatExt xmlns:a14="http://schemas.microsoft.com/office/drawing/2010/main" spid="_x0000_s2052"/>
            </a:ext>
            <a:ext uri="{FF2B5EF4-FFF2-40B4-BE49-F238E27FC236}">
              <a16:creationId xmlns:a16="http://schemas.microsoft.com/office/drawing/2014/main" id="{9644038F-4FFA-4348-A97B-279E1CD07C54}"/>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409" name="Drop Down 4" hidden="1">
          <a:extLst>
            <a:ext uri="{63B3BB69-23CF-44E3-9099-C40C66FF867C}">
              <a14:compatExt xmlns:a14="http://schemas.microsoft.com/office/drawing/2010/main" spid="_x0000_s2052"/>
            </a:ext>
            <a:ext uri="{FF2B5EF4-FFF2-40B4-BE49-F238E27FC236}">
              <a16:creationId xmlns:a16="http://schemas.microsoft.com/office/drawing/2014/main" id="{E4EFD10C-CA4A-4781-A4D9-7A14100AF791}"/>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410" name="Drop Down 4" hidden="1">
          <a:extLst>
            <a:ext uri="{63B3BB69-23CF-44E3-9099-C40C66FF867C}">
              <a14:compatExt xmlns:a14="http://schemas.microsoft.com/office/drawing/2010/main" spid="_x0000_s2052"/>
            </a:ext>
            <a:ext uri="{FF2B5EF4-FFF2-40B4-BE49-F238E27FC236}">
              <a16:creationId xmlns:a16="http://schemas.microsoft.com/office/drawing/2014/main" id="{F7734C55-F7C5-48E4-9C4D-B73E019CBC86}"/>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411" name="Drop Down 4" hidden="1">
          <a:extLst>
            <a:ext uri="{63B3BB69-23CF-44E3-9099-C40C66FF867C}">
              <a14:compatExt xmlns:a14="http://schemas.microsoft.com/office/drawing/2010/main" spid="_x0000_s2052"/>
            </a:ext>
            <a:ext uri="{FF2B5EF4-FFF2-40B4-BE49-F238E27FC236}">
              <a16:creationId xmlns:a16="http://schemas.microsoft.com/office/drawing/2014/main" id="{B1018D4F-D060-488E-BF4C-A0AD0F683ACC}"/>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412" name="Drop Down 4" hidden="1">
          <a:extLst>
            <a:ext uri="{63B3BB69-23CF-44E3-9099-C40C66FF867C}">
              <a14:compatExt xmlns:a14="http://schemas.microsoft.com/office/drawing/2010/main" spid="_x0000_s2052"/>
            </a:ext>
            <a:ext uri="{FF2B5EF4-FFF2-40B4-BE49-F238E27FC236}">
              <a16:creationId xmlns:a16="http://schemas.microsoft.com/office/drawing/2014/main" id="{4CF235E3-7DDC-413C-93FE-BE653981AE93}"/>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413" name="Drop Down 20" hidden="1">
          <a:extLst>
            <a:ext uri="{63B3BB69-23CF-44E3-9099-C40C66FF867C}">
              <a14:compatExt xmlns:a14="http://schemas.microsoft.com/office/drawing/2010/main" spid="_x0000_s2068"/>
            </a:ext>
            <a:ext uri="{FF2B5EF4-FFF2-40B4-BE49-F238E27FC236}">
              <a16:creationId xmlns:a16="http://schemas.microsoft.com/office/drawing/2014/main" id="{70B6B633-AA26-4547-9911-AEF571192FFD}"/>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414" name="Drop Down 24" hidden="1">
          <a:extLst>
            <a:ext uri="{63B3BB69-23CF-44E3-9099-C40C66FF867C}">
              <a14:compatExt xmlns:a14="http://schemas.microsoft.com/office/drawing/2010/main" spid="_x0000_s2072"/>
            </a:ext>
            <a:ext uri="{FF2B5EF4-FFF2-40B4-BE49-F238E27FC236}">
              <a16:creationId xmlns:a16="http://schemas.microsoft.com/office/drawing/2014/main" id="{F69C7EFA-9278-423C-A1EE-437621CCA498}"/>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415" name="Drop Down 4" hidden="1">
          <a:extLst>
            <a:ext uri="{63B3BB69-23CF-44E3-9099-C40C66FF867C}">
              <a14:compatExt xmlns:a14="http://schemas.microsoft.com/office/drawing/2010/main" spid="_x0000_s2052"/>
            </a:ext>
            <a:ext uri="{FF2B5EF4-FFF2-40B4-BE49-F238E27FC236}">
              <a16:creationId xmlns:a16="http://schemas.microsoft.com/office/drawing/2014/main" id="{C8054342-643B-407F-9D01-C75420F12533}"/>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416" name="Drop Down 4" hidden="1">
          <a:extLst>
            <a:ext uri="{63B3BB69-23CF-44E3-9099-C40C66FF867C}">
              <a14:compatExt xmlns:a14="http://schemas.microsoft.com/office/drawing/2010/main" spid="_x0000_s2052"/>
            </a:ext>
            <a:ext uri="{FF2B5EF4-FFF2-40B4-BE49-F238E27FC236}">
              <a16:creationId xmlns:a16="http://schemas.microsoft.com/office/drawing/2014/main" id="{7C592CC5-E8FF-450A-8457-FA660CB50402}"/>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417" name="Drop Down 4" hidden="1">
          <a:extLst>
            <a:ext uri="{63B3BB69-23CF-44E3-9099-C40C66FF867C}">
              <a14:compatExt xmlns:a14="http://schemas.microsoft.com/office/drawing/2010/main" spid="_x0000_s2052"/>
            </a:ext>
            <a:ext uri="{FF2B5EF4-FFF2-40B4-BE49-F238E27FC236}">
              <a16:creationId xmlns:a16="http://schemas.microsoft.com/office/drawing/2014/main" id="{162792CD-A814-4151-BB35-81F56CA29096}"/>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418" name="Drop Down 4" hidden="1">
          <a:extLst>
            <a:ext uri="{63B3BB69-23CF-44E3-9099-C40C66FF867C}">
              <a14:compatExt xmlns:a14="http://schemas.microsoft.com/office/drawing/2010/main" spid="_x0000_s2052"/>
            </a:ext>
            <a:ext uri="{FF2B5EF4-FFF2-40B4-BE49-F238E27FC236}">
              <a16:creationId xmlns:a16="http://schemas.microsoft.com/office/drawing/2014/main" id="{C591D9E3-03C4-47CD-ABEB-CC6AAF0B4D5A}"/>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419" name="Drop Down 4" hidden="1">
          <a:extLst>
            <a:ext uri="{63B3BB69-23CF-44E3-9099-C40C66FF867C}">
              <a14:compatExt xmlns:a14="http://schemas.microsoft.com/office/drawing/2010/main" spid="_x0000_s2052"/>
            </a:ext>
            <a:ext uri="{FF2B5EF4-FFF2-40B4-BE49-F238E27FC236}">
              <a16:creationId xmlns:a16="http://schemas.microsoft.com/office/drawing/2014/main" id="{649068F0-2F73-4D77-AB4F-559517D6637D}"/>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420" name="Drop Down 20" hidden="1">
          <a:extLst>
            <a:ext uri="{63B3BB69-23CF-44E3-9099-C40C66FF867C}">
              <a14:compatExt xmlns:a14="http://schemas.microsoft.com/office/drawing/2010/main" spid="_x0000_s2068"/>
            </a:ext>
            <a:ext uri="{FF2B5EF4-FFF2-40B4-BE49-F238E27FC236}">
              <a16:creationId xmlns:a16="http://schemas.microsoft.com/office/drawing/2014/main" id="{389144DF-FD97-4FD5-B1A9-F9D98C394E0B}"/>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421" name="Drop Down 24" hidden="1">
          <a:extLst>
            <a:ext uri="{63B3BB69-23CF-44E3-9099-C40C66FF867C}">
              <a14:compatExt xmlns:a14="http://schemas.microsoft.com/office/drawing/2010/main" spid="_x0000_s2072"/>
            </a:ext>
            <a:ext uri="{FF2B5EF4-FFF2-40B4-BE49-F238E27FC236}">
              <a16:creationId xmlns:a16="http://schemas.microsoft.com/office/drawing/2014/main" id="{60454284-AA9C-46AE-8F1A-9D543875EF9C}"/>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422" name="Drop Down 4" hidden="1">
          <a:extLst>
            <a:ext uri="{63B3BB69-23CF-44E3-9099-C40C66FF867C}">
              <a14:compatExt xmlns:a14="http://schemas.microsoft.com/office/drawing/2010/main" spid="_x0000_s2052"/>
            </a:ext>
            <a:ext uri="{FF2B5EF4-FFF2-40B4-BE49-F238E27FC236}">
              <a16:creationId xmlns:a16="http://schemas.microsoft.com/office/drawing/2014/main" id="{D81789D2-2E12-4B36-959F-DE258EA7FA5E}"/>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423" name="Drop Down 4" hidden="1">
          <a:extLst>
            <a:ext uri="{63B3BB69-23CF-44E3-9099-C40C66FF867C}">
              <a14:compatExt xmlns:a14="http://schemas.microsoft.com/office/drawing/2010/main" spid="_x0000_s2052"/>
            </a:ext>
            <a:ext uri="{FF2B5EF4-FFF2-40B4-BE49-F238E27FC236}">
              <a16:creationId xmlns:a16="http://schemas.microsoft.com/office/drawing/2014/main" id="{0592FF81-1CFD-4146-B11E-6B156DBBF387}"/>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424" name="Drop Down 4" hidden="1">
          <a:extLst>
            <a:ext uri="{63B3BB69-23CF-44E3-9099-C40C66FF867C}">
              <a14:compatExt xmlns:a14="http://schemas.microsoft.com/office/drawing/2010/main" spid="_x0000_s2052"/>
            </a:ext>
            <a:ext uri="{FF2B5EF4-FFF2-40B4-BE49-F238E27FC236}">
              <a16:creationId xmlns:a16="http://schemas.microsoft.com/office/drawing/2014/main" id="{59ECF8F5-F84F-4DF8-B831-88197724F03D}"/>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425" name="Drop Down 4" hidden="1">
          <a:extLst>
            <a:ext uri="{63B3BB69-23CF-44E3-9099-C40C66FF867C}">
              <a14:compatExt xmlns:a14="http://schemas.microsoft.com/office/drawing/2010/main" spid="_x0000_s2052"/>
            </a:ext>
            <a:ext uri="{FF2B5EF4-FFF2-40B4-BE49-F238E27FC236}">
              <a16:creationId xmlns:a16="http://schemas.microsoft.com/office/drawing/2014/main" id="{7F3EB75F-488F-4CF3-B19B-4F7767279936}"/>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426" name="Drop Down 4" hidden="1">
          <a:extLst>
            <a:ext uri="{63B3BB69-23CF-44E3-9099-C40C66FF867C}">
              <a14:compatExt xmlns:a14="http://schemas.microsoft.com/office/drawing/2010/main" spid="_x0000_s2052"/>
            </a:ext>
            <a:ext uri="{FF2B5EF4-FFF2-40B4-BE49-F238E27FC236}">
              <a16:creationId xmlns:a16="http://schemas.microsoft.com/office/drawing/2014/main" id="{912E97CB-DE0E-433E-9E0A-1B49868E4BEC}"/>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358</xdr:row>
      <xdr:rowOff>0</xdr:rowOff>
    </xdr:from>
    <xdr:ext cx="1921468" cy="195685"/>
    <xdr:sp macro="" textlink="">
      <xdr:nvSpPr>
        <xdr:cNvPr id="3427" name="Drop Down 20" hidden="1">
          <a:extLst>
            <a:ext uri="{63B3BB69-23CF-44E3-9099-C40C66FF867C}">
              <a14:compatExt xmlns:a14="http://schemas.microsoft.com/office/drawing/2010/main" spid="_x0000_s2068"/>
            </a:ext>
            <a:ext uri="{FF2B5EF4-FFF2-40B4-BE49-F238E27FC236}">
              <a16:creationId xmlns:a16="http://schemas.microsoft.com/office/drawing/2014/main" id="{EA37FC31-F386-4BEE-99DC-6A2BB7F50EE5}"/>
            </a:ext>
          </a:extLst>
        </xdr:cNvPr>
        <xdr:cNvSpPr/>
      </xdr:nvSpPr>
      <xdr:spPr bwMode="auto">
        <a:xfrm>
          <a:off x="6065520" y="555650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358</xdr:row>
      <xdr:rowOff>0</xdr:rowOff>
    </xdr:from>
    <xdr:ext cx="2476500" cy="199970"/>
    <xdr:sp macro="" textlink="">
      <xdr:nvSpPr>
        <xdr:cNvPr id="3428" name="Drop Down 24" hidden="1">
          <a:extLst>
            <a:ext uri="{63B3BB69-23CF-44E3-9099-C40C66FF867C}">
              <a14:compatExt xmlns:a14="http://schemas.microsoft.com/office/drawing/2010/main" spid="_x0000_s2072"/>
            </a:ext>
            <a:ext uri="{FF2B5EF4-FFF2-40B4-BE49-F238E27FC236}">
              <a16:creationId xmlns:a16="http://schemas.microsoft.com/office/drawing/2014/main" id="{D7ECA05C-0E34-4AA6-B2FD-BC8B03353D83}"/>
            </a:ext>
          </a:extLst>
        </xdr:cNvPr>
        <xdr:cNvSpPr/>
      </xdr:nvSpPr>
      <xdr:spPr bwMode="auto">
        <a:xfrm>
          <a:off x="3901440" y="555650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429" name="Drop Down 4" hidden="1">
          <a:extLst>
            <a:ext uri="{63B3BB69-23CF-44E3-9099-C40C66FF867C}">
              <a14:compatExt xmlns:a14="http://schemas.microsoft.com/office/drawing/2010/main" spid="_x0000_s2052"/>
            </a:ext>
            <a:ext uri="{FF2B5EF4-FFF2-40B4-BE49-F238E27FC236}">
              <a16:creationId xmlns:a16="http://schemas.microsoft.com/office/drawing/2014/main" id="{58CA7E65-5B76-40FB-A683-6A01C0E6A539}"/>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430" name="Drop Down 4" hidden="1">
          <a:extLst>
            <a:ext uri="{63B3BB69-23CF-44E3-9099-C40C66FF867C}">
              <a14:compatExt xmlns:a14="http://schemas.microsoft.com/office/drawing/2010/main" spid="_x0000_s2052"/>
            </a:ext>
            <a:ext uri="{FF2B5EF4-FFF2-40B4-BE49-F238E27FC236}">
              <a16:creationId xmlns:a16="http://schemas.microsoft.com/office/drawing/2014/main" id="{F5E35F39-8B98-43BE-B59B-A6602668425D}"/>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358</xdr:row>
      <xdr:rowOff>0</xdr:rowOff>
    </xdr:from>
    <xdr:ext cx="2529840" cy="195685"/>
    <xdr:sp macro="" textlink="">
      <xdr:nvSpPr>
        <xdr:cNvPr id="3431" name="Drop Down 4" hidden="1">
          <a:extLst>
            <a:ext uri="{63B3BB69-23CF-44E3-9099-C40C66FF867C}">
              <a14:compatExt xmlns:a14="http://schemas.microsoft.com/office/drawing/2010/main" spid="_x0000_s2052"/>
            </a:ext>
            <a:ext uri="{FF2B5EF4-FFF2-40B4-BE49-F238E27FC236}">
              <a16:creationId xmlns:a16="http://schemas.microsoft.com/office/drawing/2014/main" id="{86D5CAE5-1AC7-40DF-9871-A4E2EFB5B9C8}"/>
            </a:ext>
          </a:extLst>
        </xdr:cNvPr>
        <xdr:cNvSpPr/>
      </xdr:nvSpPr>
      <xdr:spPr bwMode="auto">
        <a:xfrm>
          <a:off x="553974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358</xdr:row>
      <xdr:rowOff>0</xdr:rowOff>
    </xdr:from>
    <xdr:ext cx="2529840" cy="195685"/>
    <xdr:sp macro="" textlink="">
      <xdr:nvSpPr>
        <xdr:cNvPr id="3432" name="Drop Down 4" hidden="1">
          <a:extLst>
            <a:ext uri="{63B3BB69-23CF-44E3-9099-C40C66FF867C}">
              <a14:compatExt xmlns:a14="http://schemas.microsoft.com/office/drawing/2010/main" spid="_x0000_s2052"/>
            </a:ext>
            <a:ext uri="{FF2B5EF4-FFF2-40B4-BE49-F238E27FC236}">
              <a16:creationId xmlns:a16="http://schemas.microsoft.com/office/drawing/2014/main" id="{3137BCAD-1197-49CD-A053-67DA34D48056}"/>
            </a:ext>
          </a:extLst>
        </xdr:cNvPr>
        <xdr:cNvSpPr/>
      </xdr:nvSpPr>
      <xdr:spPr bwMode="auto">
        <a:xfrm>
          <a:off x="5227320" y="555650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33" name="Drop Down 4" hidden="1">
          <a:extLst>
            <a:ext uri="{63B3BB69-23CF-44E3-9099-C40C66FF867C}">
              <a14:compatExt xmlns:a14="http://schemas.microsoft.com/office/drawing/2010/main" spid="_x0000_s2052"/>
            </a:ext>
            <a:ext uri="{FF2B5EF4-FFF2-40B4-BE49-F238E27FC236}">
              <a16:creationId xmlns:a16="http://schemas.microsoft.com/office/drawing/2014/main" id="{61CA0859-9938-464F-AB5D-3537A1D68082}"/>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434" name="Drop Down 20" hidden="1">
          <a:extLst>
            <a:ext uri="{63B3BB69-23CF-44E3-9099-C40C66FF867C}">
              <a14:compatExt xmlns:a14="http://schemas.microsoft.com/office/drawing/2010/main" spid="_x0000_s2068"/>
            </a:ext>
            <a:ext uri="{FF2B5EF4-FFF2-40B4-BE49-F238E27FC236}">
              <a16:creationId xmlns:a16="http://schemas.microsoft.com/office/drawing/2014/main" id="{7101BB49-6937-4369-A358-76B708C6694C}"/>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435" name="Drop Down 24" hidden="1">
          <a:extLst>
            <a:ext uri="{63B3BB69-23CF-44E3-9099-C40C66FF867C}">
              <a14:compatExt xmlns:a14="http://schemas.microsoft.com/office/drawing/2010/main" spid="_x0000_s2072"/>
            </a:ext>
            <a:ext uri="{FF2B5EF4-FFF2-40B4-BE49-F238E27FC236}">
              <a16:creationId xmlns:a16="http://schemas.microsoft.com/office/drawing/2014/main" id="{3A59AC34-9383-44B0-84D2-73DCDE0EC936}"/>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36" name="Drop Down 4" hidden="1">
          <a:extLst>
            <a:ext uri="{63B3BB69-23CF-44E3-9099-C40C66FF867C}">
              <a14:compatExt xmlns:a14="http://schemas.microsoft.com/office/drawing/2010/main" spid="_x0000_s2052"/>
            </a:ext>
            <a:ext uri="{FF2B5EF4-FFF2-40B4-BE49-F238E27FC236}">
              <a16:creationId xmlns:a16="http://schemas.microsoft.com/office/drawing/2014/main" id="{1FE9DCD2-F470-4C64-B444-93D375D7D51A}"/>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37" name="Drop Down 4" hidden="1">
          <a:extLst>
            <a:ext uri="{63B3BB69-23CF-44E3-9099-C40C66FF867C}">
              <a14:compatExt xmlns:a14="http://schemas.microsoft.com/office/drawing/2010/main" spid="_x0000_s2052"/>
            </a:ext>
            <a:ext uri="{FF2B5EF4-FFF2-40B4-BE49-F238E27FC236}">
              <a16:creationId xmlns:a16="http://schemas.microsoft.com/office/drawing/2014/main" id="{814C0E58-8718-4662-BCA1-1CA9D75D822A}"/>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38" name="Drop Down 4" hidden="1">
          <a:extLst>
            <a:ext uri="{63B3BB69-23CF-44E3-9099-C40C66FF867C}">
              <a14:compatExt xmlns:a14="http://schemas.microsoft.com/office/drawing/2010/main" spid="_x0000_s2052"/>
            </a:ext>
            <a:ext uri="{FF2B5EF4-FFF2-40B4-BE49-F238E27FC236}">
              <a16:creationId xmlns:a16="http://schemas.microsoft.com/office/drawing/2014/main" id="{ADE28F0A-77D6-4E74-883D-56CA1EF69B7B}"/>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39" name="Drop Down 4" hidden="1">
          <a:extLst>
            <a:ext uri="{63B3BB69-23CF-44E3-9099-C40C66FF867C}">
              <a14:compatExt xmlns:a14="http://schemas.microsoft.com/office/drawing/2010/main" spid="_x0000_s2052"/>
            </a:ext>
            <a:ext uri="{FF2B5EF4-FFF2-40B4-BE49-F238E27FC236}">
              <a16:creationId xmlns:a16="http://schemas.microsoft.com/office/drawing/2014/main" id="{2BACA27A-3BE4-45FD-B507-89BC1E0151C3}"/>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40" name="Drop Down 4" hidden="1">
          <a:extLst>
            <a:ext uri="{63B3BB69-23CF-44E3-9099-C40C66FF867C}">
              <a14:compatExt xmlns:a14="http://schemas.microsoft.com/office/drawing/2010/main" spid="_x0000_s2052"/>
            </a:ext>
            <a:ext uri="{FF2B5EF4-FFF2-40B4-BE49-F238E27FC236}">
              <a16:creationId xmlns:a16="http://schemas.microsoft.com/office/drawing/2014/main" id="{3E9DAD7A-0AA0-4637-A033-79EEF073E344}"/>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441" name="Drop Down 20" hidden="1">
          <a:extLst>
            <a:ext uri="{63B3BB69-23CF-44E3-9099-C40C66FF867C}">
              <a14:compatExt xmlns:a14="http://schemas.microsoft.com/office/drawing/2010/main" spid="_x0000_s2068"/>
            </a:ext>
            <a:ext uri="{FF2B5EF4-FFF2-40B4-BE49-F238E27FC236}">
              <a16:creationId xmlns:a16="http://schemas.microsoft.com/office/drawing/2014/main" id="{5A8B299D-4500-4AD7-AAED-F0F97B003307}"/>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442" name="Drop Down 24" hidden="1">
          <a:extLst>
            <a:ext uri="{63B3BB69-23CF-44E3-9099-C40C66FF867C}">
              <a14:compatExt xmlns:a14="http://schemas.microsoft.com/office/drawing/2010/main" spid="_x0000_s2072"/>
            </a:ext>
            <a:ext uri="{FF2B5EF4-FFF2-40B4-BE49-F238E27FC236}">
              <a16:creationId xmlns:a16="http://schemas.microsoft.com/office/drawing/2014/main" id="{E7B0D30E-8A44-45F1-A4FE-9E77A07EF220}"/>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43" name="Drop Down 4" hidden="1">
          <a:extLst>
            <a:ext uri="{63B3BB69-23CF-44E3-9099-C40C66FF867C}">
              <a14:compatExt xmlns:a14="http://schemas.microsoft.com/office/drawing/2010/main" spid="_x0000_s2052"/>
            </a:ext>
            <a:ext uri="{FF2B5EF4-FFF2-40B4-BE49-F238E27FC236}">
              <a16:creationId xmlns:a16="http://schemas.microsoft.com/office/drawing/2014/main" id="{20922971-010E-4C12-8AC0-2CAE6F44F217}"/>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44" name="Drop Down 4" hidden="1">
          <a:extLst>
            <a:ext uri="{63B3BB69-23CF-44E3-9099-C40C66FF867C}">
              <a14:compatExt xmlns:a14="http://schemas.microsoft.com/office/drawing/2010/main" spid="_x0000_s2052"/>
            </a:ext>
            <a:ext uri="{FF2B5EF4-FFF2-40B4-BE49-F238E27FC236}">
              <a16:creationId xmlns:a16="http://schemas.microsoft.com/office/drawing/2014/main" id="{850FE21F-AE19-4104-B0CA-B187CEEBE914}"/>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45" name="Drop Down 4" hidden="1">
          <a:extLst>
            <a:ext uri="{63B3BB69-23CF-44E3-9099-C40C66FF867C}">
              <a14:compatExt xmlns:a14="http://schemas.microsoft.com/office/drawing/2010/main" spid="_x0000_s2052"/>
            </a:ext>
            <a:ext uri="{FF2B5EF4-FFF2-40B4-BE49-F238E27FC236}">
              <a16:creationId xmlns:a16="http://schemas.microsoft.com/office/drawing/2014/main" id="{BA7B4A8A-054A-4E68-BA9E-565C51B9E77A}"/>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46" name="Drop Down 4" hidden="1">
          <a:extLst>
            <a:ext uri="{63B3BB69-23CF-44E3-9099-C40C66FF867C}">
              <a14:compatExt xmlns:a14="http://schemas.microsoft.com/office/drawing/2010/main" spid="_x0000_s2052"/>
            </a:ext>
            <a:ext uri="{FF2B5EF4-FFF2-40B4-BE49-F238E27FC236}">
              <a16:creationId xmlns:a16="http://schemas.microsoft.com/office/drawing/2014/main" id="{5498E568-2A9B-42B7-865C-CC8458D85877}"/>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47" name="Drop Down 4" hidden="1">
          <a:extLst>
            <a:ext uri="{63B3BB69-23CF-44E3-9099-C40C66FF867C}">
              <a14:compatExt xmlns:a14="http://schemas.microsoft.com/office/drawing/2010/main" spid="_x0000_s2052"/>
            </a:ext>
            <a:ext uri="{FF2B5EF4-FFF2-40B4-BE49-F238E27FC236}">
              <a16:creationId xmlns:a16="http://schemas.microsoft.com/office/drawing/2014/main" id="{2EE2618E-7F0F-46C8-A4B9-B23A8F887D7D}"/>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448" name="Drop Down 20" hidden="1">
          <a:extLst>
            <a:ext uri="{63B3BB69-23CF-44E3-9099-C40C66FF867C}">
              <a14:compatExt xmlns:a14="http://schemas.microsoft.com/office/drawing/2010/main" spid="_x0000_s2068"/>
            </a:ext>
            <a:ext uri="{FF2B5EF4-FFF2-40B4-BE49-F238E27FC236}">
              <a16:creationId xmlns:a16="http://schemas.microsoft.com/office/drawing/2014/main" id="{53E73344-FF99-49E0-91E8-6B08259A6758}"/>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449" name="Drop Down 24" hidden="1">
          <a:extLst>
            <a:ext uri="{63B3BB69-23CF-44E3-9099-C40C66FF867C}">
              <a14:compatExt xmlns:a14="http://schemas.microsoft.com/office/drawing/2010/main" spid="_x0000_s2072"/>
            </a:ext>
            <a:ext uri="{FF2B5EF4-FFF2-40B4-BE49-F238E27FC236}">
              <a16:creationId xmlns:a16="http://schemas.microsoft.com/office/drawing/2014/main" id="{42FB171D-0D04-4454-9E8B-27C18427A643}"/>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50" name="Drop Down 4" hidden="1">
          <a:extLst>
            <a:ext uri="{63B3BB69-23CF-44E3-9099-C40C66FF867C}">
              <a14:compatExt xmlns:a14="http://schemas.microsoft.com/office/drawing/2010/main" spid="_x0000_s2052"/>
            </a:ext>
            <a:ext uri="{FF2B5EF4-FFF2-40B4-BE49-F238E27FC236}">
              <a16:creationId xmlns:a16="http://schemas.microsoft.com/office/drawing/2014/main" id="{9D3EC0AE-4808-4436-BBC7-79B3E6107860}"/>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51" name="Drop Down 4" hidden="1">
          <a:extLst>
            <a:ext uri="{63B3BB69-23CF-44E3-9099-C40C66FF867C}">
              <a14:compatExt xmlns:a14="http://schemas.microsoft.com/office/drawing/2010/main" spid="_x0000_s2052"/>
            </a:ext>
            <a:ext uri="{FF2B5EF4-FFF2-40B4-BE49-F238E27FC236}">
              <a16:creationId xmlns:a16="http://schemas.microsoft.com/office/drawing/2014/main" id="{37322D99-FD5C-4D8B-8B82-76C723F77134}"/>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52" name="Drop Down 4" hidden="1">
          <a:extLst>
            <a:ext uri="{63B3BB69-23CF-44E3-9099-C40C66FF867C}">
              <a14:compatExt xmlns:a14="http://schemas.microsoft.com/office/drawing/2010/main" spid="_x0000_s2052"/>
            </a:ext>
            <a:ext uri="{FF2B5EF4-FFF2-40B4-BE49-F238E27FC236}">
              <a16:creationId xmlns:a16="http://schemas.microsoft.com/office/drawing/2014/main" id="{8F3CAB99-F5E4-41B6-B6D5-87E25021C9CE}"/>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53" name="Drop Down 4" hidden="1">
          <a:extLst>
            <a:ext uri="{63B3BB69-23CF-44E3-9099-C40C66FF867C}">
              <a14:compatExt xmlns:a14="http://schemas.microsoft.com/office/drawing/2010/main" spid="_x0000_s2052"/>
            </a:ext>
            <a:ext uri="{FF2B5EF4-FFF2-40B4-BE49-F238E27FC236}">
              <a16:creationId xmlns:a16="http://schemas.microsoft.com/office/drawing/2014/main" id="{BFFA1832-B28F-46EB-B856-BE0147EE6B6F}"/>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54" name="Drop Down 4" hidden="1">
          <a:extLst>
            <a:ext uri="{63B3BB69-23CF-44E3-9099-C40C66FF867C}">
              <a14:compatExt xmlns:a14="http://schemas.microsoft.com/office/drawing/2010/main" spid="_x0000_s2052"/>
            </a:ext>
            <a:ext uri="{FF2B5EF4-FFF2-40B4-BE49-F238E27FC236}">
              <a16:creationId xmlns:a16="http://schemas.microsoft.com/office/drawing/2014/main" id="{7F39F956-567F-4828-BBD8-B7CF1E1AC5F2}"/>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455" name="Drop Down 20" hidden="1">
          <a:extLst>
            <a:ext uri="{63B3BB69-23CF-44E3-9099-C40C66FF867C}">
              <a14:compatExt xmlns:a14="http://schemas.microsoft.com/office/drawing/2010/main" spid="_x0000_s2068"/>
            </a:ext>
            <a:ext uri="{FF2B5EF4-FFF2-40B4-BE49-F238E27FC236}">
              <a16:creationId xmlns:a16="http://schemas.microsoft.com/office/drawing/2014/main" id="{F28A2913-7E39-49D9-B6F9-4BEF40424EE4}"/>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456" name="Drop Down 24" hidden="1">
          <a:extLst>
            <a:ext uri="{63B3BB69-23CF-44E3-9099-C40C66FF867C}">
              <a14:compatExt xmlns:a14="http://schemas.microsoft.com/office/drawing/2010/main" spid="_x0000_s2072"/>
            </a:ext>
            <a:ext uri="{FF2B5EF4-FFF2-40B4-BE49-F238E27FC236}">
              <a16:creationId xmlns:a16="http://schemas.microsoft.com/office/drawing/2014/main" id="{773A7319-9B4B-4588-887E-F9C1CEC4646F}"/>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57" name="Drop Down 4" hidden="1">
          <a:extLst>
            <a:ext uri="{63B3BB69-23CF-44E3-9099-C40C66FF867C}">
              <a14:compatExt xmlns:a14="http://schemas.microsoft.com/office/drawing/2010/main" spid="_x0000_s2052"/>
            </a:ext>
            <a:ext uri="{FF2B5EF4-FFF2-40B4-BE49-F238E27FC236}">
              <a16:creationId xmlns:a16="http://schemas.microsoft.com/office/drawing/2014/main" id="{D8052201-63B2-4DCF-93AD-76AF13DBE111}"/>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58" name="Drop Down 4" hidden="1">
          <a:extLst>
            <a:ext uri="{63B3BB69-23CF-44E3-9099-C40C66FF867C}">
              <a14:compatExt xmlns:a14="http://schemas.microsoft.com/office/drawing/2010/main" spid="_x0000_s2052"/>
            </a:ext>
            <a:ext uri="{FF2B5EF4-FFF2-40B4-BE49-F238E27FC236}">
              <a16:creationId xmlns:a16="http://schemas.microsoft.com/office/drawing/2014/main" id="{95E9131C-21B2-49F4-914E-9A4846522F13}"/>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59" name="Drop Down 4" hidden="1">
          <a:extLst>
            <a:ext uri="{63B3BB69-23CF-44E3-9099-C40C66FF867C}">
              <a14:compatExt xmlns:a14="http://schemas.microsoft.com/office/drawing/2010/main" spid="_x0000_s2052"/>
            </a:ext>
            <a:ext uri="{FF2B5EF4-FFF2-40B4-BE49-F238E27FC236}">
              <a16:creationId xmlns:a16="http://schemas.microsoft.com/office/drawing/2014/main" id="{53AEBE97-4D55-40AD-916D-58B411780A1E}"/>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60" name="Drop Down 4" hidden="1">
          <a:extLst>
            <a:ext uri="{63B3BB69-23CF-44E3-9099-C40C66FF867C}">
              <a14:compatExt xmlns:a14="http://schemas.microsoft.com/office/drawing/2010/main" spid="_x0000_s2052"/>
            </a:ext>
            <a:ext uri="{FF2B5EF4-FFF2-40B4-BE49-F238E27FC236}">
              <a16:creationId xmlns:a16="http://schemas.microsoft.com/office/drawing/2014/main" id="{35C5BAD2-4B43-4C20-9349-3CE9AD4488E9}"/>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61" name="Drop Down 4" hidden="1">
          <a:extLst>
            <a:ext uri="{63B3BB69-23CF-44E3-9099-C40C66FF867C}">
              <a14:compatExt xmlns:a14="http://schemas.microsoft.com/office/drawing/2010/main" spid="_x0000_s2052"/>
            </a:ext>
            <a:ext uri="{FF2B5EF4-FFF2-40B4-BE49-F238E27FC236}">
              <a16:creationId xmlns:a16="http://schemas.microsoft.com/office/drawing/2014/main" id="{10B5A167-7A14-4064-8B26-9201D93DCF57}"/>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462" name="Drop Down 20" hidden="1">
          <a:extLst>
            <a:ext uri="{63B3BB69-23CF-44E3-9099-C40C66FF867C}">
              <a14:compatExt xmlns:a14="http://schemas.microsoft.com/office/drawing/2010/main" spid="_x0000_s2068"/>
            </a:ext>
            <a:ext uri="{FF2B5EF4-FFF2-40B4-BE49-F238E27FC236}">
              <a16:creationId xmlns:a16="http://schemas.microsoft.com/office/drawing/2014/main" id="{EB0ACB50-66AE-4E3F-B6F9-5F731375BA5B}"/>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463" name="Drop Down 24" hidden="1">
          <a:extLst>
            <a:ext uri="{63B3BB69-23CF-44E3-9099-C40C66FF867C}">
              <a14:compatExt xmlns:a14="http://schemas.microsoft.com/office/drawing/2010/main" spid="_x0000_s2072"/>
            </a:ext>
            <a:ext uri="{FF2B5EF4-FFF2-40B4-BE49-F238E27FC236}">
              <a16:creationId xmlns:a16="http://schemas.microsoft.com/office/drawing/2014/main" id="{696E004D-FD98-4717-990C-D48DBD231210}"/>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64" name="Drop Down 4" hidden="1">
          <a:extLst>
            <a:ext uri="{63B3BB69-23CF-44E3-9099-C40C66FF867C}">
              <a14:compatExt xmlns:a14="http://schemas.microsoft.com/office/drawing/2010/main" spid="_x0000_s2052"/>
            </a:ext>
            <a:ext uri="{FF2B5EF4-FFF2-40B4-BE49-F238E27FC236}">
              <a16:creationId xmlns:a16="http://schemas.microsoft.com/office/drawing/2014/main" id="{FBA61E67-741D-4682-9610-645F27A9BD49}"/>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65" name="Drop Down 4" hidden="1">
          <a:extLst>
            <a:ext uri="{63B3BB69-23CF-44E3-9099-C40C66FF867C}">
              <a14:compatExt xmlns:a14="http://schemas.microsoft.com/office/drawing/2010/main" spid="_x0000_s2052"/>
            </a:ext>
            <a:ext uri="{FF2B5EF4-FFF2-40B4-BE49-F238E27FC236}">
              <a16:creationId xmlns:a16="http://schemas.microsoft.com/office/drawing/2014/main" id="{4493E16F-EA09-4FEF-AEB1-F5E9BFD4B16E}"/>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66" name="Drop Down 4" hidden="1">
          <a:extLst>
            <a:ext uri="{63B3BB69-23CF-44E3-9099-C40C66FF867C}">
              <a14:compatExt xmlns:a14="http://schemas.microsoft.com/office/drawing/2010/main" spid="_x0000_s2052"/>
            </a:ext>
            <a:ext uri="{FF2B5EF4-FFF2-40B4-BE49-F238E27FC236}">
              <a16:creationId xmlns:a16="http://schemas.microsoft.com/office/drawing/2014/main" id="{A679FE31-2097-4EBC-828B-37B17769E53F}"/>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67" name="Drop Down 4" hidden="1">
          <a:extLst>
            <a:ext uri="{63B3BB69-23CF-44E3-9099-C40C66FF867C}">
              <a14:compatExt xmlns:a14="http://schemas.microsoft.com/office/drawing/2010/main" spid="_x0000_s2052"/>
            </a:ext>
            <a:ext uri="{FF2B5EF4-FFF2-40B4-BE49-F238E27FC236}">
              <a16:creationId xmlns:a16="http://schemas.microsoft.com/office/drawing/2014/main" id="{C8967CD6-DF05-4899-B57A-E753FBC6F8D3}"/>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68" name="Drop Down 4" hidden="1">
          <a:extLst>
            <a:ext uri="{63B3BB69-23CF-44E3-9099-C40C66FF867C}">
              <a14:compatExt xmlns:a14="http://schemas.microsoft.com/office/drawing/2010/main" spid="_x0000_s2052"/>
            </a:ext>
            <a:ext uri="{FF2B5EF4-FFF2-40B4-BE49-F238E27FC236}">
              <a16:creationId xmlns:a16="http://schemas.microsoft.com/office/drawing/2014/main" id="{30EA4860-F0A0-40E6-99B6-FF55BB5F1D2D}"/>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469" name="Drop Down 20" hidden="1">
          <a:extLst>
            <a:ext uri="{63B3BB69-23CF-44E3-9099-C40C66FF867C}">
              <a14:compatExt xmlns:a14="http://schemas.microsoft.com/office/drawing/2010/main" spid="_x0000_s2068"/>
            </a:ext>
            <a:ext uri="{FF2B5EF4-FFF2-40B4-BE49-F238E27FC236}">
              <a16:creationId xmlns:a16="http://schemas.microsoft.com/office/drawing/2014/main" id="{6AB11FEF-672E-4E46-9E59-B77FEE0659F2}"/>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470" name="Drop Down 24" hidden="1">
          <a:extLst>
            <a:ext uri="{63B3BB69-23CF-44E3-9099-C40C66FF867C}">
              <a14:compatExt xmlns:a14="http://schemas.microsoft.com/office/drawing/2010/main" spid="_x0000_s2072"/>
            </a:ext>
            <a:ext uri="{FF2B5EF4-FFF2-40B4-BE49-F238E27FC236}">
              <a16:creationId xmlns:a16="http://schemas.microsoft.com/office/drawing/2014/main" id="{768BB99C-479A-4D1A-9508-9614493ADEAF}"/>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71" name="Drop Down 4" hidden="1">
          <a:extLst>
            <a:ext uri="{63B3BB69-23CF-44E3-9099-C40C66FF867C}">
              <a14:compatExt xmlns:a14="http://schemas.microsoft.com/office/drawing/2010/main" spid="_x0000_s2052"/>
            </a:ext>
            <a:ext uri="{FF2B5EF4-FFF2-40B4-BE49-F238E27FC236}">
              <a16:creationId xmlns:a16="http://schemas.microsoft.com/office/drawing/2014/main" id="{DF675E1B-CE78-497D-8F19-2CEB75A4DE28}"/>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72" name="Drop Down 4" hidden="1">
          <a:extLst>
            <a:ext uri="{63B3BB69-23CF-44E3-9099-C40C66FF867C}">
              <a14:compatExt xmlns:a14="http://schemas.microsoft.com/office/drawing/2010/main" spid="_x0000_s2052"/>
            </a:ext>
            <a:ext uri="{FF2B5EF4-FFF2-40B4-BE49-F238E27FC236}">
              <a16:creationId xmlns:a16="http://schemas.microsoft.com/office/drawing/2014/main" id="{106555C3-FB9C-4F55-8FE2-530BE259B735}"/>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73" name="Drop Down 4" hidden="1">
          <a:extLst>
            <a:ext uri="{63B3BB69-23CF-44E3-9099-C40C66FF867C}">
              <a14:compatExt xmlns:a14="http://schemas.microsoft.com/office/drawing/2010/main" spid="_x0000_s2052"/>
            </a:ext>
            <a:ext uri="{FF2B5EF4-FFF2-40B4-BE49-F238E27FC236}">
              <a16:creationId xmlns:a16="http://schemas.microsoft.com/office/drawing/2014/main" id="{C73CBCBB-9A98-485C-B923-89C4A5FA6C08}"/>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74" name="Drop Down 4" hidden="1">
          <a:extLst>
            <a:ext uri="{63B3BB69-23CF-44E3-9099-C40C66FF867C}">
              <a14:compatExt xmlns:a14="http://schemas.microsoft.com/office/drawing/2010/main" spid="_x0000_s2052"/>
            </a:ext>
            <a:ext uri="{FF2B5EF4-FFF2-40B4-BE49-F238E27FC236}">
              <a16:creationId xmlns:a16="http://schemas.microsoft.com/office/drawing/2014/main" id="{2CCD5F44-C436-487E-B3BA-2E6019416430}"/>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75" name="Drop Down 4" hidden="1">
          <a:extLst>
            <a:ext uri="{63B3BB69-23CF-44E3-9099-C40C66FF867C}">
              <a14:compatExt xmlns:a14="http://schemas.microsoft.com/office/drawing/2010/main" spid="_x0000_s2052"/>
            </a:ext>
            <a:ext uri="{FF2B5EF4-FFF2-40B4-BE49-F238E27FC236}">
              <a16:creationId xmlns:a16="http://schemas.microsoft.com/office/drawing/2014/main" id="{AD6CE617-15D6-4292-94E5-9DB552D74114}"/>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476" name="Drop Down 20" hidden="1">
          <a:extLst>
            <a:ext uri="{63B3BB69-23CF-44E3-9099-C40C66FF867C}">
              <a14:compatExt xmlns:a14="http://schemas.microsoft.com/office/drawing/2010/main" spid="_x0000_s2068"/>
            </a:ext>
            <a:ext uri="{FF2B5EF4-FFF2-40B4-BE49-F238E27FC236}">
              <a16:creationId xmlns:a16="http://schemas.microsoft.com/office/drawing/2014/main" id="{ADF5D63E-50A3-4A73-8C4F-2489DD1D2495}"/>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477" name="Drop Down 24" hidden="1">
          <a:extLst>
            <a:ext uri="{63B3BB69-23CF-44E3-9099-C40C66FF867C}">
              <a14:compatExt xmlns:a14="http://schemas.microsoft.com/office/drawing/2010/main" spid="_x0000_s2072"/>
            </a:ext>
            <a:ext uri="{FF2B5EF4-FFF2-40B4-BE49-F238E27FC236}">
              <a16:creationId xmlns:a16="http://schemas.microsoft.com/office/drawing/2014/main" id="{F97E779A-486C-448B-A1CF-60A20D53CE29}"/>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78" name="Drop Down 4" hidden="1">
          <a:extLst>
            <a:ext uri="{63B3BB69-23CF-44E3-9099-C40C66FF867C}">
              <a14:compatExt xmlns:a14="http://schemas.microsoft.com/office/drawing/2010/main" spid="_x0000_s2052"/>
            </a:ext>
            <a:ext uri="{FF2B5EF4-FFF2-40B4-BE49-F238E27FC236}">
              <a16:creationId xmlns:a16="http://schemas.microsoft.com/office/drawing/2014/main" id="{3E1F11A4-142D-493F-AA2F-D37B20E87034}"/>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79" name="Drop Down 4" hidden="1">
          <a:extLst>
            <a:ext uri="{63B3BB69-23CF-44E3-9099-C40C66FF867C}">
              <a14:compatExt xmlns:a14="http://schemas.microsoft.com/office/drawing/2010/main" spid="_x0000_s2052"/>
            </a:ext>
            <a:ext uri="{FF2B5EF4-FFF2-40B4-BE49-F238E27FC236}">
              <a16:creationId xmlns:a16="http://schemas.microsoft.com/office/drawing/2014/main" id="{FAB00394-938F-4463-85D3-473838D8B5C8}"/>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80" name="Drop Down 4" hidden="1">
          <a:extLst>
            <a:ext uri="{63B3BB69-23CF-44E3-9099-C40C66FF867C}">
              <a14:compatExt xmlns:a14="http://schemas.microsoft.com/office/drawing/2010/main" spid="_x0000_s2052"/>
            </a:ext>
            <a:ext uri="{FF2B5EF4-FFF2-40B4-BE49-F238E27FC236}">
              <a16:creationId xmlns:a16="http://schemas.microsoft.com/office/drawing/2014/main" id="{E54849FB-F8E8-48AC-9AE6-50F56BEA9F2D}"/>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81" name="Drop Down 4" hidden="1">
          <a:extLst>
            <a:ext uri="{63B3BB69-23CF-44E3-9099-C40C66FF867C}">
              <a14:compatExt xmlns:a14="http://schemas.microsoft.com/office/drawing/2010/main" spid="_x0000_s2052"/>
            </a:ext>
            <a:ext uri="{FF2B5EF4-FFF2-40B4-BE49-F238E27FC236}">
              <a16:creationId xmlns:a16="http://schemas.microsoft.com/office/drawing/2014/main" id="{65534F89-5AA1-437E-A5E0-AB94D058F784}"/>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82" name="Drop Down 4" hidden="1">
          <a:extLst>
            <a:ext uri="{63B3BB69-23CF-44E3-9099-C40C66FF867C}">
              <a14:compatExt xmlns:a14="http://schemas.microsoft.com/office/drawing/2010/main" spid="_x0000_s2052"/>
            </a:ext>
            <a:ext uri="{FF2B5EF4-FFF2-40B4-BE49-F238E27FC236}">
              <a16:creationId xmlns:a16="http://schemas.microsoft.com/office/drawing/2014/main" id="{2BEEFD79-B438-4497-99E8-B89236C4108B}"/>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483" name="Drop Down 20" hidden="1">
          <a:extLst>
            <a:ext uri="{63B3BB69-23CF-44E3-9099-C40C66FF867C}">
              <a14:compatExt xmlns:a14="http://schemas.microsoft.com/office/drawing/2010/main" spid="_x0000_s2068"/>
            </a:ext>
            <a:ext uri="{FF2B5EF4-FFF2-40B4-BE49-F238E27FC236}">
              <a16:creationId xmlns:a16="http://schemas.microsoft.com/office/drawing/2014/main" id="{62F31250-9071-4B83-9950-1D2AF6B20D5C}"/>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484" name="Drop Down 24" hidden="1">
          <a:extLst>
            <a:ext uri="{63B3BB69-23CF-44E3-9099-C40C66FF867C}">
              <a14:compatExt xmlns:a14="http://schemas.microsoft.com/office/drawing/2010/main" spid="_x0000_s2072"/>
            </a:ext>
            <a:ext uri="{FF2B5EF4-FFF2-40B4-BE49-F238E27FC236}">
              <a16:creationId xmlns:a16="http://schemas.microsoft.com/office/drawing/2014/main" id="{F2770A57-FA17-4DCE-86A9-9652C70406D5}"/>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85" name="Drop Down 4" hidden="1">
          <a:extLst>
            <a:ext uri="{63B3BB69-23CF-44E3-9099-C40C66FF867C}">
              <a14:compatExt xmlns:a14="http://schemas.microsoft.com/office/drawing/2010/main" spid="_x0000_s2052"/>
            </a:ext>
            <a:ext uri="{FF2B5EF4-FFF2-40B4-BE49-F238E27FC236}">
              <a16:creationId xmlns:a16="http://schemas.microsoft.com/office/drawing/2014/main" id="{C9FE7749-442F-4470-BD5E-F080FAE86960}"/>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86" name="Drop Down 4" hidden="1">
          <a:extLst>
            <a:ext uri="{63B3BB69-23CF-44E3-9099-C40C66FF867C}">
              <a14:compatExt xmlns:a14="http://schemas.microsoft.com/office/drawing/2010/main" spid="_x0000_s2052"/>
            </a:ext>
            <a:ext uri="{FF2B5EF4-FFF2-40B4-BE49-F238E27FC236}">
              <a16:creationId xmlns:a16="http://schemas.microsoft.com/office/drawing/2014/main" id="{56D68B7C-31BF-4EAA-B92D-BF9DBB43E1CD}"/>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87" name="Drop Down 4" hidden="1">
          <a:extLst>
            <a:ext uri="{63B3BB69-23CF-44E3-9099-C40C66FF867C}">
              <a14:compatExt xmlns:a14="http://schemas.microsoft.com/office/drawing/2010/main" spid="_x0000_s2052"/>
            </a:ext>
            <a:ext uri="{FF2B5EF4-FFF2-40B4-BE49-F238E27FC236}">
              <a16:creationId xmlns:a16="http://schemas.microsoft.com/office/drawing/2014/main" id="{2939E824-29AF-475A-A98C-FACBC66FA44B}"/>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88" name="Drop Down 4" hidden="1">
          <a:extLst>
            <a:ext uri="{63B3BB69-23CF-44E3-9099-C40C66FF867C}">
              <a14:compatExt xmlns:a14="http://schemas.microsoft.com/office/drawing/2010/main" spid="_x0000_s2052"/>
            </a:ext>
            <a:ext uri="{FF2B5EF4-FFF2-40B4-BE49-F238E27FC236}">
              <a16:creationId xmlns:a16="http://schemas.microsoft.com/office/drawing/2014/main" id="{3D3AE35C-4A60-4B5A-8E38-CDE992C36B49}"/>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89" name="Drop Down 4" hidden="1">
          <a:extLst>
            <a:ext uri="{63B3BB69-23CF-44E3-9099-C40C66FF867C}">
              <a14:compatExt xmlns:a14="http://schemas.microsoft.com/office/drawing/2010/main" spid="_x0000_s2052"/>
            </a:ext>
            <a:ext uri="{FF2B5EF4-FFF2-40B4-BE49-F238E27FC236}">
              <a16:creationId xmlns:a16="http://schemas.microsoft.com/office/drawing/2014/main" id="{28B7C32B-FC84-4847-9A4E-4F1C2CF41FA1}"/>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490" name="Drop Down 20" hidden="1">
          <a:extLst>
            <a:ext uri="{63B3BB69-23CF-44E3-9099-C40C66FF867C}">
              <a14:compatExt xmlns:a14="http://schemas.microsoft.com/office/drawing/2010/main" spid="_x0000_s2068"/>
            </a:ext>
            <a:ext uri="{FF2B5EF4-FFF2-40B4-BE49-F238E27FC236}">
              <a16:creationId xmlns:a16="http://schemas.microsoft.com/office/drawing/2014/main" id="{EE509DB8-2A29-4B51-B83A-6473D13202E3}"/>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491" name="Drop Down 24" hidden="1">
          <a:extLst>
            <a:ext uri="{63B3BB69-23CF-44E3-9099-C40C66FF867C}">
              <a14:compatExt xmlns:a14="http://schemas.microsoft.com/office/drawing/2010/main" spid="_x0000_s2072"/>
            </a:ext>
            <a:ext uri="{FF2B5EF4-FFF2-40B4-BE49-F238E27FC236}">
              <a16:creationId xmlns:a16="http://schemas.microsoft.com/office/drawing/2014/main" id="{06FC3877-8692-4B41-906F-28F3F1DA34AA}"/>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92" name="Drop Down 4" hidden="1">
          <a:extLst>
            <a:ext uri="{63B3BB69-23CF-44E3-9099-C40C66FF867C}">
              <a14:compatExt xmlns:a14="http://schemas.microsoft.com/office/drawing/2010/main" spid="_x0000_s2052"/>
            </a:ext>
            <a:ext uri="{FF2B5EF4-FFF2-40B4-BE49-F238E27FC236}">
              <a16:creationId xmlns:a16="http://schemas.microsoft.com/office/drawing/2014/main" id="{1AEABF62-4EE5-4B8E-B216-A38DAB99CEC8}"/>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93" name="Drop Down 4" hidden="1">
          <a:extLst>
            <a:ext uri="{63B3BB69-23CF-44E3-9099-C40C66FF867C}">
              <a14:compatExt xmlns:a14="http://schemas.microsoft.com/office/drawing/2010/main" spid="_x0000_s2052"/>
            </a:ext>
            <a:ext uri="{FF2B5EF4-FFF2-40B4-BE49-F238E27FC236}">
              <a16:creationId xmlns:a16="http://schemas.microsoft.com/office/drawing/2014/main" id="{0E83088C-A4C7-43FC-9FF4-417D5F6F3798}"/>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94" name="Drop Down 4" hidden="1">
          <a:extLst>
            <a:ext uri="{63B3BB69-23CF-44E3-9099-C40C66FF867C}">
              <a14:compatExt xmlns:a14="http://schemas.microsoft.com/office/drawing/2010/main" spid="_x0000_s2052"/>
            </a:ext>
            <a:ext uri="{FF2B5EF4-FFF2-40B4-BE49-F238E27FC236}">
              <a16:creationId xmlns:a16="http://schemas.microsoft.com/office/drawing/2014/main" id="{B111B799-C6BD-46DF-A798-7EF6C12DD2CC}"/>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495" name="Drop Down 4" hidden="1">
          <a:extLst>
            <a:ext uri="{63B3BB69-23CF-44E3-9099-C40C66FF867C}">
              <a14:compatExt xmlns:a14="http://schemas.microsoft.com/office/drawing/2010/main" spid="_x0000_s2052"/>
            </a:ext>
            <a:ext uri="{FF2B5EF4-FFF2-40B4-BE49-F238E27FC236}">
              <a16:creationId xmlns:a16="http://schemas.microsoft.com/office/drawing/2014/main" id="{F65D155B-0050-4C2C-BDF8-EF489D4C38F5}"/>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96" name="Drop Down 4" hidden="1">
          <a:extLst>
            <a:ext uri="{63B3BB69-23CF-44E3-9099-C40C66FF867C}">
              <a14:compatExt xmlns:a14="http://schemas.microsoft.com/office/drawing/2010/main" spid="_x0000_s2052"/>
            </a:ext>
            <a:ext uri="{FF2B5EF4-FFF2-40B4-BE49-F238E27FC236}">
              <a16:creationId xmlns:a16="http://schemas.microsoft.com/office/drawing/2014/main" id="{B3BA47F8-683B-4B10-8993-8A9E71D5C7F3}"/>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497" name="Drop Down 20" hidden="1">
          <a:extLst>
            <a:ext uri="{63B3BB69-23CF-44E3-9099-C40C66FF867C}">
              <a14:compatExt xmlns:a14="http://schemas.microsoft.com/office/drawing/2010/main" spid="_x0000_s2068"/>
            </a:ext>
            <a:ext uri="{FF2B5EF4-FFF2-40B4-BE49-F238E27FC236}">
              <a16:creationId xmlns:a16="http://schemas.microsoft.com/office/drawing/2014/main" id="{7D9A366C-7923-40CC-95CA-D62CBED235F7}"/>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498" name="Drop Down 24" hidden="1">
          <a:extLst>
            <a:ext uri="{63B3BB69-23CF-44E3-9099-C40C66FF867C}">
              <a14:compatExt xmlns:a14="http://schemas.microsoft.com/office/drawing/2010/main" spid="_x0000_s2072"/>
            </a:ext>
            <a:ext uri="{FF2B5EF4-FFF2-40B4-BE49-F238E27FC236}">
              <a16:creationId xmlns:a16="http://schemas.microsoft.com/office/drawing/2014/main" id="{902BCCCE-ED07-41EA-BA5C-0492E24379F9}"/>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499" name="Drop Down 4" hidden="1">
          <a:extLst>
            <a:ext uri="{63B3BB69-23CF-44E3-9099-C40C66FF867C}">
              <a14:compatExt xmlns:a14="http://schemas.microsoft.com/office/drawing/2010/main" spid="_x0000_s2052"/>
            </a:ext>
            <a:ext uri="{FF2B5EF4-FFF2-40B4-BE49-F238E27FC236}">
              <a16:creationId xmlns:a16="http://schemas.microsoft.com/office/drawing/2014/main" id="{78B1032F-4E0E-4BBA-8C28-3E5D9DCA2543}"/>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00" name="Drop Down 4" hidden="1">
          <a:extLst>
            <a:ext uri="{63B3BB69-23CF-44E3-9099-C40C66FF867C}">
              <a14:compatExt xmlns:a14="http://schemas.microsoft.com/office/drawing/2010/main" spid="_x0000_s2052"/>
            </a:ext>
            <a:ext uri="{FF2B5EF4-FFF2-40B4-BE49-F238E27FC236}">
              <a16:creationId xmlns:a16="http://schemas.microsoft.com/office/drawing/2014/main" id="{EC6B738E-DDD3-4873-B23B-53F75F0299EA}"/>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01" name="Drop Down 4" hidden="1">
          <a:extLst>
            <a:ext uri="{63B3BB69-23CF-44E3-9099-C40C66FF867C}">
              <a14:compatExt xmlns:a14="http://schemas.microsoft.com/office/drawing/2010/main" spid="_x0000_s2052"/>
            </a:ext>
            <a:ext uri="{FF2B5EF4-FFF2-40B4-BE49-F238E27FC236}">
              <a16:creationId xmlns:a16="http://schemas.microsoft.com/office/drawing/2014/main" id="{0918D488-EDF5-4BBD-9C56-3A9DBE0CAD58}"/>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02" name="Drop Down 4" hidden="1">
          <a:extLst>
            <a:ext uri="{63B3BB69-23CF-44E3-9099-C40C66FF867C}">
              <a14:compatExt xmlns:a14="http://schemas.microsoft.com/office/drawing/2010/main" spid="_x0000_s2052"/>
            </a:ext>
            <a:ext uri="{FF2B5EF4-FFF2-40B4-BE49-F238E27FC236}">
              <a16:creationId xmlns:a16="http://schemas.microsoft.com/office/drawing/2014/main" id="{9CE5622F-A203-4B1F-8B94-4E1F37E1C370}"/>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03" name="Drop Down 4" hidden="1">
          <a:extLst>
            <a:ext uri="{63B3BB69-23CF-44E3-9099-C40C66FF867C}">
              <a14:compatExt xmlns:a14="http://schemas.microsoft.com/office/drawing/2010/main" spid="_x0000_s2052"/>
            </a:ext>
            <a:ext uri="{FF2B5EF4-FFF2-40B4-BE49-F238E27FC236}">
              <a16:creationId xmlns:a16="http://schemas.microsoft.com/office/drawing/2014/main" id="{061CAF0A-8F01-4F3E-B910-2F9C3DB57E42}"/>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504" name="Drop Down 20" hidden="1">
          <a:extLst>
            <a:ext uri="{63B3BB69-23CF-44E3-9099-C40C66FF867C}">
              <a14:compatExt xmlns:a14="http://schemas.microsoft.com/office/drawing/2010/main" spid="_x0000_s2068"/>
            </a:ext>
            <a:ext uri="{FF2B5EF4-FFF2-40B4-BE49-F238E27FC236}">
              <a16:creationId xmlns:a16="http://schemas.microsoft.com/office/drawing/2014/main" id="{513887CF-E56E-411A-ACAC-3A6E5B39D3D0}"/>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505" name="Drop Down 24" hidden="1">
          <a:extLst>
            <a:ext uri="{63B3BB69-23CF-44E3-9099-C40C66FF867C}">
              <a14:compatExt xmlns:a14="http://schemas.microsoft.com/office/drawing/2010/main" spid="_x0000_s2072"/>
            </a:ext>
            <a:ext uri="{FF2B5EF4-FFF2-40B4-BE49-F238E27FC236}">
              <a16:creationId xmlns:a16="http://schemas.microsoft.com/office/drawing/2014/main" id="{448E50E5-41F4-49DE-A5C4-EAB94455C447}"/>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06" name="Drop Down 4" hidden="1">
          <a:extLst>
            <a:ext uri="{63B3BB69-23CF-44E3-9099-C40C66FF867C}">
              <a14:compatExt xmlns:a14="http://schemas.microsoft.com/office/drawing/2010/main" spid="_x0000_s2052"/>
            </a:ext>
            <a:ext uri="{FF2B5EF4-FFF2-40B4-BE49-F238E27FC236}">
              <a16:creationId xmlns:a16="http://schemas.microsoft.com/office/drawing/2014/main" id="{E53E8C5B-BDA5-44D2-B4AF-AD56B6720490}"/>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07" name="Drop Down 4" hidden="1">
          <a:extLst>
            <a:ext uri="{63B3BB69-23CF-44E3-9099-C40C66FF867C}">
              <a14:compatExt xmlns:a14="http://schemas.microsoft.com/office/drawing/2010/main" spid="_x0000_s2052"/>
            </a:ext>
            <a:ext uri="{FF2B5EF4-FFF2-40B4-BE49-F238E27FC236}">
              <a16:creationId xmlns:a16="http://schemas.microsoft.com/office/drawing/2014/main" id="{8286DB3B-DC3F-4371-91A1-96DE77C01F75}"/>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08" name="Drop Down 4" hidden="1">
          <a:extLst>
            <a:ext uri="{63B3BB69-23CF-44E3-9099-C40C66FF867C}">
              <a14:compatExt xmlns:a14="http://schemas.microsoft.com/office/drawing/2010/main" spid="_x0000_s2052"/>
            </a:ext>
            <a:ext uri="{FF2B5EF4-FFF2-40B4-BE49-F238E27FC236}">
              <a16:creationId xmlns:a16="http://schemas.microsoft.com/office/drawing/2014/main" id="{081C51E2-E7E7-49D6-BDC5-DFC3FA24CD24}"/>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09" name="Drop Down 4" hidden="1">
          <a:extLst>
            <a:ext uri="{63B3BB69-23CF-44E3-9099-C40C66FF867C}">
              <a14:compatExt xmlns:a14="http://schemas.microsoft.com/office/drawing/2010/main" spid="_x0000_s2052"/>
            </a:ext>
            <a:ext uri="{FF2B5EF4-FFF2-40B4-BE49-F238E27FC236}">
              <a16:creationId xmlns:a16="http://schemas.microsoft.com/office/drawing/2014/main" id="{DD43356D-6FEB-4E52-A55B-152196BE4F99}"/>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10" name="Drop Down 4" hidden="1">
          <a:extLst>
            <a:ext uri="{63B3BB69-23CF-44E3-9099-C40C66FF867C}">
              <a14:compatExt xmlns:a14="http://schemas.microsoft.com/office/drawing/2010/main" spid="_x0000_s2052"/>
            </a:ext>
            <a:ext uri="{FF2B5EF4-FFF2-40B4-BE49-F238E27FC236}">
              <a16:creationId xmlns:a16="http://schemas.microsoft.com/office/drawing/2014/main" id="{45594762-EC3E-4A1B-A079-8F984003253D}"/>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511" name="Drop Down 20" hidden="1">
          <a:extLst>
            <a:ext uri="{63B3BB69-23CF-44E3-9099-C40C66FF867C}">
              <a14:compatExt xmlns:a14="http://schemas.microsoft.com/office/drawing/2010/main" spid="_x0000_s2068"/>
            </a:ext>
            <a:ext uri="{FF2B5EF4-FFF2-40B4-BE49-F238E27FC236}">
              <a16:creationId xmlns:a16="http://schemas.microsoft.com/office/drawing/2014/main" id="{BAF85890-84AC-4AF4-B459-4C36999EC0B6}"/>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512" name="Drop Down 24" hidden="1">
          <a:extLst>
            <a:ext uri="{63B3BB69-23CF-44E3-9099-C40C66FF867C}">
              <a14:compatExt xmlns:a14="http://schemas.microsoft.com/office/drawing/2010/main" spid="_x0000_s2072"/>
            </a:ext>
            <a:ext uri="{FF2B5EF4-FFF2-40B4-BE49-F238E27FC236}">
              <a16:creationId xmlns:a16="http://schemas.microsoft.com/office/drawing/2014/main" id="{B2550A20-9310-49FA-87CE-5A45B5F6D374}"/>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13" name="Drop Down 4" hidden="1">
          <a:extLst>
            <a:ext uri="{63B3BB69-23CF-44E3-9099-C40C66FF867C}">
              <a14:compatExt xmlns:a14="http://schemas.microsoft.com/office/drawing/2010/main" spid="_x0000_s2052"/>
            </a:ext>
            <a:ext uri="{FF2B5EF4-FFF2-40B4-BE49-F238E27FC236}">
              <a16:creationId xmlns:a16="http://schemas.microsoft.com/office/drawing/2014/main" id="{099C4282-A2D5-464C-B53F-EDE126824DC9}"/>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14" name="Drop Down 4" hidden="1">
          <a:extLst>
            <a:ext uri="{63B3BB69-23CF-44E3-9099-C40C66FF867C}">
              <a14:compatExt xmlns:a14="http://schemas.microsoft.com/office/drawing/2010/main" spid="_x0000_s2052"/>
            </a:ext>
            <a:ext uri="{FF2B5EF4-FFF2-40B4-BE49-F238E27FC236}">
              <a16:creationId xmlns:a16="http://schemas.microsoft.com/office/drawing/2014/main" id="{0705AEC2-3D96-4566-874C-9B3110DAC7E4}"/>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15" name="Drop Down 4" hidden="1">
          <a:extLst>
            <a:ext uri="{63B3BB69-23CF-44E3-9099-C40C66FF867C}">
              <a14:compatExt xmlns:a14="http://schemas.microsoft.com/office/drawing/2010/main" spid="_x0000_s2052"/>
            </a:ext>
            <a:ext uri="{FF2B5EF4-FFF2-40B4-BE49-F238E27FC236}">
              <a16:creationId xmlns:a16="http://schemas.microsoft.com/office/drawing/2014/main" id="{763921AA-B236-4236-A8B0-470598012B85}"/>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16" name="Drop Down 4" hidden="1">
          <a:extLst>
            <a:ext uri="{63B3BB69-23CF-44E3-9099-C40C66FF867C}">
              <a14:compatExt xmlns:a14="http://schemas.microsoft.com/office/drawing/2010/main" spid="_x0000_s2052"/>
            </a:ext>
            <a:ext uri="{FF2B5EF4-FFF2-40B4-BE49-F238E27FC236}">
              <a16:creationId xmlns:a16="http://schemas.microsoft.com/office/drawing/2014/main" id="{FCEB0310-515F-4246-B45D-56CBD08805D8}"/>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17" name="Drop Down 4" hidden="1">
          <a:extLst>
            <a:ext uri="{63B3BB69-23CF-44E3-9099-C40C66FF867C}">
              <a14:compatExt xmlns:a14="http://schemas.microsoft.com/office/drawing/2010/main" spid="_x0000_s2052"/>
            </a:ext>
            <a:ext uri="{FF2B5EF4-FFF2-40B4-BE49-F238E27FC236}">
              <a16:creationId xmlns:a16="http://schemas.microsoft.com/office/drawing/2014/main" id="{94700998-8967-4A53-AA90-A74F7956DFC7}"/>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518" name="Drop Down 20" hidden="1">
          <a:extLst>
            <a:ext uri="{63B3BB69-23CF-44E3-9099-C40C66FF867C}">
              <a14:compatExt xmlns:a14="http://schemas.microsoft.com/office/drawing/2010/main" spid="_x0000_s2068"/>
            </a:ext>
            <a:ext uri="{FF2B5EF4-FFF2-40B4-BE49-F238E27FC236}">
              <a16:creationId xmlns:a16="http://schemas.microsoft.com/office/drawing/2014/main" id="{097B0159-6228-41EB-9645-C74566763EDC}"/>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519" name="Drop Down 24" hidden="1">
          <a:extLst>
            <a:ext uri="{63B3BB69-23CF-44E3-9099-C40C66FF867C}">
              <a14:compatExt xmlns:a14="http://schemas.microsoft.com/office/drawing/2010/main" spid="_x0000_s2072"/>
            </a:ext>
            <a:ext uri="{FF2B5EF4-FFF2-40B4-BE49-F238E27FC236}">
              <a16:creationId xmlns:a16="http://schemas.microsoft.com/office/drawing/2014/main" id="{149BF88B-5CFE-4509-98DF-BB4401E9BEAE}"/>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20" name="Drop Down 4" hidden="1">
          <a:extLst>
            <a:ext uri="{63B3BB69-23CF-44E3-9099-C40C66FF867C}">
              <a14:compatExt xmlns:a14="http://schemas.microsoft.com/office/drawing/2010/main" spid="_x0000_s2052"/>
            </a:ext>
            <a:ext uri="{FF2B5EF4-FFF2-40B4-BE49-F238E27FC236}">
              <a16:creationId xmlns:a16="http://schemas.microsoft.com/office/drawing/2014/main" id="{C81DCA72-6851-47C9-8F87-9211EB0B4FD4}"/>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21" name="Drop Down 4" hidden="1">
          <a:extLst>
            <a:ext uri="{63B3BB69-23CF-44E3-9099-C40C66FF867C}">
              <a14:compatExt xmlns:a14="http://schemas.microsoft.com/office/drawing/2010/main" spid="_x0000_s2052"/>
            </a:ext>
            <a:ext uri="{FF2B5EF4-FFF2-40B4-BE49-F238E27FC236}">
              <a16:creationId xmlns:a16="http://schemas.microsoft.com/office/drawing/2014/main" id="{D581A4D5-D51B-413C-8508-B780E9646A5C}"/>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22" name="Drop Down 4" hidden="1">
          <a:extLst>
            <a:ext uri="{63B3BB69-23CF-44E3-9099-C40C66FF867C}">
              <a14:compatExt xmlns:a14="http://schemas.microsoft.com/office/drawing/2010/main" spid="_x0000_s2052"/>
            </a:ext>
            <a:ext uri="{FF2B5EF4-FFF2-40B4-BE49-F238E27FC236}">
              <a16:creationId xmlns:a16="http://schemas.microsoft.com/office/drawing/2014/main" id="{F7E4EA59-029C-42AD-86C9-20A76E63E204}"/>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23" name="Drop Down 4" hidden="1">
          <a:extLst>
            <a:ext uri="{63B3BB69-23CF-44E3-9099-C40C66FF867C}">
              <a14:compatExt xmlns:a14="http://schemas.microsoft.com/office/drawing/2010/main" spid="_x0000_s2052"/>
            </a:ext>
            <a:ext uri="{FF2B5EF4-FFF2-40B4-BE49-F238E27FC236}">
              <a16:creationId xmlns:a16="http://schemas.microsoft.com/office/drawing/2014/main" id="{68E9BECA-837F-4227-9701-C0EBCB94DCAD}"/>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24" name="Drop Down 4" hidden="1">
          <a:extLst>
            <a:ext uri="{63B3BB69-23CF-44E3-9099-C40C66FF867C}">
              <a14:compatExt xmlns:a14="http://schemas.microsoft.com/office/drawing/2010/main" spid="_x0000_s2052"/>
            </a:ext>
            <a:ext uri="{FF2B5EF4-FFF2-40B4-BE49-F238E27FC236}">
              <a16:creationId xmlns:a16="http://schemas.microsoft.com/office/drawing/2014/main" id="{6158A7B1-9667-4A43-9E26-B8F9F8DD46DF}"/>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525" name="Drop Down 20" hidden="1">
          <a:extLst>
            <a:ext uri="{63B3BB69-23CF-44E3-9099-C40C66FF867C}">
              <a14:compatExt xmlns:a14="http://schemas.microsoft.com/office/drawing/2010/main" spid="_x0000_s2068"/>
            </a:ext>
            <a:ext uri="{FF2B5EF4-FFF2-40B4-BE49-F238E27FC236}">
              <a16:creationId xmlns:a16="http://schemas.microsoft.com/office/drawing/2014/main" id="{08249F38-0FA4-456B-A15C-FEFB0CD41179}"/>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526" name="Drop Down 24" hidden="1">
          <a:extLst>
            <a:ext uri="{63B3BB69-23CF-44E3-9099-C40C66FF867C}">
              <a14:compatExt xmlns:a14="http://schemas.microsoft.com/office/drawing/2010/main" spid="_x0000_s2072"/>
            </a:ext>
            <a:ext uri="{FF2B5EF4-FFF2-40B4-BE49-F238E27FC236}">
              <a16:creationId xmlns:a16="http://schemas.microsoft.com/office/drawing/2014/main" id="{74AAC8A6-9E14-4EAA-A04B-73D90FAC94C3}"/>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27" name="Drop Down 4" hidden="1">
          <a:extLst>
            <a:ext uri="{63B3BB69-23CF-44E3-9099-C40C66FF867C}">
              <a14:compatExt xmlns:a14="http://schemas.microsoft.com/office/drawing/2010/main" spid="_x0000_s2052"/>
            </a:ext>
            <a:ext uri="{FF2B5EF4-FFF2-40B4-BE49-F238E27FC236}">
              <a16:creationId xmlns:a16="http://schemas.microsoft.com/office/drawing/2014/main" id="{9E27E5FA-6FCC-4808-82AD-674AA1D0534C}"/>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28" name="Drop Down 4" hidden="1">
          <a:extLst>
            <a:ext uri="{63B3BB69-23CF-44E3-9099-C40C66FF867C}">
              <a14:compatExt xmlns:a14="http://schemas.microsoft.com/office/drawing/2010/main" spid="_x0000_s2052"/>
            </a:ext>
            <a:ext uri="{FF2B5EF4-FFF2-40B4-BE49-F238E27FC236}">
              <a16:creationId xmlns:a16="http://schemas.microsoft.com/office/drawing/2014/main" id="{774014D2-DD93-47CA-98EB-8561FB1901C6}"/>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29" name="Drop Down 4" hidden="1">
          <a:extLst>
            <a:ext uri="{63B3BB69-23CF-44E3-9099-C40C66FF867C}">
              <a14:compatExt xmlns:a14="http://schemas.microsoft.com/office/drawing/2010/main" spid="_x0000_s2052"/>
            </a:ext>
            <a:ext uri="{FF2B5EF4-FFF2-40B4-BE49-F238E27FC236}">
              <a16:creationId xmlns:a16="http://schemas.microsoft.com/office/drawing/2014/main" id="{AB6A1C28-EB29-4E33-86B3-D6770AD928DB}"/>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30" name="Drop Down 4" hidden="1">
          <a:extLst>
            <a:ext uri="{63B3BB69-23CF-44E3-9099-C40C66FF867C}">
              <a14:compatExt xmlns:a14="http://schemas.microsoft.com/office/drawing/2010/main" spid="_x0000_s2052"/>
            </a:ext>
            <a:ext uri="{FF2B5EF4-FFF2-40B4-BE49-F238E27FC236}">
              <a16:creationId xmlns:a16="http://schemas.microsoft.com/office/drawing/2014/main" id="{B4C2DDDA-294F-4E09-A805-3DFB86262440}"/>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31" name="Drop Down 4" hidden="1">
          <a:extLst>
            <a:ext uri="{63B3BB69-23CF-44E3-9099-C40C66FF867C}">
              <a14:compatExt xmlns:a14="http://schemas.microsoft.com/office/drawing/2010/main" spid="_x0000_s2052"/>
            </a:ext>
            <a:ext uri="{FF2B5EF4-FFF2-40B4-BE49-F238E27FC236}">
              <a16:creationId xmlns:a16="http://schemas.microsoft.com/office/drawing/2014/main" id="{EF37483A-0AB2-48E8-A737-09FD27E762E7}"/>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532" name="Drop Down 20" hidden="1">
          <a:extLst>
            <a:ext uri="{63B3BB69-23CF-44E3-9099-C40C66FF867C}">
              <a14:compatExt xmlns:a14="http://schemas.microsoft.com/office/drawing/2010/main" spid="_x0000_s2068"/>
            </a:ext>
            <a:ext uri="{FF2B5EF4-FFF2-40B4-BE49-F238E27FC236}">
              <a16:creationId xmlns:a16="http://schemas.microsoft.com/office/drawing/2014/main" id="{1F980A8C-F3D5-4B4C-8283-C67668D94FF2}"/>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533" name="Drop Down 24" hidden="1">
          <a:extLst>
            <a:ext uri="{63B3BB69-23CF-44E3-9099-C40C66FF867C}">
              <a14:compatExt xmlns:a14="http://schemas.microsoft.com/office/drawing/2010/main" spid="_x0000_s2072"/>
            </a:ext>
            <a:ext uri="{FF2B5EF4-FFF2-40B4-BE49-F238E27FC236}">
              <a16:creationId xmlns:a16="http://schemas.microsoft.com/office/drawing/2014/main" id="{A5D99550-A1BE-4E00-8F1D-CD3C08200E49}"/>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34" name="Drop Down 4" hidden="1">
          <a:extLst>
            <a:ext uri="{63B3BB69-23CF-44E3-9099-C40C66FF867C}">
              <a14:compatExt xmlns:a14="http://schemas.microsoft.com/office/drawing/2010/main" spid="_x0000_s2052"/>
            </a:ext>
            <a:ext uri="{FF2B5EF4-FFF2-40B4-BE49-F238E27FC236}">
              <a16:creationId xmlns:a16="http://schemas.microsoft.com/office/drawing/2014/main" id="{C143379F-055A-4D50-A411-D6B4C074D5EB}"/>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35" name="Drop Down 4" hidden="1">
          <a:extLst>
            <a:ext uri="{63B3BB69-23CF-44E3-9099-C40C66FF867C}">
              <a14:compatExt xmlns:a14="http://schemas.microsoft.com/office/drawing/2010/main" spid="_x0000_s2052"/>
            </a:ext>
            <a:ext uri="{FF2B5EF4-FFF2-40B4-BE49-F238E27FC236}">
              <a16:creationId xmlns:a16="http://schemas.microsoft.com/office/drawing/2014/main" id="{489FF3BD-4BDE-456D-ADF7-3B6F5BBAD61A}"/>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36" name="Drop Down 4" hidden="1">
          <a:extLst>
            <a:ext uri="{63B3BB69-23CF-44E3-9099-C40C66FF867C}">
              <a14:compatExt xmlns:a14="http://schemas.microsoft.com/office/drawing/2010/main" spid="_x0000_s2052"/>
            </a:ext>
            <a:ext uri="{FF2B5EF4-FFF2-40B4-BE49-F238E27FC236}">
              <a16:creationId xmlns:a16="http://schemas.microsoft.com/office/drawing/2014/main" id="{4E99B4DC-722E-4A48-915B-5F5183AEE55C}"/>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37" name="Drop Down 4" hidden="1">
          <a:extLst>
            <a:ext uri="{63B3BB69-23CF-44E3-9099-C40C66FF867C}">
              <a14:compatExt xmlns:a14="http://schemas.microsoft.com/office/drawing/2010/main" spid="_x0000_s2052"/>
            </a:ext>
            <a:ext uri="{FF2B5EF4-FFF2-40B4-BE49-F238E27FC236}">
              <a16:creationId xmlns:a16="http://schemas.microsoft.com/office/drawing/2014/main" id="{E02B8157-22DB-4D0C-9537-12EAB86830B9}"/>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38" name="Drop Down 4" hidden="1">
          <a:extLst>
            <a:ext uri="{63B3BB69-23CF-44E3-9099-C40C66FF867C}">
              <a14:compatExt xmlns:a14="http://schemas.microsoft.com/office/drawing/2010/main" spid="_x0000_s2052"/>
            </a:ext>
            <a:ext uri="{FF2B5EF4-FFF2-40B4-BE49-F238E27FC236}">
              <a16:creationId xmlns:a16="http://schemas.microsoft.com/office/drawing/2014/main" id="{94CCE126-DF03-43D5-B095-A59EE745D699}"/>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539" name="Drop Down 20" hidden="1">
          <a:extLst>
            <a:ext uri="{63B3BB69-23CF-44E3-9099-C40C66FF867C}">
              <a14:compatExt xmlns:a14="http://schemas.microsoft.com/office/drawing/2010/main" spid="_x0000_s2068"/>
            </a:ext>
            <a:ext uri="{FF2B5EF4-FFF2-40B4-BE49-F238E27FC236}">
              <a16:creationId xmlns:a16="http://schemas.microsoft.com/office/drawing/2014/main" id="{EAD9F649-E7E2-4E52-A5FE-524199A367E8}"/>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540" name="Drop Down 24" hidden="1">
          <a:extLst>
            <a:ext uri="{63B3BB69-23CF-44E3-9099-C40C66FF867C}">
              <a14:compatExt xmlns:a14="http://schemas.microsoft.com/office/drawing/2010/main" spid="_x0000_s2072"/>
            </a:ext>
            <a:ext uri="{FF2B5EF4-FFF2-40B4-BE49-F238E27FC236}">
              <a16:creationId xmlns:a16="http://schemas.microsoft.com/office/drawing/2014/main" id="{84ED877B-1D7E-483A-98D6-6ECFC173B686}"/>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41" name="Drop Down 4" hidden="1">
          <a:extLst>
            <a:ext uri="{63B3BB69-23CF-44E3-9099-C40C66FF867C}">
              <a14:compatExt xmlns:a14="http://schemas.microsoft.com/office/drawing/2010/main" spid="_x0000_s2052"/>
            </a:ext>
            <a:ext uri="{FF2B5EF4-FFF2-40B4-BE49-F238E27FC236}">
              <a16:creationId xmlns:a16="http://schemas.microsoft.com/office/drawing/2014/main" id="{98349D79-C173-4E5A-AF84-4113202B5E51}"/>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42" name="Drop Down 4" hidden="1">
          <a:extLst>
            <a:ext uri="{63B3BB69-23CF-44E3-9099-C40C66FF867C}">
              <a14:compatExt xmlns:a14="http://schemas.microsoft.com/office/drawing/2010/main" spid="_x0000_s2052"/>
            </a:ext>
            <a:ext uri="{FF2B5EF4-FFF2-40B4-BE49-F238E27FC236}">
              <a16:creationId xmlns:a16="http://schemas.microsoft.com/office/drawing/2014/main" id="{D9BE3BE1-A3A7-4EB4-8A3A-3B446A7B0218}"/>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43" name="Drop Down 4" hidden="1">
          <a:extLst>
            <a:ext uri="{63B3BB69-23CF-44E3-9099-C40C66FF867C}">
              <a14:compatExt xmlns:a14="http://schemas.microsoft.com/office/drawing/2010/main" spid="_x0000_s2052"/>
            </a:ext>
            <a:ext uri="{FF2B5EF4-FFF2-40B4-BE49-F238E27FC236}">
              <a16:creationId xmlns:a16="http://schemas.microsoft.com/office/drawing/2014/main" id="{DF6E8B37-FDB2-45A8-9E68-49CB2BF30E7D}"/>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44" name="Drop Down 4" hidden="1">
          <a:extLst>
            <a:ext uri="{63B3BB69-23CF-44E3-9099-C40C66FF867C}">
              <a14:compatExt xmlns:a14="http://schemas.microsoft.com/office/drawing/2010/main" spid="_x0000_s2052"/>
            </a:ext>
            <a:ext uri="{FF2B5EF4-FFF2-40B4-BE49-F238E27FC236}">
              <a16:creationId xmlns:a16="http://schemas.microsoft.com/office/drawing/2014/main" id="{8574B3FC-E1D0-4187-A714-FA29B0942757}"/>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45" name="Drop Down 4" hidden="1">
          <a:extLst>
            <a:ext uri="{63B3BB69-23CF-44E3-9099-C40C66FF867C}">
              <a14:compatExt xmlns:a14="http://schemas.microsoft.com/office/drawing/2010/main" spid="_x0000_s2052"/>
            </a:ext>
            <a:ext uri="{FF2B5EF4-FFF2-40B4-BE49-F238E27FC236}">
              <a16:creationId xmlns:a16="http://schemas.microsoft.com/office/drawing/2014/main" id="{D4850938-AC91-42A7-A8B1-F2B8F5FDCAB8}"/>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546" name="Drop Down 20" hidden="1">
          <a:extLst>
            <a:ext uri="{63B3BB69-23CF-44E3-9099-C40C66FF867C}">
              <a14:compatExt xmlns:a14="http://schemas.microsoft.com/office/drawing/2010/main" spid="_x0000_s2068"/>
            </a:ext>
            <a:ext uri="{FF2B5EF4-FFF2-40B4-BE49-F238E27FC236}">
              <a16:creationId xmlns:a16="http://schemas.microsoft.com/office/drawing/2014/main" id="{C702FF94-D8A9-407D-909C-DEB72ADB685B}"/>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547" name="Drop Down 24" hidden="1">
          <a:extLst>
            <a:ext uri="{63B3BB69-23CF-44E3-9099-C40C66FF867C}">
              <a14:compatExt xmlns:a14="http://schemas.microsoft.com/office/drawing/2010/main" spid="_x0000_s2072"/>
            </a:ext>
            <a:ext uri="{FF2B5EF4-FFF2-40B4-BE49-F238E27FC236}">
              <a16:creationId xmlns:a16="http://schemas.microsoft.com/office/drawing/2014/main" id="{B8AA14F6-956E-4A25-A27D-68EA69C281B4}"/>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48" name="Drop Down 4" hidden="1">
          <a:extLst>
            <a:ext uri="{63B3BB69-23CF-44E3-9099-C40C66FF867C}">
              <a14:compatExt xmlns:a14="http://schemas.microsoft.com/office/drawing/2010/main" spid="_x0000_s2052"/>
            </a:ext>
            <a:ext uri="{FF2B5EF4-FFF2-40B4-BE49-F238E27FC236}">
              <a16:creationId xmlns:a16="http://schemas.microsoft.com/office/drawing/2014/main" id="{9A00A02C-6116-48F3-83A3-01E461D32542}"/>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49" name="Drop Down 4" hidden="1">
          <a:extLst>
            <a:ext uri="{63B3BB69-23CF-44E3-9099-C40C66FF867C}">
              <a14:compatExt xmlns:a14="http://schemas.microsoft.com/office/drawing/2010/main" spid="_x0000_s2052"/>
            </a:ext>
            <a:ext uri="{FF2B5EF4-FFF2-40B4-BE49-F238E27FC236}">
              <a16:creationId xmlns:a16="http://schemas.microsoft.com/office/drawing/2014/main" id="{82E4DFCF-32E2-4405-A954-08151D5A9F95}"/>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50" name="Drop Down 4" hidden="1">
          <a:extLst>
            <a:ext uri="{63B3BB69-23CF-44E3-9099-C40C66FF867C}">
              <a14:compatExt xmlns:a14="http://schemas.microsoft.com/office/drawing/2010/main" spid="_x0000_s2052"/>
            </a:ext>
            <a:ext uri="{FF2B5EF4-FFF2-40B4-BE49-F238E27FC236}">
              <a16:creationId xmlns:a16="http://schemas.microsoft.com/office/drawing/2014/main" id="{DAC90F41-E070-4698-974E-D74EF2BC5176}"/>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51" name="Drop Down 4" hidden="1">
          <a:extLst>
            <a:ext uri="{63B3BB69-23CF-44E3-9099-C40C66FF867C}">
              <a14:compatExt xmlns:a14="http://schemas.microsoft.com/office/drawing/2010/main" spid="_x0000_s2052"/>
            </a:ext>
            <a:ext uri="{FF2B5EF4-FFF2-40B4-BE49-F238E27FC236}">
              <a16:creationId xmlns:a16="http://schemas.microsoft.com/office/drawing/2014/main" id="{2D87D089-D18F-4D4D-BED4-416B8AC0D261}"/>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52" name="Drop Down 4" hidden="1">
          <a:extLst>
            <a:ext uri="{63B3BB69-23CF-44E3-9099-C40C66FF867C}">
              <a14:compatExt xmlns:a14="http://schemas.microsoft.com/office/drawing/2010/main" spid="_x0000_s2052"/>
            </a:ext>
            <a:ext uri="{FF2B5EF4-FFF2-40B4-BE49-F238E27FC236}">
              <a16:creationId xmlns:a16="http://schemas.microsoft.com/office/drawing/2014/main" id="{7F4B77D4-EA7C-4626-ABFC-99E8453DF007}"/>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553" name="Drop Down 20" hidden="1">
          <a:extLst>
            <a:ext uri="{63B3BB69-23CF-44E3-9099-C40C66FF867C}">
              <a14:compatExt xmlns:a14="http://schemas.microsoft.com/office/drawing/2010/main" spid="_x0000_s2068"/>
            </a:ext>
            <a:ext uri="{FF2B5EF4-FFF2-40B4-BE49-F238E27FC236}">
              <a16:creationId xmlns:a16="http://schemas.microsoft.com/office/drawing/2014/main" id="{B687B478-120F-4326-89A1-93C49677A38D}"/>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554" name="Drop Down 24" hidden="1">
          <a:extLst>
            <a:ext uri="{63B3BB69-23CF-44E3-9099-C40C66FF867C}">
              <a14:compatExt xmlns:a14="http://schemas.microsoft.com/office/drawing/2010/main" spid="_x0000_s2072"/>
            </a:ext>
            <a:ext uri="{FF2B5EF4-FFF2-40B4-BE49-F238E27FC236}">
              <a16:creationId xmlns:a16="http://schemas.microsoft.com/office/drawing/2014/main" id="{01ACC998-2100-4F4A-B0E4-E4538CEF1755}"/>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55" name="Drop Down 4" hidden="1">
          <a:extLst>
            <a:ext uri="{63B3BB69-23CF-44E3-9099-C40C66FF867C}">
              <a14:compatExt xmlns:a14="http://schemas.microsoft.com/office/drawing/2010/main" spid="_x0000_s2052"/>
            </a:ext>
            <a:ext uri="{FF2B5EF4-FFF2-40B4-BE49-F238E27FC236}">
              <a16:creationId xmlns:a16="http://schemas.microsoft.com/office/drawing/2014/main" id="{020F88F7-B33B-4429-B59E-9A1BA84A9ACA}"/>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56" name="Drop Down 4" hidden="1">
          <a:extLst>
            <a:ext uri="{63B3BB69-23CF-44E3-9099-C40C66FF867C}">
              <a14:compatExt xmlns:a14="http://schemas.microsoft.com/office/drawing/2010/main" spid="_x0000_s2052"/>
            </a:ext>
            <a:ext uri="{FF2B5EF4-FFF2-40B4-BE49-F238E27FC236}">
              <a16:creationId xmlns:a16="http://schemas.microsoft.com/office/drawing/2014/main" id="{D681D787-4B26-4ACA-AF52-D9840C169594}"/>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57" name="Drop Down 4" hidden="1">
          <a:extLst>
            <a:ext uri="{63B3BB69-23CF-44E3-9099-C40C66FF867C}">
              <a14:compatExt xmlns:a14="http://schemas.microsoft.com/office/drawing/2010/main" spid="_x0000_s2052"/>
            </a:ext>
            <a:ext uri="{FF2B5EF4-FFF2-40B4-BE49-F238E27FC236}">
              <a16:creationId xmlns:a16="http://schemas.microsoft.com/office/drawing/2014/main" id="{8F9FC4D8-C053-450B-802B-B42221FA6608}"/>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58" name="Drop Down 4" hidden="1">
          <a:extLst>
            <a:ext uri="{63B3BB69-23CF-44E3-9099-C40C66FF867C}">
              <a14:compatExt xmlns:a14="http://schemas.microsoft.com/office/drawing/2010/main" spid="_x0000_s2052"/>
            </a:ext>
            <a:ext uri="{FF2B5EF4-FFF2-40B4-BE49-F238E27FC236}">
              <a16:creationId xmlns:a16="http://schemas.microsoft.com/office/drawing/2014/main" id="{484CAB63-1374-4A8D-BB20-4A6048995371}"/>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59" name="Drop Down 4" hidden="1">
          <a:extLst>
            <a:ext uri="{63B3BB69-23CF-44E3-9099-C40C66FF867C}">
              <a14:compatExt xmlns:a14="http://schemas.microsoft.com/office/drawing/2010/main" spid="_x0000_s2052"/>
            </a:ext>
            <a:ext uri="{FF2B5EF4-FFF2-40B4-BE49-F238E27FC236}">
              <a16:creationId xmlns:a16="http://schemas.microsoft.com/office/drawing/2014/main" id="{4EE9947B-CDD5-4D01-A042-30B3F7C0EC3E}"/>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368</xdr:row>
      <xdr:rowOff>0</xdr:rowOff>
    </xdr:from>
    <xdr:ext cx="1921468" cy="195685"/>
    <xdr:sp macro="" textlink="">
      <xdr:nvSpPr>
        <xdr:cNvPr id="3560" name="Drop Down 20" hidden="1">
          <a:extLst>
            <a:ext uri="{63B3BB69-23CF-44E3-9099-C40C66FF867C}">
              <a14:compatExt xmlns:a14="http://schemas.microsoft.com/office/drawing/2010/main" spid="_x0000_s2068"/>
            </a:ext>
            <a:ext uri="{FF2B5EF4-FFF2-40B4-BE49-F238E27FC236}">
              <a16:creationId xmlns:a16="http://schemas.microsoft.com/office/drawing/2014/main" id="{4B012655-42F8-41C1-97D3-CC9ADCE7BE65}"/>
            </a:ext>
          </a:extLst>
        </xdr:cNvPr>
        <xdr:cNvSpPr/>
      </xdr:nvSpPr>
      <xdr:spPr bwMode="auto">
        <a:xfrm>
          <a:off x="6065520" y="560374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368</xdr:row>
      <xdr:rowOff>0</xdr:rowOff>
    </xdr:from>
    <xdr:ext cx="2476500" cy="199970"/>
    <xdr:sp macro="" textlink="">
      <xdr:nvSpPr>
        <xdr:cNvPr id="3561" name="Drop Down 24" hidden="1">
          <a:extLst>
            <a:ext uri="{63B3BB69-23CF-44E3-9099-C40C66FF867C}">
              <a14:compatExt xmlns:a14="http://schemas.microsoft.com/office/drawing/2010/main" spid="_x0000_s2072"/>
            </a:ext>
            <a:ext uri="{FF2B5EF4-FFF2-40B4-BE49-F238E27FC236}">
              <a16:creationId xmlns:a16="http://schemas.microsoft.com/office/drawing/2014/main" id="{B902E2A2-A2E5-4DA9-8B41-1BFD790E4094}"/>
            </a:ext>
          </a:extLst>
        </xdr:cNvPr>
        <xdr:cNvSpPr/>
      </xdr:nvSpPr>
      <xdr:spPr bwMode="auto">
        <a:xfrm>
          <a:off x="3901440" y="560374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62" name="Drop Down 4" hidden="1">
          <a:extLst>
            <a:ext uri="{63B3BB69-23CF-44E3-9099-C40C66FF867C}">
              <a14:compatExt xmlns:a14="http://schemas.microsoft.com/office/drawing/2010/main" spid="_x0000_s2052"/>
            </a:ext>
            <a:ext uri="{FF2B5EF4-FFF2-40B4-BE49-F238E27FC236}">
              <a16:creationId xmlns:a16="http://schemas.microsoft.com/office/drawing/2014/main" id="{451CADDB-91EE-469C-98BC-4EFC7C4F0473}"/>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63" name="Drop Down 4" hidden="1">
          <a:extLst>
            <a:ext uri="{63B3BB69-23CF-44E3-9099-C40C66FF867C}">
              <a14:compatExt xmlns:a14="http://schemas.microsoft.com/office/drawing/2010/main" spid="_x0000_s2052"/>
            </a:ext>
            <a:ext uri="{FF2B5EF4-FFF2-40B4-BE49-F238E27FC236}">
              <a16:creationId xmlns:a16="http://schemas.microsoft.com/office/drawing/2014/main" id="{ED846575-107B-4F71-83DF-9A7D4BEAEE1F}"/>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368</xdr:row>
      <xdr:rowOff>0</xdr:rowOff>
    </xdr:from>
    <xdr:ext cx="2529840" cy="195685"/>
    <xdr:sp macro="" textlink="">
      <xdr:nvSpPr>
        <xdr:cNvPr id="3564" name="Drop Down 4" hidden="1">
          <a:extLst>
            <a:ext uri="{63B3BB69-23CF-44E3-9099-C40C66FF867C}">
              <a14:compatExt xmlns:a14="http://schemas.microsoft.com/office/drawing/2010/main" spid="_x0000_s2052"/>
            </a:ext>
            <a:ext uri="{FF2B5EF4-FFF2-40B4-BE49-F238E27FC236}">
              <a16:creationId xmlns:a16="http://schemas.microsoft.com/office/drawing/2014/main" id="{9A41576A-BA4A-4BAB-B361-81534AB67DD7}"/>
            </a:ext>
          </a:extLst>
        </xdr:cNvPr>
        <xdr:cNvSpPr/>
      </xdr:nvSpPr>
      <xdr:spPr bwMode="auto">
        <a:xfrm>
          <a:off x="553974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368</xdr:row>
      <xdr:rowOff>0</xdr:rowOff>
    </xdr:from>
    <xdr:ext cx="2529840" cy="195685"/>
    <xdr:sp macro="" textlink="">
      <xdr:nvSpPr>
        <xdr:cNvPr id="3565" name="Drop Down 4" hidden="1">
          <a:extLst>
            <a:ext uri="{63B3BB69-23CF-44E3-9099-C40C66FF867C}">
              <a14:compatExt xmlns:a14="http://schemas.microsoft.com/office/drawing/2010/main" spid="_x0000_s2052"/>
            </a:ext>
            <a:ext uri="{FF2B5EF4-FFF2-40B4-BE49-F238E27FC236}">
              <a16:creationId xmlns:a16="http://schemas.microsoft.com/office/drawing/2014/main" id="{E7B0954D-5BE2-4534-AE26-2EB0AB8EEA2A}"/>
            </a:ext>
          </a:extLst>
        </xdr:cNvPr>
        <xdr:cNvSpPr/>
      </xdr:nvSpPr>
      <xdr:spPr bwMode="auto">
        <a:xfrm>
          <a:off x="5227320" y="560374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566" name="Drop Down 4" hidden="1">
          <a:extLst>
            <a:ext uri="{63B3BB69-23CF-44E3-9099-C40C66FF867C}">
              <a14:compatExt xmlns:a14="http://schemas.microsoft.com/office/drawing/2010/main" spid="_x0000_s2052"/>
            </a:ext>
            <a:ext uri="{FF2B5EF4-FFF2-40B4-BE49-F238E27FC236}">
              <a16:creationId xmlns:a16="http://schemas.microsoft.com/office/drawing/2014/main" id="{705019E4-DCE3-4F4A-897A-2E3A00CAC262}"/>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567" name="Drop Down 20" hidden="1">
          <a:extLst>
            <a:ext uri="{63B3BB69-23CF-44E3-9099-C40C66FF867C}">
              <a14:compatExt xmlns:a14="http://schemas.microsoft.com/office/drawing/2010/main" spid="_x0000_s2068"/>
            </a:ext>
            <a:ext uri="{FF2B5EF4-FFF2-40B4-BE49-F238E27FC236}">
              <a16:creationId xmlns:a16="http://schemas.microsoft.com/office/drawing/2014/main" id="{B50E0C31-990D-4899-891E-3FB939D05BED}"/>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568" name="Drop Down 24" hidden="1">
          <a:extLst>
            <a:ext uri="{63B3BB69-23CF-44E3-9099-C40C66FF867C}">
              <a14:compatExt xmlns:a14="http://schemas.microsoft.com/office/drawing/2010/main" spid="_x0000_s2072"/>
            </a:ext>
            <a:ext uri="{FF2B5EF4-FFF2-40B4-BE49-F238E27FC236}">
              <a16:creationId xmlns:a16="http://schemas.microsoft.com/office/drawing/2014/main" id="{5207C798-A84B-4D03-9802-D62137DD7CAC}"/>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569" name="Drop Down 4" hidden="1">
          <a:extLst>
            <a:ext uri="{63B3BB69-23CF-44E3-9099-C40C66FF867C}">
              <a14:compatExt xmlns:a14="http://schemas.microsoft.com/office/drawing/2010/main" spid="_x0000_s2052"/>
            </a:ext>
            <a:ext uri="{FF2B5EF4-FFF2-40B4-BE49-F238E27FC236}">
              <a16:creationId xmlns:a16="http://schemas.microsoft.com/office/drawing/2014/main" id="{7D0E16A8-77AD-48E7-9FD5-9995BD4921B3}"/>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570" name="Drop Down 4" hidden="1">
          <a:extLst>
            <a:ext uri="{63B3BB69-23CF-44E3-9099-C40C66FF867C}">
              <a14:compatExt xmlns:a14="http://schemas.microsoft.com/office/drawing/2010/main" spid="_x0000_s2052"/>
            </a:ext>
            <a:ext uri="{FF2B5EF4-FFF2-40B4-BE49-F238E27FC236}">
              <a16:creationId xmlns:a16="http://schemas.microsoft.com/office/drawing/2014/main" id="{52F63CD7-906B-4C40-8E8F-80180D704828}"/>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571" name="Drop Down 4" hidden="1">
          <a:extLst>
            <a:ext uri="{63B3BB69-23CF-44E3-9099-C40C66FF867C}">
              <a14:compatExt xmlns:a14="http://schemas.microsoft.com/office/drawing/2010/main" spid="_x0000_s2052"/>
            </a:ext>
            <a:ext uri="{FF2B5EF4-FFF2-40B4-BE49-F238E27FC236}">
              <a16:creationId xmlns:a16="http://schemas.microsoft.com/office/drawing/2014/main" id="{E43F09B3-3EC5-4A3A-82A7-538D8880697A}"/>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572" name="Drop Down 4" hidden="1">
          <a:extLst>
            <a:ext uri="{63B3BB69-23CF-44E3-9099-C40C66FF867C}">
              <a14:compatExt xmlns:a14="http://schemas.microsoft.com/office/drawing/2010/main" spid="_x0000_s2052"/>
            </a:ext>
            <a:ext uri="{FF2B5EF4-FFF2-40B4-BE49-F238E27FC236}">
              <a16:creationId xmlns:a16="http://schemas.microsoft.com/office/drawing/2014/main" id="{B6864EAE-490E-466C-A38B-B36D5338D343}"/>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573" name="Drop Down 4" hidden="1">
          <a:extLst>
            <a:ext uri="{63B3BB69-23CF-44E3-9099-C40C66FF867C}">
              <a14:compatExt xmlns:a14="http://schemas.microsoft.com/office/drawing/2010/main" spid="_x0000_s2052"/>
            </a:ext>
            <a:ext uri="{FF2B5EF4-FFF2-40B4-BE49-F238E27FC236}">
              <a16:creationId xmlns:a16="http://schemas.microsoft.com/office/drawing/2014/main" id="{FAC5EBB1-DA14-44EA-8B02-94275B29208F}"/>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574" name="Drop Down 20" hidden="1">
          <a:extLst>
            <a:ext uri="{63B3BB69-23CF-44E3-9099-C40C66FF867C}">
              <a14:compatExt xmlns:a14="http://schemas.microsoft.com/office/drawing/2010/main" spid="_x0000_s2068"/>
            </a:ext>
            <a:ext uri="{FF2B5EF4-FFF2-40B4-BE49-F238E27FC236}">
              <a16:creationId xmlns:a16="http://schemas.microsoft.com/office/drawing/2014/main" id="{3B0C4716-59AF-4271-89A7-98C83ACE9A88}"/>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575" name="Drop Down 24" hidden="1">
          <a:extLst>
            <a:ext uri="{63B3BB69-23CF-44E3-9099-C40C66FF867C}">
              <a14:compatExt xmlns:a14="http://schemas.microsoft.com/office/drawing/2010/main" spid="_x0000_s2072"/>
            </a:ext>
            <a:ext uri="{FF2B5EF4-FFF2-40B4-BE49-F238E27FC236}">
              <a16:creationId xmlns:a16="http://schemas.microsoft.com/office/drawing/2014/main" id="{2E22AC6F-C746-48A9-B7A7-FE4EDB5ADD85}"/>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576" name="Drop Down 4" hidden="1">
          <a:extLst>
            <a:ext uri="{63B3BB69-23CF-44E3-9099-C40C66FF867C}">
              <a14:compatExt xmlns:a14="http://schemas.microsoft.com/office/drawing/2010/main" spid="_x0000_s2052"/>
            </a:ext>
            <a:ext uri="{FF2B5EF4-FFF2-40B4-BE49-F238E27FC236}">
              <a16:creationId xmlns:a16="http://schemas.microsoft.com/office/drawing/2014/main" id="{2F4B396D-DD58-4860-BA1C-2A0432E2A680}"/>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577" name="Drop Down 4" hidden="1">
          <a:extLst>
            <a:ext uri="{63B3BB69-23CF-44E3-9099-C40C66FF867C}">
              <a14:compatExt xmlns:a14="http://schemas.microsoft.com/office/drawing/2010/main" spid="_x0000_s2052"/>
            </a:ext>
            <a:ext uri="{FF2B5EF4-FFF2-40B4-BE49-F238E27FC236}">
              <a16:creationId xmlns:a16="http://schemas.microsoft.com/office/drawing/2014/main" id="{2458CE82-2D9A-40A2-B785-E5986AEE469E}"/>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578" name="Drop Down 4" hidden="1">
          <a:extLst>
            <a:ext uri="{63B3BB69-23CF-44E3-9099-C40C66FF867C}">
              <a14:compatExt xmlns:a14="http://schemas.microsoft.com/office/drawing/2010/main" spid="_x0000_s2052"/>
            </a:ext>
            <a:ext uri="{FF2B5EF4-FFF2-40B4-BE49-F238E27FC236}">
              <a16:creationId xmlns:a16="http://schemas.microsoft.com/office/drawing/2014/main" id="{5415FD82-126F-4F3E-902A-D97DADA8B93A}"/>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579" name="Drop Down 4" hidden="1">
          <a:extLst>
            <a:ext uri="{63B3BB69-23CF-44E3-9099-C40C66FF867C}">
              <a14:compatExt xmlns:a14="http://schemas.microsoft.com/office/drawing/2010/main" spid="_x0000_s2052"/>
            </a:ext>
            <a:ext uri="{FF2B5EF4-FFF2-40B4-BE49-F238E27FC236}">
              <a16:creationId xmlns:a16="http://schemas.microsoft.com/office/drawing/2014/main" id="{C157F1C9-7CB5-4EAF-A0C4-2CE2BC9D0169}"/>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580" name="Drop Down 4" hidden="1">
          <a:extLst>
            <a:ext uri="{63B3BB69-23CF-44E3-9099-C40C66FF867C}">
              <a14:compatExt xmlns:a14="http://schemas.microsoft.com/office/drawing/2010/main" spid="_x0000_s2052"/>
            </a:ext>
            <a:ext uri="{FF2B5EF4-FFF2-40B4-BE49-F238E27FC236}">
              <a16:creationId xmlns:a16="http://schemas.microsoft.com/office/drawing/2014/main" id="{4949DDF3-7DD3-4EBA-ABFD-3CE4F7E3E5EA}"/>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581" name="Drop Down 20" hidden="1">
          <a:extLst>
            <a:ext uri="{63B3BB69-23CF-44E3-9099-C40C66FF867C}">
              <a14:compatExt xmlns:a14="http://schemas.microsoft.com/office/drawing/2010/main" spid="_x0000_s2068"/>
            </a:ext>
            <a:ext uri="{FF2B5EF4-FFF2-40B4-BE49-F238E27FC236}">
              <a16:creationId xmlns:a16="http://schemas.microsoft.com/office/drawing/2014/main" id="{30E4C626-28E8-4761-9978-D6BABD277E55}"/>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582" name="Drop Down 24" hidden="1">
          <a:extLst>
            <a:ext uri="{63B3BB69-23CF-44E3-9099-C40C66FF867C}">
              <a14:compatExt xmlns:a14="http://schemas.microsoft.com/office/drawing/2010/main" spid="_x0000_s2072"/>
            </a:ext>
            <a:ext uri="{FF2B5EF4-FFF2-40B4-BE49-F238E27FC236}">
              <a16:creationId xmlns:a16="http://schemas.microsoft.com/office/drawing/2014/main" id="{2703759E-E08A-4465-80D1-C310BE221BF2}"/>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583" name="Drop Down 4" hidden="1">
          <a:extLst>
            <a:ext uri="{63B3BB69-23CF-44E3-9099-C40C66FF867C}">
              <a14:compatExt xmlns:a14="http://schemas.microsoft.com/office/drawing/2010/main" spid="_x0000_s2052"/>
            </a:ext>
            <a:ext uri="{FF2B5EF4-FFF2-40B4-BE49-F238E27FC236}">
              <a16:creationId xmlns:a16="http://schemas.microsoft.com/office/drawing/2014/main" id="{3D990E86-2D25-4920-B5F8-E5F029351D27}"/>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584" name="Drop Down 4" hidden="1">
          <a:extLst>
            <a:ext uri="{63B3BB69-23CF-44E3-9099-C40C66FF867C}">
              <a14:compatExt xmlns:a14="http://schemas.microsoft.com/office/drawing/2010/main" spid="_x0000_s2052"/>
            </a:ext>
            <a:ext uri="{FF2B5EF4-FFF2-40B4-BE49-F238E27FC236}">
              <a16:creationId xmlns:a16="http://schemas.microsoft.com/office/drawing/2014/main" id="{C7EF1178-6992-4FBD-877C-6D70DFC89990}"/>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585" name="Drop Down 4" hidden="1">
          <a:extLst>
            <a:ext uri="{63B3BB69-23CF-44E3-9099-C40C66FF867C}">
              <a14:compatExt xmlns:a14="http://schemas.microsoft.com/office/drawing/2010/main" spid="_x0000_s2052"/>
            </a:ext>
            <a:ext uri="{FF2B5EF4-FFF2-40B4-BE49-F238E27FC236}">
              <a16:creationId xmlns:a16="http://schemas.microsoft.com/office/drawing/2014/main" id="{BF8A5786-A94D-44DD-85D1-531FC3F74F5F}"/>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586" name="Drop Down 4" hidden="1">
          <a:extLst>
            <a:ext uri="{63B3BB69-23CF-44E3-9099-C40C66FF867C}">
              <a14:compatExt xmlns:a14="http://schemas.microsoft.com/office/drawing/2010/main" spid="_x0000_s2052"/>
            </a:ext>
            <a:ext uri="{FF2B5EF4-FFF2-40B4-BE49-F238E27FC236}">
              <a16:creationId xmlns:a16="http://schemas.microsoft.com/office/drawing/2014/main" id="{8C324277-4633-433C-BF74-7AD9D7B6036A}"/>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587" name="Drop Down 4" hidden="1">
          <a:extLst>
            <a:ext uri="{63B3BB69-23CF-44E3-9099-C40C66FF867C}">
              <a14:compatExt xmlns:a14="http://schemas.microsoft.com/office/drawing/2010/main" spid="_x0000_s2052"/>
            </a:ext>
            <a:ext uri="{FF2B5EF4-FFF2-40B4-BE49-F238E27FC236}">
              <a16:creationId xmlns:a16="http://schemas.microsoft.com/office/drawing/2014/main" id="{47B1D6F4-1CFA-496C-B605-B0039683CBD0}"/>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588" name="Drop Down 20" hidden="1">
          <a:extLst>
            <a:ext uri="{63B3BB69-23CF-44E3-9099-C40C66FF867C}">
              <a14:compatExt xmlns:a14="http://schemas.microsoft.com/office/drawing/2010/main" spid="_x0000_s2068"/>
            </a:ext>
            <a:ext uri="{FF2B5EF4-FFF2-40B4-BE49-F238E27FC236}">
              <a16:creationId xmlns:a16="http://schemas.microsoft.com/office/drawing/2014/main" id="{8966873A-2D73-42C1-A2B7-CFCFF0DB332A}"/>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589" name="Drop Down 24" hidden="1">
          <a:extLst>
            <a:ext uri="{63B3BB69-23CF-44E3-9099-C40C66FF867C}">
              <a14:compatExt xmlns:a14="http://schemas.microsoft.com/office/drawing/2010/main" spid="_x0000_s2072"/>
            </a:ext>
            <a:ext uri="{FF2B5EF4-FFF2-40B4-BE49-F238E27FC236}">
              <a16:creationId xmlns:a16="http://schemas.microsoft.com/office/drawing/2014/main" id="{C842B93A-9E3B-4D27-987C-B285F4912D54}"/>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590" name="Drop Down 4" hidden="1">
          <a:extLst>
            <a:ext uri="{63B3BB69-23CF-44E3-9099-C40C66FF867C}">
              <a14:compatExt xmlns:a14="http://schemas.microsoft.com/office/drawing/2010/main" spid="_x0000_s2052"/>
            </a:ext>
            <a:ext uri="{FF2B5EF4-FFF2-40B4-BE49-F238E27FC236}">
              <a16:creationId xmlns:a16="http://schemas.microsoft.com/office/drawing/2014/main" id="{53D24ABC-7190-4B2F-A674-0417CC82BAE1}"/>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591" name="Drop Down 4" hidden="1">
          <a:extLst>
            <a:ext uri="{63B3BB69-23CF-44E3-9099-C40C66FF867C}">
              <a14:compatExt xmlns:a14="http://schemas.microsoft.com/office/drawing/2010/main" spid="_x0000_s2052"/>
            </a:ext>
            <a:ext uri="{FF2B5EF4-FFF2-40B4-BE49-F238E27FC236}">
              <a16:creationId xmlns:a16="http://schemas.microsoft.com/office/drawing/2014/main" id="{7466801D-4876-44A5-97BC-792CB6176611}"/>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592" name="Drop Down 4" hidden="1">
          <a:extLst>
            <a:ext uri="{63B3BB69-23CF-44E3-9099-C40C66FF867C}">
              <a14:compatExt xmlns:a14="http://schemas.microsoft.com/office/drawing/2010/main" spid="_x0000_s2052"/>
            </a:ext>
            <a:ext uri="{FF2B5EF4-FFF2-40B4-BE49-F238E27FC236}">
              <a16:creationId xmlns:a16="http://schemas.microsoft.com/office/drawing/2014/main" id="{E7711D99-47C7-4583-9548-F5D1256432BF}"/>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593" name="Drop Down 4" hidden="1">
          <a:extLst>
            <a:ext uri="{63B3BB69-23CF-44E3-9099-C40C66FF867C}">
              <a14:compatExt xmlns:a14="http://schemas.microsoft.com/office/drawing/2010/main" spid="_x0000_s2052"/>
            </a:ext>
            <a:ext uri="{FF2B5EF4-FFF2-40B4-BE49-F238E27FC236}">
              <a16:creationId xmlns:a16="http://schemas.microsoft.com/office/drawing/2014/main" id="{F9B0E88C-F67D-4E44-B444-8DF231C1A372}"/>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594" name="Drop Down 4" hidden="1">
          <a:extLst>
            <a:ext uri="{63B3BB69-23CF-44E3-9099-C40C66FF867C}">
              <a14:compatExt xmlns:a14="http://schemas.microsoft.com/office/drawing/2010/main" spid="_x0000_s2052"/>
            </a:ext>
            <a:ext uri="{FF2B5EF4-FFF2-40B4-BE49-F238E27FC236}">
              <a16:creationId xmlns:a16="http://schemas.microsoft.com/office/drawing/2014/main" id="{02C4A9DA-6F71-48D2-953E-B5E9288FD441}"/>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595" name="Drop Down 20" hidden="1">
          <a:extLst>
            <a:ext uri="{63B3BB69-23CF-44E3-9099-C40C66FF867C}">
              <a14:compatExt xmlns:a14="http://schemas.microsoft.com/office/drawing/2010/main" spid="_x0000_s2068"/>
            </a:ext>
            <a:ext uri="{FF2B5EF4-FFF2-40B4-BE49-F238E27FC236}">
              <a16:creationId xmlns:a16="http://schemas.microsoft.com/office/drawing/2014/main" id="{C3D535B4-6C0C-4881-A695-052415A3BA63}"/>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596" name="Drop Down 24" hidden="1">
          <a:extLst>
            <a:ext uri="{63B3BB69-23CF-44E3-9099-C40C66FF867C}">
              <a14:compatExt xmlns:a14="http://schemas.microsoft.com/office/drawing/2010/main" spid="_x0000_s2072"/>
            </a:ext>
            <a:ext uri="{FF2B5EF4-FFF2-40B4-BE49-F238E27FC236}">
              <a16:creationId xmlns:a16="http://schemas.microsoft.com/office/drawing/2014/main" id="{7262D5DA-FB10-485F-A327-DD5CC7209D71}"/>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597" name="Drop Down 4" hidden="1">
          <a:extLst>
            <a:ext uri="{63B3BB69-23CF-44E3-9099-C40C66FF867C}">
              <a14:compatExt xmlns:a14="http://schemas.microsoft.com/office/drawing/2010/main" spid="_x0000_s2052"/>
            </a:ext>
            <a:ext uri="{FF2B5EF4-FFF2-40B4-BE49-F238E27FC236}">
              <a16:creationId xmlns:a16="http://schemas.microsoft.com/office/drawing/2014/main" id="{B6C28513-8EB0-46BA-B67A-7014518DB2B8}"/>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598" name="Drop Down 4" hidden="1">
          <a:extLst>
            <a:ext uri="{63B3BB69-23CF-44E3-9099-C40C66FF867C}">
              <a14:compatExt xmlns:a14="http://schemas.microsoft.com/office/drawing/2010/main" spid="_x0000_s2052"/>
            </a:ext>
            <a:ext uri="{FF2B5EF4-FFF2-40B4-BE49-F238E27FC236}">
              <a16:creationId xmlns:a16="http://schemas.microsoft.com/office/drawing/2014/main" id="{AF8543BB-A582-47BD-885A-9063D2FC8E5C}"/>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599" name="Drop Down 4" hidden="1">
          <a:extLst>
            <a:ext uri="{63B3BB69-23CF-44E3-9099-C40C66FF867C}">
              <a14:compatExt xmlns:a14="http://schemas.microsoft.com/office/drawing/2010/main" spid="_x0000_s2052"/>
            </a:ext>
            <a:ext uri="{FF2B5EF4-FFF2-40B4-BE49-F238E27FC236}">
              <a16:creationId xmlns:a16="http://schemas.microsoft.com/office/drawing/2014/main" id="{CA3B9C14-2F09-4194-AC3F-01EBE8F919A5}"/>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00" name="Drop Down 4" hidden="1">
          <a:extLst>
            <a:ext uri="{63B3BB69-23CF-44E3-9099-C40C66FF867C}">
              <a14:compatExt xmlns:a14="http://schemas.microsoft.com/office/drawing/2010/main" spid="_x0000_s2052"/>
            </a:ext>
            <a:ext uri="{FF2B5EF4-FFF2-40B4-BE49-F238E27FC236}">
              <a16:creationId xmlns:a16="http://schemas.microsoft.com/office/drawing/2014/main" id="{E9B3BC0E-2E1F-4BBB-AAE6-24EE49C6C6E7}"/>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01" name="Drop Down 4" hidden="1">
          <a:extLst>
            <a:ext uri="{63B3BB69-23CF-44E3-9099-C40C66FF867C}">
              <a14:compatExt xmlns:a14="http://schemas.microsoft.com/office/drawing/2010/main" spid="_x0000_s2052"/>
            </a:ext>
            <a:ext uri="{FF2B5EF4-FFF2-40B4-BE49-F238E27FC236}">
              <a16:creationId xmlns:a16="http://schemas.microsoft.com/office/drawing/2014/main" id="{6BD154DF-5FE9-4008-9E3C-D981C9F3E3EF}"/>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602" name="Drop Down 20" hidden="1">
          <a:extLst>
            <a:ext uri="{63B3BB69-23CF-44E3-9099-C40C66FF867C}">
              <a14:compatExt xmlns:a14="http://schemas.microsoft.com/office/drawing/2010/main" spid="_x0000_s2068"/>
            </a:ext>
            <a:ext uri="{FF2B5EF4-FFF2-40B4-BE49-F238E27FC236}">
              <a16:creationId xmlns:a16="http://schemas.microsoft.com/office/drawing/2014/main" id="{02C137C1-FB36-4F94-91E0-ABD6D318C5EB}"/>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603" name="Drop Down 24" hidden="1">
          <a:extLst>
            <a:ext uri="{63B3BB69-23CF-44E3-9099-C40C66FF867C}">
              <a14:compatExt xmlns:a14="http://schemas.microsoft.com/office/drawing/2010/main" spid="_x0000_s2072"/>
            </a:ext>
            <a:ext uri="{FF2B5EF4-FFF2-40B4-BE49-F238E27FC236}">
              <a16:creationId xmlns:a16="http://schemas.microsoft.com/office/drawing/2014/main" id="{073DFB84-F95C-4B35-9DBC-6907C857FCE6}"/>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04" name="Drop Down 4" hidden="1">
          <a:extLst>
            <a:ext uri="{63B3BB69-23CF-44E3-9099-C40C66FF867C}">
              <a14:compatExt xmlns:a14="http://schemas.microsoft.com/office/drawing/2010/main" spid="_x0000_s2052"/>
            </a:ext>
            <a:ext uri="{FF2B5EF4-FFF2-40B4-BE49-F238E27FC236}">
              <a16:creationId xmlns:a16="http://schemas.microsoft.com/office/drawing/2014/main" id="{4BE607F3-2904-4D63-88AA-E357AF527963}"/>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05" name="Drop Down 4" hidden="1">
          <a:extLst>
            <a:ext uri="{63B3BB69-23CF-44E3-9099-C40C66FF867C}">
              <a14:compatExt xmlns:a14="http://schemas.microsoft.com/office/drawing/2010/main" spid="_x0000_s2052"/>
            </a:ext>
            <a:ext uri="{FF2B5EF4-FFF2-40B4-BE49-F238E27FC236}">
              <a16:creationId xmlns:a16="http://schemas.microsoft.com/office/drawing/2014/main" id="{78AB5AC7-5DE3-48EA-B4ED-C9AD53B3132A}"/>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06" name="Drop Down 4" hidden="1">
          <a:extLst>
            <a:ext uri="{63B3BB69-23CF-44E3-9099-C40C66FF867C}">
              <a14:compatExt xmlns:a14="http://schemas.microsoft.com/office/drawing/2010/main" spid="_x0000_s2052"/>
            </a:ext>
            <a:ext uri="{FF2B5EF4-FFF2-40B4-BE49-F238E27FC236}">
              <a16:creationId xmlns:a16="http://schemas.microsoft.com/office/drawing/2014/main" id="{7D6C1A04-CBA3-4F55-8A6A-6F17C0AD4752}"/>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07" name="Drop Down 4" hidden="1">
          <a:extLst>
            <a:ext uri="{63B3BB69-23CF-44E3-9099-C40C66FF867C}">
              <a14:compatExt xmlns:a14="http://schemas.microsoft.com/office/drawing/2010/main" spid="_x0000_s2052"/>
            </a:ext>
            <a:ext uri="{FF2B5EF4-FFF2-40B4-BE49-F238E27FC236}">
              <a16:creationId xmlns:a16="http://schemas.microsoft.com/office/drawing/2014/main" id="{634F7B5F-CC35-4A37-B453-98A29FE1AAEA}"/>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08" name="Drop Down 4" hidden="1">
          <a:extLst>
            <a:ext uri="{63B3BB69-23CF-44E3-9099-C40C66FF867C}">
              <a14:compatExt xmlns:a14="http://schemas.microsoft.com/office/drawing/2010/main" spid="_x0000_s2052"/>
            </a:ext>
            <a:ext uri="{FF2B5EF4-FFF2-40B4-BE49-F238E27FC236}">
              <a16:creationId xmlns:a16="http://schemas.microsoft.com/office/drawing/2014/main" id="{75E59336-AEAA-4782-BE5A-CD1BB7C3861B}"/>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609" name="Drop Down 20" hidden="1">
          <a:extLst>
            <a:ext uri="{63B3BB69-23CF-44E3-9099-C40C66FF867C}">
              <a14:compatExt xmlns:a14="http://schemas.microsoft.com/office/drawing/2010/main" spid="_x0000_s2068"/>
            </a:ext>
            <a:ext uri="{FF2B5EF4-FFF2-40B4-BE49-F238E27FC236}">
              <a16:creationId xmlns:a16="http://schemas.microsoft.com/office/drawing/2014/main" id="{FA22DA3F-9D37-4BCC-9DA4-85E29ECDB834}"/>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610" name="Drop Down 24" hidden="1">
          <a:extLst>
            <a:ext uri="{63B3BB69-23CF-44E3-9099-C40C66FF867C}">
              <a14:compatExt xmlns:a14="http://schemas.microsoft.com/office/drawing/2010/main" spid="_x0000_s2072"/>
            </a:ext>
            <a:ext uri="{FF2B5EF4-FFF2-40B4-BE49-F238E27FC236}">
              <a16:creationId xmlns:a16="http://schemas.microsoft.com/office/drawing/2014/main" id="{2A1F97E4-0E1C-4FAA-A80B-4BDD8184E25F}"/>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11" name="Drop Down 4" hidden="1">
          <a:extLst>
            <a:ext uri="{63B3BB69-23CF-44E3-9099-C40C66FF867C}">
              <a14:compatExt xmlns:a14="http://schemas.microsoft.com/office/drawing/2010/main" spid="_x0000_s2052"/>
            </a:ext>
            <a:ext uri="{FF2B5EF4-FFF2-40B4-BE49-F238E27FC236}">
              <a16:creationId xmlns:a16="http://schemas.microsoft.com/office/drawing/2014/main" id="{8CE65E20-442E-4A45-9A86-2E9FC36CBB4D}"/>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12" name="Drop Down 4" hidden="1">
          <a:extLst>
            <a:ext uri="{63B3BB69-23CF-44E3-9099-C40C66FF867C}">
              <a14:compatExt xmlns:a14="http://schemas.microsoft.com/office/drawing/2010/main" spid="_x0000_s2052"/>
            </a:ext>
            <a:ext uri="{FF2B5EF4-FFF2-40B4-BE49-F238E27FC236}">
              <a16:creationId xmlns:a16="http://schemas.microsoft.com/office/drawing/2014/main" id="{6CB1072B-DD75-45B0-BF1D-A6B06FB1217E}"/>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13" name="Drop Down 4" hidden="1">
          <a:extLst>
            <a:ext uri="{63B3BB69-23CF-44E3-9099-C40C66FF867C}">
              <a14:compatExt xmlns:a14="http://schemas.microsoft.com/office/drawing/2010/main" spid="_x0000_s2052"/>
            </a:ext>
            <a:ext uri="{FF2B5EF4-FFF2-40B4-BE49-F238E27FC236}">
              <a16:creationId xmlns:a16="http://schemas.microsoft.com/office/drawing/2014/main" id="{16BB3A5F-B9B7-4D73-9B29-DBBB802194A1}"/>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14" name="Drop Down 4" hidden="1">
          <a:extLst>
            <a:ext uri="{63B3BB69-23CF-44E3-9099-C40C66FF867C}">
              <a14:compatExt xmlns:a14="http://schemas.microsoft.com/office/drawing/2010/main" spid="_x0000_s2052"/>
            </a:ext>
            <a:ext uri="{FF2B5EF4-FFF2-40B4-BE49-F238E27FC236}">
              <a16:creationId xmlns:a16="http://schemas.microsoft.com/office/drawing/2014/main" id="{FD604EA9-54CE-44C5-9F86-438BB93F4F0A}"/>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15" name="Drop Down 4" hidden="1">
          <a:extLst>
            <a:ext uri="{63B3BB69-23CF-44E3-9099-C40C66FF867C}">
              <a14:compatExt xmlns:a14="http://schemas.microsoft.com/office/drawing/2010/main" spid="_x0000_s2052"/>
            </a:ext>
            <a:ext uri="{FF2B5EF4-FFF2-40B4-BE49-F238E27FC236}">
              <a16:creationId xmlns:a16="http://schemas.microsoft.com/office/drawing/2014/main" id="{CF627AA9-E194-494F-ADBB-4A8E8AF58CBE}"/>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616" name="Drop Down 20" hidden="1">
          <a:extLst>
            <a:ext uri="{63B3BB69-23CF-44E3-9099-C40C66FF867C}">
              <a14:compatExt xmlns:a14="http://schemas.microsoft.com/office/drawing/2010/main" spid="_x0000_s2068"/>
            </a:ext>
            <a:ext uri="{FF2B5EF4-FFF2-40B4-BE49-F238E27FC236}">
              <a16:creationId xmlns:a16="http://schemas.microsoft.com/office/drawing/2014/main" id="{94B79D77-3042-4DB4-90B1-1FAFC850E07B}"/>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617" name="Drop Down 24" hidden="1">
          <a:extLst>
            <a:ext uri="{63B3BB69-23CF-44E3-9099-C40C66FF867C}">
              <a14:compatExt xmlns:a14="http://schemas.microsoft.com/office/drawing/2010/main" spid="_x0000_s2072"/>
            </a:ext>
            <a:ext uri="{FF2B5EF4-FFF2-40B4-BE49-F238E27FC236}">
              <a16:creationId xmlns:a16="http://schemas.microsoft.com/office/drawing/2014/main" id="{75F88F9A-3CDA-4166-9F26-E1C443749DFE}"/>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18" name="Drop Down 4" hidden="1">
          <a:extLst>
            <a:ext uri="{63B3BB69-23CF-44E3-9099-C40C66FF867C}">
              <a14:compatExt xmlns:a14="http://schemas.microsoft.com/office/drawing/2010/main" spid="_x0000_s2052"/>
            </a:ext>
            <a:ext uri="{FF2B5EF4-FFF2-40B4-BE49-F238E27FC236}">
              <a16:creationId xmlns:a16="http://schemas.microsoft.com/office/drawing/2014/main" id="{DF8F3FCA-7070-4AD5-A05A-7148D6E06412}"/>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19" name="Drop Down 4" hidden="1">
          <a:extLst>
            <a:ext uri="{63B3BB69-23CF-44E3-9099-C40C66FF867C}">
              <a14:compatExt xmlns:a14="http://schemas.microsoft.com/office/drawing/2010/main" spid="_x0000_s2052"/>
            </a:ext>
            <a:ext uri="{FF2B5EF4-FFF2-40B4-BE49-F238E27FC236}">
              <a16:creationId xmlns:a16="http://schemas.microsoft.com/office/drawing/2014/main" id="{83663686-B14D-49B6-A86F-2C99FFB1FB50}"/>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20" name="Drop Down 4" hidden="1">
          <a:extLst>
            <a:ext uri="{63B3BB69-23CF-44E3-9099-C40C66FF867C}">
              <a14:compatExt xmlns:a14="http://schemas.microsoft.com/office/drawing/2010/main" spid="_x0000_s2052"/>
            </a:ext>
            <a:ext uri="{FF2B5EF4-FFF2-40B4-BE49-F238E27FC236}">
              <a16:creationId xmlns:a16="http://schemas.microsoft.com/office/drawing/2014/main" id="{B5D60B30-4D1F-45F9-A201-5904E4F14401}"/>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21" name="Drop Down 4" hidden="1">
          <a:extLst>
            <a:ext uri="{63B3BB69-23CF-44E3-9099-C40C66FF867C}">
              <a14:compatExt xmlns:a14="http://schemas.microsoft.com/office/drawing/2010/main" spid="_x0000_s2052"/>
            </a:ext>
            <a:ext uri="{FF2B5EF4-FFF2-40B4-BE49-F238E27FC236}">
              <a16:creationId xmlns:a16="http://schemas.microsoft.com/office/drawing/2014/main" id="{F31AB8C9-0DFD-40AE-B17A-EBCF7D4DFFD9}"/>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22" name="Drop Down 4" hidden="1">
          <a:extLst>
            <a:ext uri="{63B3BB69-23CF-44E3-9099-C40C66FF867C}">
              <a14:compatExt xmlns:a14="http://schemas.microsoft.com/office/drawing/2010/main" spid="_x0000_s2052"/>
            </a:ext>
            <a:ext uri="{FF2B5EF4-FFF2-40B4-BE49-F238E27FC236}">
              <a16:creationId xmlns:a16="http://schemas.microsoft.com/office/drawing/2014/main" id="{3C66175F-DCC6-49E6-BD73-42C26C55F23A}"/>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623" name="Drop Down 20" hidden="1">
          <a:extLst>
            <a:ext uri="{63B3BB69-23CF-44E3-9099-C40C66FF867C}">
              <a14:compatExt xmlns:a14="http://schemas.microsoft.com/office/drawing/2010/main" spid="_x0000_s2068"/>
            </a:ext>
            <a:ext uri="{FF2B5EF4-FFF2-40B4-BE49-F238E27FC236}">
              <a16:creationId xmlns:a16="http://schemas.microsoft.com/office/drawing/2014/main" id="{6F3495CE-B333-496E-ADDD-06A062130427}"/>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624" name="Drop Down 24" hidden="1">
          <a:extLst>
            <a:ext uri="{63B3BB69-23CF-44E3-9099-C40C66FF867C}">
              <a14:compatExt xmlns:a14="http://schemas.microsoft.com/office/drawing/2010/main" spid="_x0000_s2072"/>
            </a:ext>
            <a:ext uri="{FF2B5EF4-FFF2-40B4-BE49-F238E27FC236}">
              <a16:creationId xmlns:a16="http://schemas.microsoft.com/office/drawing/2014/main" id="{E32BB22E-4690-418E-B664-200D821F5906}"/>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25" name="Drop Down 4" hidden="1">
          <a:extLst>
            <a:ext uri="{63B3BB69-23CF-44E3-9099-C40C66FF867C}">
              <a14:compatExt xmlns:a14="http://schemas.microsoft.com/office/drawing/2010/main" spid="_x0000_s2052"/>
            </a:ext>
            <a:ext uri="{FF2B5EF4-FFF2-40B4-BE49-F238E27FC236}">
              <a16:creationId xmlns:a16="http://schemas.microsoft.com/office/drawing/2014/main" id="{71B55355-DA7B-4A79-A184-BFE45601602D}"/>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26" name="Drop Down 4" hidden="1">
          <a:extLst>
            <a:ext uri="{63B3BB69-23CF-44E3-9099-C40C66FF867C}">
              <a14:compatExt xmlns:a14="http://schemas.microsoft.com/office/drawing/2010/main" spid="_x0000_s2052"/>
            </a:ext>
            <a:ext uri="{FF2B5EF4-FFF2-40B4-BE49-F238E27FC236}">
              <a16:creationId xmlns:a16="http://schemas.microsoft.com/office/drawing/2014/main" id="{3B72A000-9768-41D0-A958-835EBE4461C8}"/>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27" name="Drop Down 4" hidden="1">
          <a:extLst>
            <a:ext uri="{63B3BB69-23CF-44E3-9099-C40C66FF867C}">
              <a14:compatExt xmlns:a14="http://schemas.microsoft.com/office/drawing/2010/main" spid="_x0000_s2052"/>
            </a:ext>
            <a:ext uri="{FF2B5EF4-FFF2-40B4-BE49-F238E27FC236}">
              <a16:creationId xmlns:a16="http://schemas.microsoft.com/office/drawing/2014/main" id="{B1A9C3F1-3960-4674-A61F-F022E35FA3D9}"/>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28" name="Drop Down 4" hidden="1">
          <a:extLst>
            <a:ext uri="{63B3BB69-23CF-44E3-9099-C40C66FF867C}">
              <a14:compatExt xmlns:a14="http://schemas.microsoft.com/office/drawing/2010/main" spid="_x0000_s2052"/>
            </a:ext>
            <a:ext uri="{FF2B5EF4-FFF2-40B4-BE49-F238E27FC236}">
              <a16:creationId xmlns:a16="http://schemas.microsoft.com/office/drawing/2014/main" id="{B9BECB87-202C-48B8-80A4-D6B7BF44C4BC}"/>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29" name="Drop Down 4" hidden="1">
          <a:extLst>
            <a:ext uri="{63B3BB69-23CF-44E3-9099-C40C66FF867C}">
              <a14:compatExt xmlns:a14="http://schemas.microsoft.com/office/drawing/2010/main" spid="_x0000_s2052"/>
            </a:ext>
            <a:ext uri="{FF2B5EF4-FFF2-40B4-BE49-F238E27FC236}">
              <a16:creationId xmlns:a16="http://schemas.microsoft.com/office/drawing/2014/main" id="{DBAE3625-2D7D-419A-A64F-C8F91BB77E08}"/>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630" name="Drop Down 20" hidden="1">
          <a:extLst>
            <a:ext uri="{63B3BB69-23CF-44E3-9099-C40C66FF867C}">
              <a14:compatExt xmlns:a14="http://schemas.microsoft.com/office/drawing/2010/main" spid="_x0000_s2068"/>
            </a:ext>
            <a:ext uri="{FF2B5EF4-FFF2-40B4-BE49-F238E27FC236}">
              <a16:creationId xmlns:a16="http://schemas.microsoft.com/office/drawing/2014/main" id="{440B7DFA-6C68-496C-961C-E12B1757732A}"/>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631" name="Drop Down 24" hidden="1">
          <a:extLst>
            <a:ext uri="{63B3BB69-23CF-44E3-9099-C40C66FF867C}">
              <a14:compatExt xmlns:a14="http://schemas.microsoft.com/office/drawing/2010/main" spid="_x0000_s2072"/>
            </a:ext>
            <a:ext uri="{FF2B5EF4-FFF2-40B4-BE49-F238E27FC236}">
              <a16:creationId xmlns:a16="http://schemas.microsoft.com/office/drawing/2014/main" id="{6C771374-2E27-4D8A-A2A4-A1638E266958}"/>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32" name="Drop Down 4" hidden="1">
          <a:extLst>
            <a:ext uri="{63B3BB69-23CF-44E3-9099-C40C66FF867C}">
              <a14:compatExt xmlns:a14="http://schemas.microsoft.com/office/drawing/2010/main" spid="_x0000_s2052"/>
            </a:ext>
            <a:ext uri="{FF2B5EF4-FFF2-40B4-BE49-F238E27FC236}">
              <a16:creationId xmlns:a16="http://schemas.microsoft.com/office/drawing/2014/main" id="{62B25E05-02FD-4BCF-99DE-D19A9D301E8B}"/>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33" name="Drop Down 4" hidden="1">
          <a:extLst>
            <a:ext uri="{63B3BB69-23CF-44E3-9099-C40C66FF867C}">
              <a14:compatExt xmlns:a14="http://schemas.microsoft.com/office/drawing/2010/main" spid="_x0000_s2052"/>
            </a:ext>
            <a:ext uri="{FF2B5EF4-FFF2-40B4-BE49-F238E27FC236}">
              <a16:creationId xmlns:a16="http://schemas.microsoft.com/office/drawing/2014/main" id="{4BEB3FF6-24CB-4CD4-A8D4-9B06DD3657E9}"/>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34" name="Drop Down 4" hidden="1">
          <a:extLst>
            <a:ext uri="{63B3BB69-23CF-44E3-9099-C40C66FF867C}">
              <a14:compatExt xmlns:a14="http://schemas.microsoft.com/office/drawing/2010/main" spid="_x0000_s2052"/>
            </a:ext>
            <a:ext uri="{FF2B5EF4-FFF2-40B4-BE49-F238E27FC236}">
              <a16:creationId xmlns:a16="http://schemas.microsoft.com/office/drawing/2014/main" id="{8DC458A4-9298-403F-8ED5-B3F171EE7181}"/>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35" name="Drop Down 4" hidden="1">
          <a:extLst>
            <a:ext uri="{63B3BB69-23CF-44E3-9099-C40C66FF867C}">
              <a14:compatExt xmlns:a14="http://schemas.microsoft.com/office/drawing/2010/main" spid="_x0000_s2052"/>
            </a:ext>
            <a:ext uri="{FF2B5EF4-FFF2-40B4-BE49-F238E27FC236}">
              <a16:creationId xmlns:a16="http://schemas.microsoft.com/office/drawing/2014/main" id="{DEEFFEE4-159D-476C-B04F-4C70326B1427}"/>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36" name="Drop Down 4" hidden="1">
          <a:extLst>
            <a:ext uri="{63B3BB69-23CF-44E3-9099-C40C66FF867C}">
              <a14:compatExt xmlns:a14="http://schemas.microsoft.com/office/drawing/2010/main" spid="_x0000_s2052"/>
            </a:ext>
            <a:ext uri="{FF2B5EF4-FFF2-40B4-BE49-F238E27FC236}">
              <a16:creationId xmlns:a16="http://schemas.microsoft.com/office/drawing/2014/main" id="{759B2926-7338-4681-9DE9-CB372BD14B1C}"/>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637" name="Drop Down 20" hidden="1">
          <a:extLst>
            <a:ext uri="{63B3BB69-23CF-44E3-9099-C40C66FF867C}">
              <a14:compatExt xmlns:a14="http://schemas.microsoft.com/office/drawing/2010/main" spid="_x0000_s2068"/>
            </a:ext>
            <a:ext uri="{FF2B5EF4-FFF2-40B4-BE49-F238E27FC236}">
              <a16:creationId xmlns:a16="http://schemas.microsoft.com/office/drawing/2014/main" id="{40C1198F-281F-461B-B53E-C96CEA2A0C8C}"/>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638" name="Drop Down 24" hidden="1">
          <a:extLst>
            <a:ext uri="{63B3BB69-23CF-44E3-9099-C40C66FF867C}">
              <a14:compatExt xmlns:a14="http://schemas.microsoft.com/office/drawing/2010/main" spid="_x0000_s2072"/>
            </a:ext>
            <a:ext uri="{FF2B5EF4-FFF2-40B4-BE49-F238E27FC236}">
              <a16:creationId xmlns:a16="http://schemas.microsoft.com/office/drawing/2014/main" id="{9E264186-C807-4974-8F69-4FBF18FBB7CD}"/>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39" name="Drop Down 4" hidden="1">
          <a:extLst>
            <a:ext uri="{63B3BB69-23CF-44E3-9099-C40C66FF867C}">
              <a14:compatExt xmlns:a14="http://schemas.microsoft.com/office/drawing/2010/main" spid="_x0000_s2052"/>
            </a:ext>
            <a:ext uri="{FF2B5EF4-FFF2-40B4-BE49-F238E27FC236}">
              <a16:creationId xmlns:a16="http://schemas.microsoft.com/office/drawing/2014/main" id="{7D6CDA00-EACC-4D53-8177-578F4B8C3867}"/>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40" name="Drop Down 4" hidden="1">
          <a:extLst>
            <a:ext uri="{63B3BB69-23CF-44E3-9099-C40C66FF867C}">
              <a14:compatExt xmlns:a14="http://schemas.microsoft.com/office/drawing/2010/main" spid="_x0000_s2052"/>
            </a:ext>
            <a:ext uri="{FF2B5EF4-FFF2-40B4-BE49-F238E27FC236}">
              <a16:creationId xmlns:a16="http://schemas.microsoft.com/office/drawing/2014/main" id="{22D981F2-C7D2-4F5E-9881-48E24DD89137}"/>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41" name="Drop Down 4" hidden="1">
          <a:extLst>
            <a:ext uri="{63B3BB69-23CF-44E3-9099-C40C66FF867C}">
              <a14:compatExt xmlns:a14="http://schemas.microsoft.com/office/drawing/2010/main" spid="_x0000_s2052"/>
            </a:ext>
            <a:ext uri="{FF2B5EF4-FFF2-40B4-BE49-F238E27FC236}">
              <a16:creationId xmlns:a16="http://schemas.microsoft.com/office/drawing/2014/main" id="{59FDF013-77A3-4590-BBD3-82D2F3798730}"/>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42" name="Drop Down 4" hidden="1">
          <a:extLst>
            <a:ext uri="{63B3BB69-23CF-44E3-9099-C40C66FF867C}">
              <a14:compatExt xmlns:a14="http://schemas.microsoft.com/office/drawing/2010/main" spid="_x0000_s2052"/>
            </a:ext>
            <a:ext uri="{FF2B5EF4-FFF2-40B4-BE49-F238E27FC236}">
              <a16:creationId xmlns:a16="http://schemas.microsoft.com/office/drawing/2014/main" id="{E136A99A-853B-40CD-A5E1-375E796DCC07}"/>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43" name="Drop Down 4" hidden="1">
          <a:extLst>
            <a:ext uri="{63B3BB69-23CF-44E3-9099-C40C66FF867C}">
              <a14:compatExt xmlns:a14="http://schemas.microsoft.com/office/drawing/2010/main" spid="_x0000_s2052"/>
            </a:ext>
            <a:ext uri="{FF2B5EF4-FFF2-40B4-BE49-F238E27FC236}">
              <a16:creationId xmlns:a16="http://schemas.microsoft.com/office/drawing/2014/main" id="{D0869F6F-E414-4786-856B-7EC9122E74EB}"/>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644" name="Drop Down 20" hidden="1">
          <a:extLst>
            <a:ext uri="{63B3BB69-23CF-44E3-9099-C40C66FF867C}">
              <a14:compatExt xmlns:a14="http://schemas.microsoft.com/office/drawing/2010/main" spid="_x0000_s2068"/>
            </a:ext>
            <a:ext uri="{FF2B5EF4-FFF2-40B4-BE49-F238E27FC236}">
              <a16:creationId xmlns:a16="http://schemas.microsoft.com/office/drawing/2014/main" id="{976484EC-2EDF-4778-A36C-2CD560AB5A7D}"/>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645" name="Drop Down 24" hidden="1">
          <a:extLst>
            <a:ext uri="{63B3BB69-23CF-44E3-9099-C40C66FF867C}">
              <a14:compatExt xmlns:a14="http://schemas.microsoft.com/office/drawing/2010/main" spid="_x0000_s2072"/>
            </a:ext>
            <a:ext uri="{FF2B5EF4-FFF2-40B4-BE49-F238E27FC236}">
              <a16:creationId xmlns:a16="http://schemas.microsoft.com/office/drawing/2014/main" id="{B7CC4932-E0ED-49F5-92BA-2F379A17E901}"/>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46" name="Drop Down 4" hidden="1">
          <a:extLst>
            <a:ext uri="{63B3BB69-23CF-44E3-9099-C40C66FF867C}">
              <a14:compatExt xmlns:a14="http://schemas.microsoft.com/office/drawing/2010/main" spid="_x0000_s2052"/>
            </a:ext>
            <a:ext uri="{FF2B5EF4-FFF2-40B4-BE49-F238E27FC236}">
              <a16:creationId xmlns:a16="http://schemas.microsoft.com/office/drawing/2014/main" id="{DAA32D90-B3F9-453F-BF74-A82BCF1C90D5}"/>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47" name="Drop Down 4" hidden="1">
          <a:extLst>
            <a:ext uri="{63B3BB69-23CF-44E3-9099-C40C66FF867C}">
              <a14:compatExt xmlns:a14="http://schemas.microsoft.com/office/drawing/2010/main" spid="_x0000_s2052"/>
            </a:ext>
            <a:ext uri="{FF2B5EF4-FFF2-40B4-BE49-F238E27FC236}">
              <a16:creationId xmlns:a16="http://schemas.microsoft.com/office/drawing/2014/main" id="{CA34E71A-9286-4031-B8CA-CC99E25B76AB}"/>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48" name="Drop Down 4" hidden="1">
          <a:extLst>
            <a:ext uri="{63B3BB69-23CF-44E3-9099-C40C66FF867C}">
              <a14:compatExt xmlns:a14="http://schemas.microsoft.com/office/drawing/2010/main" spid="_x0000_s2052"/>
            </a:ext>
            <a:ext uri="{FF2B5EF4-FFF2-40B4-BE49-F238E27FC236}">
              <a16:creationId xmlns:a16="http://schemas.microsoft.com/office/drawing/2014/main" id="{8D39A245-D77E-46D3-B178-AB0380AD8505}"/>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49" name="Drop Down 4" hidden="1">
          <a:extLst>
            <a:ext uri="{63B3BB69-23CF-44E3-9099-C40C66FF867C}">
              <a14:compatExt xmlns:a14="http://schemas.microsoft.com/office/drawing/2010/main" spid="_x0000_s2052"/>
            </a:ext>
            <a:ext uri="{FF2B5EF4-FFF2-40B4-BE49-F238E27FC236}">
              <a16:creationId xmlns:a16="http://schemas.microsoft.com/office/drawing/2014/main" id="{47E0B170-229E-4305-A78B-ADA3B7B75EBE}"/>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50" name="Drop Down 4" hidden="1">
          <a:extLst>
            <a:ext uri="{63B3BB69-23CF-44E3-9099-C40C66FF867C}">
              <a14:compatExt xmlns:a14="http://schemas.microsoft.com/office/drawing/2010/main" spid="_x0000_s2052"/>
            </a:ext>
            <a:ext uri="{FF2B5EF4-FFF2-40B4-BE49-F238E27FC236}">
              <a16:creationId xmlns:a16="http://schemas.microsoft.com/office/drawing/2014/main" id="{A1776BCA-8D41-4D47-9288-E44EC30812DD}"/>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651" name="Drop Down 20" hidden="1">
          <a:extLst>
            <a:ext uri="{63B3BB69-23CF-44E3-9099-C40C66FF867C}">
              <a14:compatExt xmlns:a14="http://schemas.microsoft.com/office/drawing/2010/main" spid="_x0000_s2068"/>
            </a:ext>
            <a:ext uri="{FF2B5EF4-FFF2-40B4-BE49-F238E27FC236}">
              <a16:creationId xmlns:a16="http://schemas.microsoft.com/office/drawing/2014/main" id="{BC721E42-21CB-4A2A-AEE6-309B25FC2ADC}"/>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652" name="Drop Down 24" hidden="1">
          <a:extLst>
            <a:ext uri="{63B3BB69-23CF-44E3-9099-C40C66FF867C}">
              <a14:compatExt xmlns:a14="http://schemas.microsoft.com/office/drawing/2010/main" spid="_x0000_s2072"/>
            </a:ext>
            <a:ext uri="{FF2B5EF4-FFF2-40B4-BE49-F238E27FC236}">
              <a16:creationId xmlns:a16="http://schemas.microsoft.com/office/drawing/2014/main" id="{DFDA8169-096E-4294-9F54-44D257A6755B}"/>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53" name="Drop Down 4" hidden="1">
          <a:extLst>
            <a:ext uri="{63B3BB69-23CF-44E3-9099-C40C66FF867C}">
              <a14:compatExt xmlns:a14="http://schemas.microsoft.com/office/drawing/2010/main" spid="_x0000_s2052"/>
            </a:ext>
            <a:ext uri="{FF2B5EF4-FFF2-40B4-BE49-F238E27FC236}">
              <a16:creationId xmlns:a16="http://schemas.microsoft.com/office/drawing/2014/main" id="{71418A1E-D6B1-4635-9FC6-1C31B4555A61}"/>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54" name="Drop Down 4" hidden="1">
          <a:extLst>
            <a:ext uri="{63B3BB69-23CF-44E3-9099-C40C66FF867C}">
              <a14:compatExt xmlns:a14="http://schemas.microsoft.com/office/drawing/2010/main" spid="_x0000_s2052"/>
            </a:ext>
            <a:ext uri="{FF2B5EF4-FFF2-40B4-BE49-F238E27FC236}">
              <a16:creationId xmlns:a16="http://schemas.microsoft.com/office/drawing/2014/main" id="{9A2D669B-26DB-4BCC-A650-6084E0C47652}"/>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55" name="Drop Down 4" hidden="1">
          <a:extLst>
            <a:ext uri="{63B3BB69-23CF-44E3-9099-C40C66FF867C}">
              <a14:compatExt xmlns:a14="http://schemas.microsoft.com/office/drawing/2010/main" spid="_x0000_s2052"/>
            </a:ext>
            <a:ext uri="{FF2B5EF4-FFF2-40B4-BE49-F238E27FC236}">
              <a16:creationId xmlns:a16="http://schemas.microsoft.com/office/drawing/2014/main" id="{11713339-C3B9-461A-BF0E-29230A35B702}"/>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56" name="Drop Down 4" hidden="1">
          <a:extLst>
            <a:ext uri="{63B3BB69-23CF-44E3-9099-C40C66FF867C}">
              <a14:compatExt xmlns:a14="http://schemas.microsoft.com/office/drawing/2010/main" spid="_x0000_s2052"/>
            </a:ext>
            <a:ext uri="{FF2B5EF4-FFF2-40B4-BE49-F238E27FC236}">
              <a16:creationId xmlns:a16="http://schemas.microsoft.com/office/drawing/2014/main" id="{D43D25CE-8F44-4EE1-BD37-999A5EB86F9D}"/>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57" name="Drop Down 4" hidden="1">
          <a:extLst>
            <a:ext uri="{63B3BB69-23CF-44E3-9099-C40C66FF867C}">
              <a14:compatExt xmlns:a14="http://schemas.microsoft.com/office/drawing/2010/main" spid="_x0000_s2052"/>
            </a:ext>
            <a:ext uri="{FF2B5EF4-FFF2-40B4-BE49-F238E27FC236}">
              <a16:creationId xmlns:a16="http://schemas.microsoft.com/office/drawing/2014/main" id="{425B097D-125B-4D79-B045-8406624C310A}"/>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658" name="Drop Down 20" hidden="1">
          <a:extLst>
            <a:ext uri="{63B3BB69-23CF-44E3-9099-C40C66FF867C}">
              <a14:compatExt xmlns:a14="http://schemas.microsoft.com/office/drawing/2010/main" spid="_x0000_s2068"/>
            </a:ext>
            <a:ext uri="{FF2B5EF4-FFF2-40B4-BE49-F238E27FC236}">
              <a16:creationId xmlns:a16="http://schemas.microsoft.com/office/drawing/2014/main" id="{E50FC41D-A9CD-4CAF-98A0-3E868D32AD0F}"/>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659" name="Drop Down 24" hidden="1">
          <a:extLst>
            <a:ext uri="{63B3BB69-23CF-44E3-9099-C40C66FF867C}">
              <a14:compatExt xmlns:a14="http://schemas.microsoft.com/office/drawing/2010/main" spid="_x0000_s2072"/>
            </a:ext>
            <a:ext uri="{FF2B5EF4-FFF2-40B4-BE49-F238E27FC236}">
              <a16:creationId xmlns:a16="http://schemas.microsoft.com/office/drawing/2014/main" id="{BBAC8E32-D84F-4E9C-8753-5FDADA8C35F5}"/>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60" name="Drop Down 4" hidden="1">
          <a:extLst>
            <a:ext uri="{63B3BB69-23CF-44E3-9099-C40C66FF867C}">
              <a14:compatExt xmlns:a14="http://schemas.microsoft.com/office/drawing/2010/main" spid="_x0000_s2052"/>
            </a:ext>
            <a:ext uri="{FF2B5EF4-FFF2-40B4-BE49-F238E27FC236}">
              <a16:creationId xmlns:a16="http://schemas.microsoft.com/office/drawing/2014/main" id="{0E2D51BE-732B-4854-BA09-58925B1F43E3}"/>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61" name="Drop Down 4" hidden="1">
          <a:extLst>
            <a:ext uri="{63B3BB69-23CF-44E3-9099-C40C66FF867C}">
              <a14:compatExt xmlns:a14="http://schemas.microsoft.com/office/drawing/2010/main" spid="_x0000_s2052"/>
            </a:ext>
            <a:ext uri="{FF2B5EF4-FFF2-40B4-BE49-F238E27FC236}">
              <a16:creationId xmlns:a16="http://schemas.microsoft.com/office/drawing/2014/main" id="{A5EF755F-BB37-4ACE-811D-AC1CDBF8D2B5}"/>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62" name="Drop Down 4" hidden="1">
          <a:extLst>
            <a:ext uri="{63B3BB69-23CF-44E3-9099-C40C66FF867C}">
              <a14:compatExt xmlns:a14="http://schemas.microsoft.com/office/drawing/2010/main" spid="_x0000_s2052"/>
            </a:ext>
            <a:ext uri="{FF2B5EF4-FFF2-40B4-BE49-F238E27FC236}">
              <a16:creationId xmlns:a16="http://schemas.microsoft.com/office/drawing/2014/main" id="{5B93AEF7-EBA3-483B-BA85-07E2442DEDFB}"/>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63" name="Drop Down 4" hidden="1">
          <a:extLst>
            <a:ext uri="{63B3BB69-23CF-44E3-9099-C40C66FF867C}">
              <a14:compatExt xmlns:a14="http://schemas.microsoft.com/office/drawing/2010/main" spid="_x0000_s2052"/>
            </a:ext>
            <a:ext uri="{FF2B5EF4-FFF2-40B4-BE49-F238E27FC236}">
              <a16:creationId xmlns:a16="http://schemas.microsoft.com/office/drawing/2014/main" id="{61830227-4C21-4373-B6D0-9DFB44B1035C}"/>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64" name="Drop Down 4" hidden="1">
          <a:extLst>
            <a:ext uri="{63B3BB69-23CF-44E3-9099-C40C66FF867C}">
              <a14:compatExt xmlns:a14="http://schemas.microsoft.com/office/drawing/2010/main" spid="_x0000_s2052"/>
            </a:ext>
            <a:ext uri="{FF2B5EF4-FFF2-40B4-BE49-F238E27FC236}">
              <a16:creationId xmlns:a16="http://schemas.microsoft.com/office/drawing/2014/main" id="{DE28A94F-68A9-40F5-B43E-098C3ACBC0ED}"/>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665" name="Drop Down 20" hidden="1">
          <a:extLst>
            <a:ext uri="{63B3BB69-23CF-44E3-9099-C40C66FF867C}">
              <a14:compatExt xmlns:a14="http://schemas.microsoft.com/office/drawing/2010/main" spid="_x0000_s2068"/>
            </a:ext>
            <a:ext uri="{FF2B5EF4-FFF2-40B4-BE49-F238E27FC236}">
              <a16:creationId xmlns:a16="http://schemas.microsoft.com/office/drawing/2014/main" id="{8DE0F1DF-5490-4347-933C-FC313057BB1C}"/>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666" name="Drop Down 24" hidden="1">
          <a:extLst>
            <a:ext uri="{63B3BB69-23CF-44E3-9099-C40C66FF867C}">
              <a14:compatExt xmlns:a14="http://schemas.microsoft.com/office/drawing/2010/main" spid="_x0000_s2072"/>
            </a:ext>
            <a:ext uri="{FF2B5EF4-FFF2-40B4-BE49-F238E27FC236}">
              <a16:creationId xmlns:a16="http://schemas.microsoft.com/office/drawing/2014/main" id="{373684F7-9DDA-4034-B567-37532DE8C948}"/>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67" name="Drop Down 4" hidden="1">
          <a:extLst>
            <a:ext uri="{63B3BB69-23CF-44E3-9099-C40C66FF867C}">
              <a14:compatExt xmlns:a14="http://schemas.microsoft.com/office/drawing/2010/main" spid="_x0000_s2052"/>
            </a:ext>
            <a:ext uri="{FF2B5EF4-FFF2-40B4-BE49-F238E27FC236}">
              <a16:creationId xmlns:a16="http://schemas.microsoft.com/office/drawing/2014/main" id="{50416EF5-4BA6-4227-88C5-2D779AD1223D}"/>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68" name="Drop Down 4" hidden="1">
          <a:extLst>
            <a:ext uri="{63B3BB69-23CF-44E3-9099-C40C66FF867C}">
              <a14:compatExt xmlns:a14="http://schemas.microsoft.com/office/drawing/2010/main" spid="_x0000_s2052"/>
            </a:ext>
            <a:ext uri="{FF2B5EF4-FFF2-40B4-BE49-F238E27FC236}">
              <a16:creationId xmlns:a16="http://schemas.microsoft.com/office/drawing/2014/main" id="{05E9AB4B-2FBB-4422-BA9C-81FB4E5A01A5}"/>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69" name="Drop Down 4" hidden="1">
          <a:extLst>
            <a:ext uri="{63B3BB69-23CF-44E3-9099-C40C66FF867C}">
              <a14:compatExt xmlns:a14="http://schemas.microsoft.com/office/drawing/2010/main" spid="_x0000_s2052"/>
            </a:ext>
            <a:ext uri="{FF2B5EF4-FFF2-40B4-BE49-F238E27FC236}">
              <a16:creationId xmlns:a16="http://schemas.microsoft.com/office/drawing/2014/main" id="{72688647-EB56-47AF-8687-E1F3223ADCF9}"/>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70" name="Drop Down 4" hidden="1">
          <a:extLst>
            <a:ext uri="{63B3BB69-23CF-44E3-9099-C40C66FF867C}">
              <a14:compatExt xmlns:a14="http://schemas.microsoft.com/office/drawing/2010/main" spid="_x0000_s2052"/>
            </a:ext>
            <a:ext uri="{FF2B5EF4-FFF2-40B4-BE49-F238E27FC236}">
              <a16:creationId xmlns:a16="http://schemas.microsoft.com/office/drawing/2014/main" id="{DAA0EA0F-E330-4CD5-8973-8DA6F3BB2553}"/>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71" name="Drop Down 4" hidden="1">
          <a:extLst>
            <a:ext uri="{63B3BB69-23CF-44E3-9099-C40C66FF867C}">
              <a14:compatExt xmlns:a14="http://schemas.microsoft.com/office/drawing/2010/main" spid="_x0000_s2052"/>
            </a:ext>
            <a:ext uri="{FF2B5EF4-FFF2-40B4-BE49-F238E27FC236}">
              <a16:creationId xmlns:a16="http://schemas.microsoft.com/office/drawing/2014/main" id="{00C1D5C5-254E-4A52-AC64-1B12ED8CF0EF}"/>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672" name="Drop Down 20" hidden="1">
          <a:extLst>
            <a:ext uri="{63B3BB69-23CF-44E3-9099-C40C66FF867C}">
              <a14:compatExt xmlns:a14="http://schemas.microsoft.com/office/drawing/2010/main" spid="_x0000_s2068"/>
            </a:ext>
            <a:ext uri="{FF2B5EF4-FFF2-40B4-BE49-F238E27FC236}">
              <a16:creationId xmlns:a16="http://schemas.microsoft.com/office/drawing/2014/main" id="{4E198A6C-340E-4808-886C-16283D9C08E7}"/>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673" name="Drop Down 24" hidden="1">
          <a:extLst>
            <a:ext uri="{63B3BB69-23CF-44E3-9099-C40C66FF867C}">
              <a14:compatExt xmlns:a14="http://schemas.microsoft.com/office/drawing/2010/main" spid="_x0000_s2072"/>
            </a:ext>
            <a:ext uri="{FF2B5EF4-FFF2-40B4-BE49-F238E27FC236}">
              <a16:creationId xmlns:a16="http://schemas.microsoft.com/office/drawing/2014/main" id="{58FBAFAC-C58A-4AB5-A81D-6010C324A622}"/>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74" name="Drop Down 4" hidden="1">
          <a:extLst>
            <a:ext uri="{63B3BB69-23CF-44E3-9099-C40C66FF867C}">
              <a14:compatExt xmlns:a14="http://schemas.microsoft.com/office/drawing/2010/main" spid="_x0000_s2052"/>
            </a:ext>
            <a:ext uri="{FF2B5EF4-FFF2-40B4-BE49-F238E27FC236}">
              <a16:creationId xmlns:a16="http://schemas.microsoft.com/office/drawing/2014/main" id="{071D76E5-72BD-42AD-9504-F27F19F3AFB9}"/>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75" name="Drop Down 4" hidden="1">
          <a:extLst>
            <a:ext uri="{63B3BB69-23CF-44E3-9099-C40C66FF867C}">
              <a14:compatExt xmlns:a14="http://schemas.microsoft.com/office/drawing/2010/main" spid="_x0000_s2052"/>
            </a:ext>
            <a:ext uri="{FF2B5EF4-FFF2-40B4-BE49-F238E27FC236}">
              <a16:creationId xmlns:a16="http://schemas.microsoft.com/office/drawing/2014/main" id="{19B87B17-30CC-4B1B-94D9-FD7EFBC28818}"/>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76" name="Drop Down 4" hidden="1">
          <a:extLst>
            <a:ext uri="{63B3BB69-23CF-44E3-9099-C40C66FF867C}">
              <a14:compatExt xmlns:a14="http://schemas.microsoft.com/office/drawing/2010/main" spid="_x0000_s2052"/>
            </a:ext>
            <a:ext uri="{FF2B5EF4-FFF2-40B4-BE49-F238E27FC236}">
              <a16:creationId xmlns:a16="http://schemas.microsoft.com/office/drawing/2014/main" id="{D5510B2F-40A0-4808-8179-BB92C33B606D}"/>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77" name="Drop Down 4" hidden="1">
          <a:extLst>
            <a:ext uri="{63B3BB69-23CF-44E3-9099-C40C66FF867C}">
              <a14:compatExt xmlns:a14="http://schemas.microsoft.com/office/drawing/2010/main" spid="_x0000_s2052"/>
            </a:ext>
            <a:ext uri="{FF2B5EF4-FFF2-40B4-BE49-F238E27FC236}">
              <a16:creationId xmlns:a16="http://schemas.microsoft.com/office/drawing/2014/main" id="{8DC461AF-00AC-47B9-AD66-DE443DEFD855}"/>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78" name="Drop Down 4" hidden="1">
          <a:extLst>
            <a:ext uri="{63B3BB69-23CF-44E3-9099-C40C66FF867C}">
              <a14:compatExt xmlns:a14="http://schemas.microsoft.com/office/drawing/2010/main" spid="_x0000_s2052"/>
            </a:ext>
            <a:ext uri="{FF2B5EF4-FFF2-40B4-BE49-F238E27FC236}">
              <a16:creationId xmlns:a16="http://schemas.microsoft.com/office/drawing/2014/main" id="{B2083236-8297-473B-B257-1AF277D74105}"/>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679" name="Drop Down 20" hidden="1">
          <a:extLst>
            <a:ext uri="{63B3BB69-23CF-44E3-9099-C40C66FF867C}">
              <a14:compatExt xmlns:a14="http://schemas.microsoft.com/office/drawing/2010/main" spid="_x0000_s2068"/>
            </a:ext>
            <a:ext uri="{FF2B5EF4-FFF2-40B4-BE49-F238E27FC236}">
              <a16:creationId xmlns:a16="http://schemas.microsoft.com/office/drawing/2014/main" id="{B6062E6F-54ED-4D95-9789-FB0C2BD33786}"/>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680" name="Drop Down 24" hidden="1">
          <a:extLst>
            <a:ext uri="{63B3BB69-23CF-44E3-9099-C40C66FF867C}">
              <a14:compatExt xmlns:a14="http://schemas.microsoft.com/office/drawing/2010/main" spid="_x0000_s2072"/>
            </a:ext>
            <a:ext uri="{FF2B5EF4-FFF2-40B4-BE49-F238E27FC236}">
              <a16:creationId xmlns:a16="http://schemas.microsoft.com/office/drawing/2014/main" id="{4AA08D27-F1B8-436B-9D1E-251DC43A9CB6}"/>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81" name="Drop Down 4" hidden="1">
          <a:extLst>
            <a:ext uri="{63B3BB69-23CF-44E3-9099-C40C66FF867C}">
              <a14:compatExt xmlns:a14="http://schemas.microsoft.com/office/drawing/2010/main" spid="_x0000_s2052"/>
            </a:ext>
            <a:ext uri="{FF2B5EF4-FFF2-40B4-BE49-F238E27FC236}">
              <a16:creationId xmlns:a16="http://schemas.microsoft.com/office/drawing/2014/main" id="{020EE3F3-E5A6-4C83-82AF-6E10E13BAECC}"/>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82" name="Drop Down 4" hidden="1">
          <a:extLst>
            <a:ext uri="{63B3BB69-23CF-44E3-9099-C40C66FF867C}">
              <a14:compatExt xmlns:a14="http://schemas.microsoft.com/office/drawing/2010/main" spid="_x0000_s2052"/>
            </a:ext>
            <a:ext uri="{FF2B5EF4-FFF2-40B4-BE49-F238E27FC236}">
              <a16:creationId xmlns:a16="http://schemas.microsoft.com/office/drawing/2014/main" id="{BF0F86E5-B751-441B-8B2C-E6599C6592EB}"/>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83" name="Drop Down 4" hidden="1">
          <a:extLst>
            <a:ext uri="{63B3BB69-23CF-44E3-9099-C40C66FF867C}">
              <a14:compatExt xmlns:a14="http://schemas.microsoft.com/office/drawing/2010/main" spid="_x0000_s2052"/>
            </a:ext>
            <a:ext uri="{FF2B5EF4-FFF2-40B4-BE49-F238E27FC236}">
              <a16:creationId xmlns:a16="http://schemas.microsoft.com/office/drawing/2014/main" id="{D0753F7E-44BE-4958-B76E-D0A69CF1FE03}"/>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84" name="Drop Down 4" hidden="1">
          <a:extLst>
            <a:ext uri="{63B3BB69-23CF-44E3-9099-C40C66FF867C}">
              <a14:compatExt xmlns:a14="http://schemas.microsoft.com/office/drawing/2010/main" spid="_x0000_s2052"/>
            </a:ext>
            <a:ext uri="{FF2B5EF4-FFF2-40B4-BE49-F238E27FC236}">
              <a16:creationId xmlns:a16="http://schemas.microsoft.com/office/drawing/2014/main" id="{7C3C1611-E934-4C51-A28B-3CCC89AD2B1D}"/>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85" name="Drop Down 4" hidden="1">
          <a:extLst>
            <a:ext uri="{63B3BB69-23CF-44E3-9099-C40C66FF867C}">
              <a14:compatExt xmlns:a14="http://schemas.microsoft.com/office/drawing/2010/main" spid="_x0000_s2052"/>
            </a:ext>
            <a:ext uri="{FF2B5EF4-FFF2-40B4-BE49-F238E27FC236}">
              <a16:creationId xmlns:a16="http://schemas.microsoft.com/office/drawing/2014/main" id="{937CB03E-76C6-4440-831C-5FD1D6842C48}"/>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686" name="Drop Down 20" hidden="1">
          <a:extLst>
            <a:ext uri="{63B3BB69-23CF-44E3-9099-C40C66FF867C}">
              <a14:compatExt xmlns:a14="http://schemas.microsoft.com/office/drawing/2010/main" spid="_x0000_s2068"/>
            </a:ext>
            <a:ext uri="{FF2B5EF4-FFF2-40B4-BE49-F238E27FC236}">
              <a16:creationId xmlns:a16="http://schemas.microsoft.com/office/drawing/2014/main" id="{741CBDB3-F062-44E7-9A61-B324B58EE607}"/>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687" name="Drop Down 24" hidden="1">
          <a:extLst>
            <a:ext uri="{63B3BB69-23CF-44E3-9099-C40C66FF867C}">
              <a14:compatExt xmlns:a14="http://schemas.microsoft.com/office/drawing/2010/main" spid="_x0000_s2072"/>
            </a:ext>
            <a:ext uri="{FF2B5EF4-FFF2-40B4-BE49-F238E27FC236}">
              <a16:creationId xmlns:a16="http://schemas.microsoft.com/office/drawing/2014/main" id="{E9F54839-2760-404B-8667-13987978AFF8}"/>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88" name="Drop Down 4" hidden="1">
          <a:extLst>
            <a:ext uri="{63B3BB69-23CF-44E3-9099-C40C66FF867C}">
              <a14:compatExt xmlns:a14="http://schemas.microsoft.com/office/drawing/2010/main" spid="_x0000_s2052"/>
            </a:ext>
            <a:ext uri="{FF2B5EF4-FFF2-40B4-BE49-F238E27FC236}">
              <a16:creationId xmlns:a16="http://schemas.microsoft.com/office/drawing/2014/main" id="{958EBEE6-3EE6-42EE-8E21-46B86A8BCD70}"/>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89" name="Drop Down 4" hidden="1">
          <a:extLst>
            <a:ext uri="{63B3BB69-23CF-44E3-9099-C40C66FF867C}">
              <a14:compatExt xmlns:a14="http://schemas.microsoft.com/office/drawing/2010/main" spid="_x0000_s2052"/>
            </a:ext>
            <a:ext uri="{FF2B5EF4-FFF2-40B4-BE49-F238E27FC236}">
              <a16:creationId xmlns:a16="http://schemas.microsoft.com/office/drawing/2014/main" id="{88C74148-192A-4B45-BDA4-6DD4D1C5C000}"/>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90" name="Drop Down 4" hidden="1">
          <a:extLst>
            <a:ext uri="{63B3BB69-23CF-44E3-9099-C40C66FF867C}">
              <a14:compatExt xmlns:a14="http://schemas.microsoft.com/office/drawing/2010/main" spid="_x0000_s2052"/>
            </a:ext>
            <a:ext uri="{FF2B5EF4-FFF2-40B4-BE49-F238E27FC236}">
              <a16:creationId xmlns:a16="http://schemas.microsoft.com/office/drawing/2014/main" id="{F8894D25-53F2-473E-AD4F-E94A6F43EC51}"/>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91" name="Drop Down 4" hidden="1">
          <a:extLst>
            <a:ext uri="{63B3BB69-23CF-44E3-9099-C40C66FF867C}">
              <a14:compatExt xmlns:a14="http://schemas.microsoft.com/office/drawing/2010/main" spid="_x0000_s2052"/>
            </a:ext>
            <a:ext uri="{FF2B5EF4-FFF2-40B4-BE49-F238E27FC236}">
              <a16:creationId xmlns:a16="http://schemas.microsoft.com/office/drawing/2014/main" id="{361010FE-41AD-4B85-A55C-25DDC9037835}"/>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92" name="Drop Down 4" hidden="1">
          <a:extLst>
            <a:ext uri="{63B3BB69-23CF-44E3-9099-C40C66FF867C}">
              <a14:compatExt xmlns:a14="http://schemas.microsoft.com/office/drawing/2010/main" spid="_x0000_s2052"/>
            </a:ext>
            <a:ext uri="{FF2B5EF4-FFF2-40B4-BE49-F238E27FC236}">
              <a16:creationId xmlns:a16="http://schemas.microsoft.com/office/drawing/2014/main" id="{284ECBC4-CA75-44F4-8FBB-B2B3D26B0E71}"/>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371</xdr:row>
      <xdr:rowOff>0</xdr:rowOff>
    </xdr:from>
    <xdr:ext cx="1921468" cy="195685"/>
    <xdr:sp macro="" textlink="">
      <xdr:nvSpPr>
        <xdr:cNvPr id="3693" name="Drop Down 20" hidden="1">
          <a:extLst>
            <a:ext uri="{63B3BB69-23CF-44E3-9099-C40C66FF867C}">
              <a14:compatExt xmlns:a14="http://schemas.microsoft.com/office/drawing/2010/main" spid="_x0000_s2068"/>
            </a:ext>
            <a:ext uri="{FF2B5EF4-FFF2-40B4-BE49-F238E27FC236}">
              <a16:creationId xmlns:a16="http://schemas.microsoft.com/office/drawing/2014/main" id="{A0290DF3-DBF2-4901-9110-59CAA83E65A1}"/>
            </a:ext>
          </a:extLst>
        </xdr:cNvPr>
        <xdr:cNvSpPr/>
      </xdr:nvSpPr>
      <xdr:spPr bwMode="auto">
        <a:xfrm>
          <a:off x="6065520" y="576300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371</xdr:row>
      <xdr:rowOff>0</xdr:rowOff>
    </xdr:from>
    <xdr:ext cx="2476500" cy="199970"/>
    <xdr:sp macro="" textlink="">
      <xdr:nvSpPr>
        <xdr:cNvPr id="3694" name="Drop Down 24" hidden="1">
          <a:extLst>
            <a:ext uri="{63B3BB69-23CF-44E3-9099-C40C66FF867C}">
              <a14:compatExt xmlns:a14="http://schemas.microsoft.com/office/drawing/2010/main" spid="_x0000_s2072"/>
            </a:ext>
            <a:ext uri="{FF2B5EF4-FFF2-40B4-BE49-F238E27FC236}">
              <a16:creationId xmlns:a16="http://schemas.microsoft.com/office/drawing/2014/main" id="{E766B51A-71EF-4566-A5F4-655A45EB5EC4}"/>
            </a:ext>
          </a:extLst>
        </xdr:cNvPr>
        <xdr:cNvSpPr/>
      </xdr:nvSpPr>
      <xdr:spPr bwMode="auto">
        <a:xfrm>
          <a:off x="3901440" y="576300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95" name="Drop Down 4" hidden="1">
          <a:extLst>
            <a:ext uri="{63B3BB69-23CF-44E3-9099-C40C66FF867C}">
              <a14:compatExt xmlns:a14="http://schemas.microsoft.com/office/drawing/2010/main" spid="_x0000_s2052"/>
            </a:ext>
            <a:ext uri="{FF2B5EF4-FFF2-40B4-BE49-F238E27FC236}">
              <a16:creationId xmlns:a16="http://schemas.microsoft.com/office/drawing/2014/main" id="{913CCAD7-700C-470E-AAA3-4EDE0EA77D3A}"/>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96" name="Drop Down 4" hidden="1">
          <a:extLst>
            <a:ext uri="{63B3BB69-23CF-44E3-9099-C40C66FF867C}">
              <a14:compatExt xmlns:a14="http://schemas.microsoft.com/office/drawing/2010/main" spid="_x0000_s2052"/>
            </a:ext>
            <a:ext uri="{FF2B5EF4-FFF2-40B4-BE49-F238E27FC236}">
              <a16:creationId xmlns:a16="http://schemas.microsoft.com/office/drawing/2014/main" id="{667C5991-5D36-4630-8C99-A19528CF73B6}"/>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371</xdr:row>
      <xdr:rowOff>0</xdr:rowOff>
    </xdr:from>
    <xdr:ext cx="2529840" cy="195685"/>
    <xdr:sp macro="" textlink="">
      <xdr:nvSpPr>
        <xdr:cNvPr id="3697" name="Drop Down 4" hidden="1">
          <a:extLst>
            <a:ext uri="{63B3BB69-23CF-44E3-9099-C40C66FF867C}">
              <a14:compatExt xmlns:a14="http://schemas.microsoft.com/office/drawing/2010/main" spid="_x0000_s2052"/>
            </a:ext>
            <a:ext uri="{FF2B5EF4-FFF2-40B4-BE49-F238E27FC236}">
              <a16:creationId xmlns:a16="http://schemas.microsoft.com/office/drawing/2014/main" id="{50AA4909-E2E2-4D3E-90AA-ACF47C57F562}"/>
            </a:ext>
          </a:extLst>
        </xdr:cNvPr>
        <xdr:cNvSpPr/>
      </xdr:nvSpPr>
      <xdr:spPr bwMode="auto">
        <a:xfrm>
          <a:off x="553974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371</xdr:row>
      <xdr:rowOff>0</xdr:rowOff>
    </xdr:from>
    <xdr:ext cx="2529840" cy="195685"/>
    <xdr:sp macro="" textlink="">
      <xdr:nvSpPr>
        <xdr:cNvPr id="3698" name="Drop Down 4" hidden="1">
          <a:extLst>
            <a:ext uri="{63B3BB69-23CF-44E3-9099-C40C66FF867C}">
              <a14:compatExt xmlns:a14="http://schemas.microsoft.com/office/drawing/2010/main" spid="_x0000_s2052"/>
            </a:ext>
            <a:ext uri="{FF2B5EF4-FFF2-40B4-BE49-F238E27FC236}">
              <a16:creationId xmlns:a16="http://schemas.microsoft.com/office/drawing/2014/main" id="{177536C9-8ADB-481E-B939-760B7C8F14E1}"/>
            </a:ext>
          </a:extLst>
        </xdr:cNvPr>
        <xdr:cNvSpPr/>
      </xdr:nvSpPr>
      <xdr:spPr bwMode="auto">
        <a:xfrm>
          <a:off x="5227320" y="576300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699" name="Drop Down 4" hidden="1">
          <a:extLst>
            <a:ext uri="{63B3BB69-23CF-44E3-9099-C40C66FF867C}">
              <a14:compatExt xmlns:a14="http://schemas.microsoft.com/office/drawing/2010/main" spid="_x0000_s2052"/>
            </a:ext>
            <a:ext uri="{FF2B5EF4-FFF2-40B4-BE49-F238E27FC236}">
              <a16:creationId xmlns:a16="http://schemas.microsoft.com/office/drawing/2014/main" id="{7B3346E0-97A2-417D-A662-089D00BD0D6C}"/>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700" name="Drop Down 20" hidden="1">
          <a:extLst>
            <a:ext uri="{63B3BB69-23CF-44E3-9099-C40C66FF867C}">
              <a14:compatExt xmlns:a14="http://schemas.microsoft.com/office/drawing/2010/main" spid="_x0000_s2068"/>
            </a:ext>
            <a:ext uri="{FF2B5EF4-FFF2-40B4-BE49-F238E27FC236}">
              <a16:creationId xmlns:a16="http://schemas.microsoft.com/office/drawing/2014/main" id="{44108BC4-D4F3-4BED-93C0-CA3A86F890D7}"/>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701" name="Drop Down 24" hidden="1">
          <a:extLst>
            <a:ext uri="{63B3BB69-23CF-44E3-9099-C40C66FF867C}">
              <a14:compatExt xmlns:a14="http://schemas.microsoft.com/office/drawing/2010/main" spid="_x0000_s2072"/>
            </a:ext>
            <a:ext uri="{FF2B5EF4-FFF2-40B4-BE49-F238E27FC236}">
              <a16:creationId xmlns:a16="http://schemas.microsoft.com/office/drawing/2014/main" id="{96660A4A-49A8-4D02-A4AC-AE5008290D0F}"/>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02" name="Drop Down 4" hidden="1">
          <a:extLst>
            <a:ext uri="{63B3BB69-23CF-44E3-9099-C40C66FF867C}">
              <a14:compatExt xmlns:a14="http://schemas.microsoft.com/office/drawing/2010/main" spid="_x0000_s2052"/>
            </a:ext>
            <a:ext uri="{FF2B5EF4-FFF2-40B4-BE49-F238E27FC236}">
              <a16:creationId xmlns:a16="http://schemas.microsoft.com/office/drawing/2014/main" id="{D703F7E9-DEDA-499E-8C7F-FC9BB48AB18F}"/>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03" name="Drop Down 4" hidden="1">
          <a:extLst>
            <a:ext uri="{63B3BB69-23CF-44E3-9099-C40C66FF867C}">
              <a14:compatExt xmlns:a14="http://schemas.microsoft.com/office/drawing/2010/main" spid="_x0000_s2052"/>
            </a:ext>
            <a:ext uri="{FF2B5EF4-FFF2-40B4-BE49-F238E27FC236}">
              <a16:creationId xmlns:a16="http://schemas.microsoft.com/office/drawing/2014/main" id="{0CD9F869-D395-48D8-8A25-10DA5B814750}"/>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04" name="Drop Down 4" hidden="1">
          <a:extLst>
            <a:ext uri="{63B3BB69-23CF-44E3-9099-C40C66FF867C}">
              <a14:compatExt xmlns:a14="http://schemas.microsoft.com/office/drawing/2010/main" spid="_x0000_s2052"/>
            </a:ext>
            <a:ext uri="{FF2B5EF4-FFF2-40B4-BE49-F238E27FC236}">
              <a16:creationId xmlns:a16="http://schemas.microsoft.com/office/drawing/2014/main" id="{90620935-DD0F-4187-850A-B06996EDEB70}"/>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05" name="Drop Down 4" hidden="1">
          <a:extLst>
            <a:ext uri="{63B3BB69-23CF-44E3-9099-C40C66FF867C}">
              <a14:compatExt xmlns:a14="http://schemas.microsoft.com/office/drawing/2010/main" spid="_x0000_s2052"/>
            </a:ext>
            <a:ext uri="{FF2B5EF4-FFF2-40B4-BE49-F238E27FC236}">
              <a16:creationId xmlns:a16="http://schemas.microsoft.com/office/drawing/2014/main" id="{8DE4EA97-AB79-4A20-BCC2-345648586D1C}"/>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06" name="Drop Down 4" hidden="1">
          <a:extLst>
            <a:ext uri="{63B3BB69-23CF-44E3-9099-C40C66FF867C}">
              <a14:compatExt xmlns:a14="http://schemas.microsoft.com/office/drawing/2010/main" spid="_x0000_s2052"/>
            </a:ext>
            <a:ext uri="{FF2B5EF4-FFF2-40B4-BE49-F238E27FC236}">
              <a16:creationId xmlns:a16="http://schemas.microsoft.com/office/drawing/2014/main" id="{98956965-5331-49FA-B94E-F0C6BDD51F23}"/>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707" name="Drop Down 20" hidden="1">
          <a:extLst>
            <a:ext uri="{63B3BB69-23CF-44E3-9099-C40C66FF867C}">
              <a14:compatExt xmlns:a14="http://schemas.microsoft.com/office/drawing/2010/main" spid="_x0000_s2068"/>
            </a:ext>
            <a:ext uri="{FF2B5EF4-FFF2-40B4-BE49-F238E27FC236}">
              <a16:creationId xmlns:a16="http://schemas.microsoft.com/office/drawing/2014/main" id="{C4E4C965-C5D7-49C0-B583-A225475C5CED}"/>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708" name="Drop Down 24" hidden="1">
          <a:extLst>
            <a:ext uri="{63B3BB69-23CF-44E3-9099-C40C66FF867C}">
              <a14:compatExt xmlns:a14="http://schemas.microsoft.com/office/drawing/2010/main" spid="_x0000_s2072"/>
            </a:ext>
            <a:ext uri="{FF2B5EF4-FFF2-40B4-BE49-F238E27FC236}">
              <a16:creationId xmlns:a16="http://schemas.microsoft.com/office/drawing/2014/main" id="{E976873A-78DA-499A-9728-679D581FAFB8}"/>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09" name="Drop Down 4" hidden="1">
          <a:extLst>
            <a:ext uri="{63B3BB69-23CF-44E3-9099-C40C66FF867C}">
              <a14:compatExt xmlns:a14="http://schemas.microsoft.com/office/drawing/2010/main" spid="_x0000_s2052"/>
            </a:ext>
            <a:ext uri="{FF2B5EF4-FFF2-40B4-BE49-F238E27FC236}">
              <a16:creationId xmlns:a16="http://schemas.microsoft.com/office/drawing/2014/main" id="{31E1EE67-DDBF-4FDF-BEB2-C092E2E1D3D3}"/>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10" name="Drop Down 4" hidden="1">
          <a:extLst>
            <a:ext uri="{63B3BB69-23CF-44E3-9099-C40C66FF867C}">
              <a14:compatExt xmlns:a14="http://schemas.microsoft.com/office/drawing/2010/main" spid="_x0000_s2052"/>
            </a:ext>
            <a:ext uri="{FF2B5EF4-FFF2-40B4-BE49-F238E27FC236}">
              <a16:creationId xmlns:a16="http://schemas.microsoft.com/office/drawing/2014/main" id="{B18FF183-A279-46F8-A7BC-02FE3A627C9C}"/>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11" name="Drop Down 4" hidden="1">
          <a:extLst>
            <a:ext uri="{63B3BB69-23CF-44E3-9099-C40C66FF867C}">
              <a14:compatExt xmlns:a14="http://schemas.microsoft.com/office/drawing/2010/main" spid="_x0000_s2052"/>
            </a:ext>
            <a:ext uri="{FF2B5EF4-FFF2-40B4-BE49-F238E27FC236}">
              <a16:creationId xmlns:a16="http://schemas.microsoft.com/office/drawing/2014/main" id="{0E074337-3FEA-4459-BC6A-183AFBB2496B}"/>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12" name="Drop Down 4" hidden="1">
          <a:extLst>
            <a:ext uri="{63B3BB69-23CF-44E3-9099-C40C66FF867C}">
              <a14:compatExt xmlns:a14="http://schemas.microsoft.com/office/drawing/2010/main" spid="_x0000_s2052"/>
            </a:ext>
            <a:ext uri="{FF2B5EF4-FFF2-40B4-BE49-F238E27FC236}">
              <a16:creationId xmlns:a16="http://schemas.microsoft.com/office/drawing/2014/main" id="{0CD745AD-6FC0-4127-91E8-31E6863F62B5}"/>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13" name="Drop Down 4" hidden="1">
          <a:extLst>
            <a:ext uri="{63B3BB69-23CF-44E3-9099-C40C66FF867C}">
              <a14:compatExt xmlns:a14="http://schemas.microsoft.com/office/drawing/2010/main" spid="_x0000_s2052"/>
            </a:ext>
            <a:ext uri="{FF2B5EF4-FFF2-40B4-BE49-F238E27FC236}">
              <a16:creationId xmlns:a16="http://schemas.microsoft.com/office/drawing/2014/main" id="{CEEE00B9-8DF5-45A0-8CE0-7C4E7C52CAD7}"/>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714" name="Drop Down 20" hidden="1">
          <a:extLst>
            <a:ext uri="{63B3BB69-23CF-44E3-9099-C40C66FF867C}">
              <a14:compatExt xmlns:a14="http://schemas.microsoft.com/office/drawing/2010/main" spid="_x0000_s2068"/>
            </a:ext>
            <a:ext uri="{FF2B5EF4-FFF2-40B4-BE49-F238E27FC236}">
              <a16:creationId xmlns:a16="http://schemas.microsoft.com/office/drawing/2014/main" id="{E93C01D0-9539-4F94-8707-EE371C06630E}"/>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715" name="Drop Down 24" hidden="1">
          <a:extLst>
            <a:ext uri="{63B3BB69-23CF-44E3-9099-C40C66FF867C}">
              <a14:compatExt xmlns:a14="http://schemas.microsoft.com/office/drawing/2010/main" spid="_x0000_s2072"/>
            </a:ext>
            <a:ext uri="{FF2B5EF4-FFF2-40B4-BE49-F238E27FC236}">
              <a16:creationId xmlns:a16="http://schemas.microsoft.com/office/drawing/2014/main" id="{66A49096-A875-40A8-BA23-1B2D4082162B}"/>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16" name="Drop Down 4" hidden="1">
          <a:extLst>
            <a:ext uri="{63B3BB69-23CF-44E3-9099-C40C66FF867C}">
              <a14:compatExt xmlns:a14="http://schemas.microsoft.com/office/drawing/2010/main" spid="_x0000_s2052"/>
            </a:ext>
            <a:ext uri="{FF2B5EF4-FFF2-40B4-BE49-F238E27FC236}">
              <a16:creationId xmlns:a16="http://schemas.microsoft.com/office/drawing/2014/main" id="{1A193F0E-E086-49C4-9B7F-6DB8FF58F511}"/>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17" name="Drop Down 4" hidden="1">
          <a:extLst>
            <a:ext uri="{63B3BB69-23CF-44E3-9099-C40C66FF867C}">
              <a14:compatExt xmlns:a14="http://schemas.microsoft.com/office/drawing/2010/main" spid="_x0000_s2052"/>
            </a:ext>
            <a:ext uri="{FF2B5EF4-FFF2-40B4-BE49-F238E27FC236}">
              <a16:creationId xmlns:a16="http://schemas.microsoft.com/office/drawing/2014/main" id="{15DE98DA-3175-43CC-B3F3-9E8B082358E8}"/>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18" name="Drop Down 4" hidden="1">
          <a:extLst>
            <a:ext uri="{63B3BB69-23CF-44E3-9099-C40C66FF867C}">
              <a14:compatExt xmlns:a14="http://schemas.microsoft.com/office/drawing/2010/main" spid="_x0000_s2052"/>
            </a:ext>
            <a:ext uri="{FF2B5EF4-FFF2-40B4-BE49-F238E27FC236}">
              <a16:creationId xmlns:a16="http://schemas.microsoft.com/office/drawing/2014/main" id="{61F2B271-49ED-4DB0-AB5C-0C05FD7E51CC}"/>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19" name="Drop Down 4" hidden="1">
          <a:extLst>
            <a:ext uri="{63B3BB69-23CF-44E3-9099-C40C66FF867C}">
              <a14:compatExt xmlns:a14="http://schemas.microsoft.com/office/drawing/2010/main" spid="_x0000_s2052"/>
            </a:ext>
            <a:ext uri="{FF2B5EF4-FFF2-40B4-BE49-F238E27FC236}">
              <a16:creationId xmlns:a16="http://schemas.microsoft.com/office/drawing/2014/main" id="{415E8212-64BE-4D7A-9360-D3515494642A}"/>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20" name="Drop Down 4" hidden="1">
          <a:extLst>
            <a:ext uri="{63B3BB69-23CF-44E3-9099-C40C66FF867C}">
              <a14:compatExt xmlns:a14="http://schemas.microsoft.com/office/drawing/2010/main" spid="_x0000_s2052"/>
            </a:ext>
            <a:ext uri="{FF2B5EF4-FFF2-40B4-BE49-F238E27FC236}">
              <a16:creationId xmlns:a16="http://schemas.microsoft.com/office/drawing/2014/main" id="{0DBD41DA-7AD3-453B-B261-F814BCBF5B4F}"/>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721" name="Drop Down 20" hidden="1">
          <a:extLst>
            <a:ext uri="{63B3BB69-23CF-44E3-9099-C40C66FF867C}">
              <a14:compatExt xmlns:a14="http://schemas.microsoft.com/office/drawing/2010/main" spid="_x0000_s2068"/>
            </a:ext>
            <a:ext uri="{FF2B5EF4-FFF2-40B4-BE49-F238E27FC236}">
              <a16:creationId xmlns:a16="http://schemas.microsoft.com/office/drawing/2014/main" id="{8FC08050-5E4E-46EE-A973-2BE06C1979F6}"/>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722" name="Drop Down 24" hidden="1">
          <a:extLst>
            <a:ext uri="{63B3BB69-23CF-44E3-9099-C40C66FF867C}">
              <a14:compatExt xmlns:a14="http://schemas.microsoft.com/office/drawing/2010/main" spid="_x0000_s2072"/>
            </a:ext>
            <a:ext uri="{FF2B5EF4-FFF2-40B4-BE49-F238E27FC236}">
              <a16:creationId xmlns:a16="http://schemas.microsoft.com/office/drawing/2014/main" id="{2D653761-943D-41F2-A8CA-EDC212DA0E97}"/>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23" name="Drop Down 4" hidden="1">
          <a:extLst>
            <a:ext uri="{63B3BB69-23CF-44E3-9099-C40C66FF867C}">
              <a14:compatExt xmlns:a14="http://schemas.microsoft.com/office/drawing/2010/main" spid="_x0000_s2052"/>
            </a:ext>
            <a:ext uri="{FF2B5EF4-FFF2-40B4-BE49-F238E27FC236}">
              <a16:creationId xmlns:a16="http://schemas.microsoft.com/office/drawing/2014/main" id="{84DB6C44-D294-4071-AC81-AC759A1BA042}"/>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24" name="Drop Down 4" hidden="1">
          <a:extLst>
            <a:ext uri="{63B3BB69-23CF-44E3-9099-C40C66FF867C}">
              <a14:compatExt xmlns:a14="http://schemas.microsoft.com/office/drawing/2010/main" spid="_x0000_s2052"/>
            </a:ext>
            <a:ext uri="{FF2B5EF4-FFF2-40B4-BE49-F238E27FC236}">
              <a16:creationId xmlns:a16="http://schemas.microsoft.com/office/drawing/2014/main" id="{3F088C3D-0E47-44AE-AD12-FE113C4A404C}"/>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25" name="Drop Down 4" hidden="1">
          <a:extLst>
            <a:ext uri="{63B3BB69-23CF-44E3-9099-C40C66FF867C}">
              <a14:compatExt xmlns:a14="http://schemas.microsoft.com/office/drawing/2010/main" spid="_x0000_s2052"/>
            </a:ext>
            <a:ext uri="{FF2B5EF4-FFF2-40B4-BE49-F238E27FC236}">
              <a16:creationId xmlns:a16="http://schemas.microsoft.com/office/drawing/2014/main" id="{74930BD8-1C80-499D-BEA2-E3F2C6A23DEB}"/>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26" name="Drop Down 4" hidden="1">
          <a:extLst>
            <a:ext uri="{63B3BB69-23CF-44E3-9099-C40C66FF867C}">
              <a14:compatExt xmlns:a14="http://schemas.microsoft.com/office/drawing/2010/main" spid="_x0000_s2052"/>
            </a:ext>
            <a:ext uri="{FF2B5EF4-FFF2-40B4-BE49-F238E27FC236}">
              <a16:creationId xmlns:a16="http://schemas.microsoft.com/office/drawing/2014/main" id="{CE7725ED-3183-40A2-9821-25193C8C8F74}"/>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27" name="Drop Down 4" hidden="1">
          <a:extLst>
            <a:ext uri="{63B3BB69-23CF-44E3-9099-C40C66FF867C}">
              <a14:compatExt xmlns:a14="http://schemas.microsoft.com/office/drawing/2010/main" spid="_x0000_s2052"/>
            </a:ext>
            <a:ext uri="{FF2B5EF4-FFF2-40B4-BE49-F238E27FC236}">
              <a16:creationId xmlns:a16="http://schemas.microsoft.com/office/drawing/2014/main" id="{1D5CAF54-0DFA-4A18-8455-23434ED6E5B7}"/>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728" name="Drop Down 20" hidden="1">
          <a:extLst>
            <a:ext uri="{63B3BB69-23CF-44E3-9099-C40C66FF867C}">
              <a14:compatExt xmlns:a14="http://schemas.microsoft.com/office/drawing/2010/main" spid="_x0000_s2068"/>
            </a:ext>
            <a:ext uri="{FF2B5EF4-FFF2-40B4-BE49-F238E27FC236}">
              <a16:creationId xmlns:a16="http://schemas.microsoft.com/office/drawing/2014/main" id="{8DF22DE1-11C6-47CD-8EF5-591AF78E6D36}"/>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729" name="Drop Down 24" hidden="1">
          <a:extLst>
            <a:ext uri="{63B3BB69-23CF-44E3-9099-C40C66FF867C}">
              <a14:compatExt xmlns:a14="http://schemas.microsoft.com/office/drawing/2010/main" spid="_x0000_s2072"/>
            </a:ext>
            <a:ext uri="{FF2B5EF4-FFF2-40B4-BE49-F238E27FC236}">
              <a16:creationId xmlns:a16="http://schemas.microsoft.com/office/drawing/2014/main" id="{D21FF4FA-CAE6-4B9F-9172-A9FDDCC4A6BD}"/>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30" name="Drop Down 4" hidden="1">
          <a:extLst>
            <a:ext uri="{63B3BB69-23CF-44E3-9099-C40C66FF867C}">
              <a14:compatExt xmlns:a14="http://schemas.microsoft.com/office/drawing/2010/main" spid="_x0000_s2052"/>
            </a:ext>
            <a:ext uri="{FF2B5EF4-FFF2-40B4-BE49-F238E27FC236}">
              <a16:creationId xmlns:a16="http://schemas.microsoft.com/office/drawing/2014/main" id="{86E55297-D72E-4EC7-90EB-CA710E5E8BDC}"/>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31" name="Drop Down 4" hidden="1">
          <a:extLst>
            <a:ext uri="{63B3BB69-23CF-44E3-9099-C40C66FF867C}">
              <a14:compatExt xmlns:a14="http://schemas.microsoft.com/office/drawing/2010/main" spid="_x0000_s2052"/>
            </a:ext>
            <a:ext uri="{FF2B5EF4-FFF2-40B4-BE49-F238E27FC236}">
              <a16:creationId xmlns:a16="http://schemas.microsoft.com/office/drawing/2014/main" id="{BE930CC6-A76D-4CF9-B6F1-8B00EB7E8B06}"/>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32" name="Drop Down 4" hidden="1">
          <a:extLst>
            <a:ext uri="{63B3BB69-23CF-44E3-9099-C40C66FF867C}">
              <a14:compatExt xmlns:a14="http://schemas.microsoft.com/office/drawing/2010/main" spid="_x0000_s2052"/>
            </a:ext>
            <a:ext uri="{FF2B5EF4-FFF2-40B4-BE49-F238E27FC236}">
              <a16:creationId xmlns:a16="http://schemas.microsoft.com/office/drawing/2014/main" id="{E573248F-215E-47F6-B8DB-442C77B40552}"/>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33" name="Drop Down 4" hidden="1">
          <a:extLst>
            <a:ext uri="{63B3BB69-23CF-44E3-9099-C40C66FF867C}">
              <a14:compatExt xmlns:a14="http://schemas.microsoft.com/office/drawing/2010/main" spid="_x0000_s2052"/>
            </a:ext>
            <a:ext uri="{FF2B5EF4-FFF2-40B4-BE49-F238E27FC236}">
              <a16:creationId xmlns:a16="http://schemas.microsoft.com/office/drawing/2014/main" id="{845A9D97-DB15-4275-82AF-FFA162407BAF}"/>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34" name="Drop Down 4" hidden="1">
          <a:extLst>
            <a:ext uri="{63B3BB69-23CF-44E3-9099-C40C66FF867C}">
              <a14:compatExt xmlns:a14="http://schemas.microsoft.com/office/drawing/2010/main" spid="_x0000_s2052"/>
            </a:ext>
            <a:ext uri="{FF2B5EF4-FFF2-40B4-BE49-F238E27FC236}">
              <a16:creationId xmlns:a16="http://schemas.microsoft.com/office/drawing/2014/main" id="{2A129FC1-B781-49C8-8C10-BF2BB6AC550D}"/>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735" name="Drop Down 20" hidden="1">
          <a:extLst>
            <a:ext uri="{63B3BB69-23CF-44E3-9099-C40C66FF867C}">
              <a14:compatExt xmlns:a14="http://schemas.microsoft.com/office/drawing/2010/main" spid="_x0000_s2068"/>
            </a:ext>
            <a:ext uri="{FF2B5EF4-FFF2-40B4-BE49-F238E27FC236}">
              <a16:creationId xmlns:a16="http://schemas.microsoft.com/office/drawing/2014/main" id="{FDD947C6-BFF7-490A-BB55-A234F5FC7940}"/>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736" name="Drop Down 24" hidden="1">
          <a:extLst>
            <a:ext uri="{63B3BB69-23CF-44E3-9099-C40C66FF867C}">
              <a14:compatExt xmlns:a14="http://schemas.microsoft.com/office/drawing/2010/main" spid="_x0000_s2072"/>
            </a:ext>
            <a:ext uri="{FF2B5EF4-FFF2-40B4-BE49-F238E27FC236}">
              <a16:creationId xmlns:a16="http://schemas.microsoft.com/office/drawing/2014/main" id="{D8D3E304-30A0-4ABF-A34E-B3E780573F40}"/>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37" name="Drop Down 4" hidden="1">
          <a:extLst>
            <a:ext uri="{63B3BB69-23CF-44E3-9099-C40C66FF867C}">
              <a14:compatExt xmlns:a14="http://schemas.microsoft.com/office/drawing/2010/main" spid="_x0000_s2052"/>
            </a:ext>
            <a:ext uri="{FF2B5EF4-FFF2-40B4-BE49-F238E27FC236}">
              <a16:creationId xmlns:a16="http://schemas.microsoft.com/office/drawing/2014/main" id="{AD150277-9B85-4FE0-AD48-C221A9250FA2}"/>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38" name="Drop Down 4" hidden="1">
          <a:extLst>
            <a:ext uri="{63B3BB69-23CF-44E3-9099-C40C66FF867C}">
              <a14:compatExt xmlns:a14="http://schemas.microsoft.com/office/drawing/2010/main" spid="_x0000_s2052"/>
            </a:ext>
            <a:ext uri="{FF2B5EF4-FFF2-40B4-BE49-F238E27FC236}">
              <a16:creationId xmlns:a16="http://schemas.microsoft.com/office/drawing/2014/main" id="{C2959B6A-241A-4934-8F58-AB14A4D8711F}"/>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39" name="Drop Down 4" hidden="1">
          <a:extLst>
            <a:ext uri="{63B3BB69-23CF-44E3-9099-C40C66FF867C}">
              <a14:compatExt xmlns:a14="http://schemas.microsoft.com/office/drawing/2010/main" spid="_x0000_s2052"/>
            </a:ext>
            <a:ext uri="{FF2B5EF4-FFF2-40B4-BE49-F238E27FC236}">
              <a16:creationId xmlns:a16="http://schemas.microsoft.com/office/drawing/2014/main" id="{C391B230-C144-47EA-94D3-369BE5F427C3}"/>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40" name="Drop Down 4" hidden="1">
          <a:extLst>
            <a:ext uri="{63B3BB69-23CF-44E3-9099-C40C66FF867C}">
              <a14:compatExt xmlns:a14="http://schemas.microsoft.com/office/drawing/2010/main" spid="_x0000_s2052"/>
            </a:ext>
            <a:ext uri="{FF2B5EF4-FFF2-40B4-BE49-F238E27FC236}">
              <a16:creationId xmlns:a16="http://schemas.microsoft.com/office/drawing/2014/main" id="{99CADE71-FF48-46EC-A7A1-BA2B9FE882E3}"/>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41" name="Drop Down 4" hidden="1">
          <a:extLst>
            <a:ext uri="{63B3BB69-23CF-44E3-9099-C40C66FF867C}">
              <a14:compatExt xmlns:a14="http://schemas.microsoft.com/office/drawing/2010/main" spid="_x0000_s2052"/>
            </a:ext>
            <a:ext uri="{FF2B5EF4-FFF2-40B4-BE49-F238E27FC236}">
              <a16:creationId xmlns:a16="http://schemas.microsoft.com/office/drawing/2014/main" id="{58D6ADEC-DFEE-4879-8A0D-3D206FC4580C}"/>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742" name="Drop Down 20" hidden="1">
          <a:extLst>
            <a:ext uri="{63B3BB69-23CF-44E3-9099-C40C66FF867C}">
              <a14:compatExt xmlns:a14="http://schemas.microsoft.com/office/drawing/2010/main" spid="_x0000_s2068"/>
            </a:ext>
            <a:ext uri="{FF2B5EF4-FFF2-40B4-BE49-F238E27FC236}">
              <a16:creationId xmlns:a16="http://schemas.microsoft.com/office/drawing/2014/main" id="{0F2BE18F-19C8-4D8B-B54D-E7FE5538FC6C}"/>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743" name="Drop Down 24" hidden="1">
          <a:extLst>
            <a:ext uri="{63B3BB69-23CF-44E3-9099-C40C66FF867C}">
              <a14:compatExt xmlns:a14="http://schemas.microsoft.com/office/drawing/2010/main" spid="_x0000_s2072"/>
            </a:ext>
            <a:ext uri="{FF2B5EF4-FFF2-40B4-BE49-F238E27FC236}">
              <a16:creationId xmlns:a16="http://schemas.microsoft.com/office/drawing/2014/main" id="{4CC1389A-E567-40DB-88F9-5BEA5187AFB1}"/>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44" name="Drop Down 4" hidden="1">
          <a:extLst>
            <a:ext uri="{63B3BB69-23CF-44E3-9099-C40C66FF867C}">
              <a14:compatExt xmlns:a14="http://schemas.microsoft.com/office/drawing/2010/main" spid="_x0000_s2052"/>
            </a:ext>
            <a:ext uri="{FF2B5EF4-FFF2-40B4-BE49-F238E27FC236}">
              <a16:creationId xmlns:a16="http://schemas.microsoft.com/office/drawing/2014/main" id="{B409CE4C-5505-4372-8049-15AD08E1AB82}"/>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45" name="Drop Down 4" hidden="1">
          <a:extLst>
            <a:ext uri="{63B3BB69-23CF-44E3-9099-C40C66FF867C}">
              <a14:compatExt xmlns:a14="http://schemas.microsoft.com/office/drawing/2010/main" spid="_x0000_s2052"/>
            </a:ext>
            <a:ext uri="{FF2B5EF4-FFF2-40B4-BE49-F238E27FC236}">
              <a16:creationId xmlns:a16="http://schemas.microsoft.com/office/drawing/2014/main" id="{2D779EBD-E816-4F20-BE9D-FC48A0EE9199}"/>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46" name="Drop Down 4" hidden="1">
          <a:extLst>
            <a:ext uri="{63B3BB69-23CF-44E3-9099-C40C66FF867C}">
              <a14:compatExt xmlns:a14="http://schemas.microsoft.com/office/drawing/2010/main" spid="_x0000_s2052"/>
            </a:ext>
            <a:ext uri="{FF2B5EF4-FFF2-40B4-BE49-F238E27FC236}">
              <a16:creationId xmlns:a16="http://schemas.microsoft.com/office/drawing/2014/main" id="{DE33D293-06A2-46F5-A822-E6F732BA60D3}"/>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47" name="Drop Down 4" hidden="1">
          <a:extLst>
            <a:ext uri="{63B3BB69-23CF-44E3-9099-C40C66FF867C}">
              <a14:compatExt xmlns:a14="http://schemas.microsoft.com/office/drawing/2010/main" spid="_x0000_s2052"/>
            </a:ext>
            <a:ext uri="{FF2B5EF4-FFF2-40B4-BE49-F238E27FC236}">
              <a16:creationId xmlns:a16="http://schemas.microsoft.com/office/drawing/2014/main" id="{747B7D19-1432-42D6-B658-EAB57B243CB1}"/>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48" name="Drop Down 4" hidden="1">
          <a:extLst>
            <a:ext uri="{63B3BB69-23CF-44E3-9099-C40C66FF867C}">
              <a14:compatExt xmlns:a14="http://schemas.microsoft.com/office/drawing/2010/main" spid="_x0000_s2052"/>
            </a:ext>
            <a:ext uri="{FF2B5EF4-FFF2-40B4-BE49-F238E27FC236}">
              <a16:creationId xmlns:a16="http://schemas.microsoft.com/office/drawing/2014/main" id="{1DA891FF-EC86-49B8-92AB-8270F7C95FE4}"/>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749" name="Drop Down 20" hidden="1">
          <a:extLst>
            <a:ext uri="{63B3BB69-23CF-44E3-9099-C40C66FF867C}">
              <a14:compatExt xmlns:a14="http://schemas.microsoft.com/office/drawing/2010/main" spid="_x0000_s2068"/>
            </a:ext>
            <a:ext uri="{FF2B5EF4-FFF2-40B4-BE49-F238E27FC236}">
              <a16:creationId xmlns:a16="http://schemas.microsoft.com/office/drawing/2014/main" id="{707F9AC0-AA78-4F72-8B38-C4C2CEEE596E}"/>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750" name="Drop Down 24" hidden="1">
          <a:extLst>
            <a:ext uri="{63B3BB69-23CF-44E3-9099-C40C66FF867C}">
              <a14:compatExt xmlns:a14="http://schemas.microsoft.com/office/drawing/2010/main" spid="_x0000_s2072"/>
            </a:ext>
            <a:ext uri="{FF2B5EF4-FFF2-40B4-BE49-F238E27FC236}">
              <a16:creationId xmlns:a16="http://schemas.microsoft.com/office/drawing/2014/main" id="{D311945D-F5B9-4A8F-A189-52840C858247}"/>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51" name="Drop Down 4" hidden="1">
          <a:extLst>
            <a:ext uri="{63B3BB69-23CF-44E3-9099-C40C66FF867C}">
              <a14:compatExt xmlns:a14="http://schemas.microsoft.com/office/drawing/2010/main" spid="_x0000_s2052"/>
            </a:ext>
            <a:ext uri="{FF2B5EF4-FFF2-40B4-BE49-F238E27FC236}">
              <a16:creationId xmlns:a16="http://schemas.microsoft.com/office/drawing/2014/main" id="{0C06870C-C265-4C87-BE1A-E1CD407BEE87}"/>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52" name="Drop Down 4" hidden="1">
          <a:extLst>
            <a:ext uri="{63B3BB69-23CF-44E3-9099-C40C66FF867C}">
              <a14:compatExt xmlns:a14="http://schemas.microsoft.com/office/drawing/2010/main" spid="_x0000_s2052"/>
            </a:ext>
            <a:ext uri="{FF2B5EF4-FFF2-40B4-BE49-F238E27FC236}">
              <a16:creationId xmlns:a16="http://schemas.microsoft.com/office/drawing/2014/main" id="{DAC44599-1503-4FD5-A746-52AC664F4B50}"/>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53" name="Drop Down 4" hidden="1">
          <a:extLst>
            <a:ext uri="{63B3BB69-23CF-44E3-9099-C40C66FF867C}">
              <a14:compatExt xmlns:a14="http://schemas.microsoft.com/office/drawing/2010/main" spid="_x0000_s2052"/>
            </a:ext>
            <a:ext uri="{FF2B5EF4-FFF2-40B4-BE49-F238E27FC236}">
              <a16:creationId xmlns:a16="http://schemas.microsoft.com/office/drawing/2014/main" id="{FB1F703F-8CD5-4065-B61D-7B6499914132}"/>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54" name="Drop Down 4" hidden="1">
          <a:extLst>
            <a:ext uri="{63B3BB69-23CF-44E3-9099-C40C66FF867C}">
              <a14:compatExt xmlns:a14="http://schemas.microsoft.com/office/drawing/2010/main" spid="_x0000_s2052"/>
            </a:ext>
            <a:ext uri="{FF2B5EF4-FFF2-40B4-BE49-F238E27FC236}">
              <a16:creationId xmlns:a16="http://schemas.microsoft.com/office/drawing/2014/main" id="{1739FC4D-A58A-4F16-9F42-8AE2F33105E3}"/>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55" name="Drop Down 4" hidden="1">
          <a:extLst>
            <a:ext uri="{63B3BB69-23CF-44E3-9099-C40C66FF867C}">
              <a14:compatExt xmlns:a14="http://schemas.microsoft.com/office/drawing/2010/main" spid="_x0000_s2052"/>
            </a:ext>
            <a:ext uri="{FF2B5EF4-FFF2-40B4-BE49-F238E27FC236}">
              <a16:creationId xmlns:a16="http://schemas.microsoft.com/office/drawing/2014/main" id="{562694C8-857D-45AA-8B2A-FA0DF9975863}"/>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756" name="Drop Down 20" hidden="1">
          <a:extLst>
            <a:ext uri="{63B3BB69-23CF-44E3-9099-C40C66FF867C}">
              <a14:compatExt xmlns:a14="http://schemas.microsoft.com/office/drawing/2010/main" spid="_x0000_s2068"/>
            </a:ext>
            <a:ext uri="{FF2B5EF4-FFF2-40B4-BE49-F238E27FC236}">
              <a16:creationId xmlns:a16="http://schemas.microsoft.com/office/drawing/2014/main" id="{E3874487-B493-4D84-AA24-F8E763052BAA}"/>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757" name="Drop Down 24" hidden="1">
          <a:extLst>
            <a:ext uri="{63B3BB69-23CF-44E3-9099-C40C66FF867C}">
              <a14:compatExt xmlns:a14="http://schemas.microsoft.com/office/drawing/2010/main" spid="_x0000_s2072"/>
            </a:ext>
            <a:ext uri="{FF2B5EF4-FFF2-40B4-BE49-F238E27FC236}">
              <a16:creationId xmlns:a16="http://schemas.microsoft.com/office/drawing/2014/main" id="{E4401B3C-1E75-4E25-BF2E-6493343F2C6B}"/>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58" name="Drop Down 4" hidden="1">
          <a:extLst>
            <a:ext uri="{63B3BB69-23CF-44E3-9099-C40C66FF867C}">
              <a14:compatExt xmlns:a14="http://schemas.microsoft.com/office/drawing/2010/main" spid="_x0000_s2052"/>
            </a:ext>
            <a:ext uri="{FF2B5EF4-FFF2-40B4-BE49-F238E27FC236}">
              <a16:creationId xmlns:a16="http://schemas.microsoft.com/office/drawing/2014/main" id="{29B572D3-A5E2-46EA-BC57-8FCB0F3DF5EF}"/>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59" name="Drop Down 4" hidden="1">
          <a:extLst>
            <a:ext uri="{63B3BB69-23CF-44E3-9099-C40C66FF867C}">
              <a14:compatExt xmlns:a14="http://schemas.microsoft.com/office/drawing/2010/main" spid="_x0000_s2052"/>
            </a:ext>
            <a:ext uri="{FF2B5EF4-FFF2-40B4-BE49-F238E27FC236}">
              <a16:creationId xmlns:a16="http://schemas.microsoft.com/office/drawing/2014/main" id="{556BD166-641C-4538-9CE4-B9270BFB6297}"/>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60" name="Drop Down 4" hidden="1">
          <a:extLst>
            <a:ext uri="{63B3BB69-23CF-44E3-9099-C40C66FF867C}">
              <a14:compatExt xmlns:a14="http://schemas.microsoft.com/office/drawing/2010/main" spid="_x0000_s2052"/>
            </a:ext>
            <a:ext uri="{FF2B5EF4-FFF2-40B4-BE49-F238E27FC236}">
              <a16:creationId xmlns:a16="http://schemas.microsoft.com/office/drawing/2014/main" id="{7272852E-3CD0-4CF3-BBAB-E063D31F691D}"/>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61" name="Drop Down 4" hidden="1">
          <a:extLst>
            <a:ext uri="{63B3BB69-23CF-44E3-9099-C40C66FF867C}">
              <a14:compatExt xmlns:a14="http://schemas.microsoft.com/office/drawing/2010/main" spid="_x0000_s2052"/>
            </a:ext>
            <a:ext uri="{FF2B5EF4-FFF2-40B4-BE49-F238E27FC236}">
              <a16:creationId xmlns:a16="http://schemas.microsoft.com/office/drawing/2014/main" id="{90D9EECE-FD7B-483A-A68E-4F2FF32479A2}"/>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62" name="Drop Down 4" hidden="1">
          <a:extLst>
            <a:ext uri="{63B3BB69-23CF-44E3-9099-C40C66FF867C}">
              <a14:compatExt xmlns:a14="http://schemas.microsoft.com/office/drawing/2010/main" spid="_x0000_s2052"/>
            </a:ext>
            <a:ext uri="{FF2B5EF4-FFF2-40B4-BE49-F238E27FC236}">
              <a16:creationId xmlns:a16="http://schemas.microsoft.com/office/drawing/2014/main" id="{1087A296-6A68-4694-B253-78A7516A9B37}"/>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763" name="Drop Down 20" hidden="1">
          <a:extLst>
            <a:ext uri="{63B3BB69-23CF-44E3-9099-C40C66FF867C}">
              <a14:compatExt xmlns:a14="http://schemas.microsoft.com/office/drawing/2010/main" spid="_x0000_s2068"/>
            </a:ext>
            <a:ext uri="{FF2B5EF4-FFF2-40B4-BE49-F238E27FC236}">
              <a16:creationId xmlns:a16="http://schemas.microsoft.com/office/drawing/2014/main" id="{FDD1C6CB-7E1A-4F84-8B6B-51C5FAD8FDFE}"/>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764" name="Drop Down 24" hidden="1">
          <a:extLst>
            <a:ext uri="{63B3BB69-23CF-44E3-9099-C40C66FF867C}">
              <a14:compatExt xmlns:a14="http://schemas.microsoft.com/office/drawing/2010/main" spid="_x0000_s2072"/>
            </a:ext>
            <a:ext uri="{FF2B5EF4-FFF2-40B4-BE49-F238E27FC236}">
              <a16:creationId xmlns:a16="http://schemas.microsoft.com/office/drawing/2014/main" id="{907CDA33-490D-4878-8672-8227F3F1A5DA}"/>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65" name="Drop Down 4" hidden="1">
          <a:extLst>
            <a:ext uri="{63B3BB69-23CF-44E3-9099-C40C66FF867C}">
              <a14:compatExt xmlns:a14="http://schemas.microsoft.com/office/drawing/2010/main" spid="_x0000_s2052"/>
            </a:ext>
            <a:ext uri="{FF2B5EF4-FFF2-40B4-BE49-F238E27FC236}">
              <a16:creationId xmlns:a16="http://schemas.microsoft.com/office/drawing/2014/main" id="{93FC0159-4FF4-449B-A599-993EF735995F}"/>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66" name="Drop Down 4" hidden="1">
          <a:extLst>
            <a:ext uri="{63B3BB69-23CF-44E3-9099-C40C66FF867C}">
              <a14:compatExt xmlns:a14="http://schemas.microsoft.com/office/drawing/2010/main" spid="_x0000_s2052"/>
            </a:ext>
            <a:ext uri="{FF2B5EF4-FFF2-40B4-BE49-F238E27FC236}">
              <a16:creationId xmlns:a16="http://schemas.microsoft.com/office/drawing/2014/main" id="{4A7E0E82-0821-49FD-B013-33D1B3764982}"/>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67" name="Drop Down 4" hidden="1">
          <a:extLst>
            <a:ext uri="{63B3BB69-23CF-44E3-9099-C40C66FF867C}">
              <a14:compatExt xmlns:a14="http://schemas.microsoft.com/office/drawing/2010/main" spid="_x0000_s2052"/>
            </a:ext>
            <a:ext uri="{FF2B5EF4-FFF2-40B4-BE49-F238E27FC236}">
              <a16:creationId xmlns:a16="http://schemas.microsoft.com/office/drawing/2014/main" id="{B6070D2E-6BAC-484B-9A42-B87F0B05CB9E}"/>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68" name="Drop Down 4" hidden="1">
          <a:extLst>
            <a:ext uri="{63B3BB69-23CF-44E3-9099-C40C66FF867C}">
              <a14:compatExt xmlns:a14="http://schemas.microsoft.com/office/drawing/2010/main" spid="_x0000_s2052"/>
            </a:ext>
            <a:ext uri="{FF2B5EF4-FFF2-40B4-BE49-F238E27FC236}">
              <a16:creationId xmlns:a16="http://schemas.microsoft.com/office/drawing/2014/main" id="{68D40FEB-D6C9-421C-9450-D96B961DCD6D}"/>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69" name="Drop Down 4" hidden="1">
          <a:extLst>
            <a:ext uri="{63B3BB69-23CF-44E3-9099-C40C66FF867C}">
              <a14:compatExt xmlns:a14="http://schemas.microsoft.com/office/drawing/2010/main" spid="_x0000_s2052"/>
            </a:ext>
            <a:ext uri="{FF2B5EF4-FFF2-40B4-BE49-F238E27FC236}">
              <a16:creationId xmlns:a16="http://schemas.microsoft.com/office/drawing/2014/main" id="{541F6328-599F-4445-BA4D-DF6233651590}"/>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770" name="Drop Down 20" hidden="1">
          <a:extLst>
            <a:ext uri="{63B3BB69-23CF-44E3-9099-C40C66FF867C}">
              <a14:compatExt xmlns:a14="http://schemas.microsoft.com/office/drawing/2010/main" spid="_x0000_s2068"/>
            </a:ext>
            <a:ext uri="{FF2B5EF4-FFF2-40B4-BE49-F238E27FC236}">
              <a16:creationId xmlns:a16="http://schemas.microsoft.com/office/drawing/2014/main" id="{8637AC8C-EF1C-4E5C-98FC-F72E40C188F4}"/>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771" name="Drop Down 24" hidden="1">
          <a:extLst>
            <a:ext uri="{63B3BB69-23CF-44E3-9099-C40C66FF867C}">
              <a14:compatExt xmlns:a14="http://schemas.microsoft.com/office/drawing/2010/main" spid="_x0000_s2072"/>
            </a:ext>
            <a:ext uri="{FF2B5EF4-FFF2-40B4-BE49-F238E27FC236}">
              <a16:creationId xmlns:a16="http://schemas.microsoft.com/office/drawing/2014/main" id="{96D4108B-F9DD-4E23-AE6F-59D4E17D9A24}"/>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72" name="Drop Down 4" hidden="1">
          <a:extLst>
            <a:ext uri="{63B3BB69-23CF-44E3-9099-C40C66FF867C}">
              <a14:compatExt xmlns:a14="http://schemas.microsoft.com/office/drawing/2010/main" spid="_x0000_s2052"/>
            </a:ext>
            <a:ext uri="{FF2B5EF4-FFF2-40B4-BE49-F238E27FC236}">
              <a16:creationId xmlns:a16="http://schemas.microsoft.com/office/drawing/2014/main" id="{654A132C-AED0-4D92-A12D-546B628815F1}"/>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73" name="Drop Down 4" hidden="1">
          <a:extLst>
            <a:ext uri="{63B3BB69-23CF-44E3-9099-C40C66FF867C}">
              <a14:compatExt xmlns:a14="http://schemas.microsoft.com/office/drawing/2010/main" spid="_x0000_s2052"/>
            </a:ext>
            <a:ext uri="{FF2B5EF4-FFF2-40B4-BE49-F238E27FC236}">
              <a16:creationId xmlns:a16="http://schemas.microsoft.com/office/drawing/2014/main" id="{5C91496C-6161-4E95-A76A-5B3E8181CFBB}"/>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74" name="Drop Down 4" hidden="1">
          <a:extLst>
            <a:ext uri="{63B3BB69-23CF-44E3-9099-C40C66FF867C}">
              <a14:compatExt xmlns:a14="http://schemas.microsoft.com/office/drawing/2010/main" spid="_x0000_s2052"/>
            </a:ext>
            <a:ext uri="{FF2B5EF4-FFF2-40B4-BE49-F238E27FC236}">
              <a16:creationId xmlns:a16="http://schemas.microsoft.com/office/drawing/2014/main" id="{6BD12EE6-900A-46E9-BDD6-414856E732E6}"/>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75" name="Drop Down 4" hidden="1">
          <a:extLst>
            <a:ext uri="{63B3BB69-23CF-44E3-9099-C40C66FF867C}">
              <a14:compatExt xmlns:a14="http://schemas.microsoft.com/office/drawing/2010/main" spid="_x0000_s2052"/>
            </a:ext>
            <a:ext uri="{FF2B5EF4-FFF2-40B4-BE49-F238E27FC236}">
              <a16:creationId xmlns:a16="http://schemas.microsoft.com/office/drawing/2014/main" id="{9A894554-CA68-4E59-A23A-3C3E413D07F9}"/>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76" name="Drop Down 4" hidden="1">
          <a:extLst>
            <a:ext uri="{63B3BB69-23CF-44E3-9099-C40C66FF867C}">
              <a14:compatExt xmlns:a14="http://schemas.microsoft.com/office/drawing/2010/main" spid="_x0000_s2052"/>
            </a:ext>
            <a:ext uri="{FF2B5EF4-FFF2-40B4-BE49-F238E27FC236}">
              <a16:creationId xmlns:a16="http://schemas.microsoft.com/office/drawing/2014/main" id="{BB8FF262-536B-4055-A24E-7822462A5F36}"/>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777" name="Drop Down 20" hidden="1">
          <a:extLst>
            <a:ext uri="{63B3BB69-23CF-44E3-9099-C40C66FF867C}">
              <a14:compatExt xmlns:a14="http://schemas.microsoft.com/office/drawing/2010/main" spid="_x0000_s2068"/>
            </a:ext>
            <a:ext uri="{FF2B5EF4-FFF2-40B4-BE49-F238E27FC236}">
              <a16:creationId xmlns:a16="http://schemas.microsoft.com/office/drawing/2014/main" id="{5D318971-9619-40A4-BC32-666C827BEC23}"/>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778" name="Drop Down 24" hidden="1">
          <a:extLst>
            <a:ext uri="{63B3BB69-23CF-44E3-9099-C40C66FF867C}">
              <a14:compatExt xmlns:a14="http://schemas.microsoft.com/office/drawing/2010/main" spid="_x0000_s2072"/>
            </a:ext>
            <a:ext uri="{FF2B5EF4-FFF2-40B4-BE49-F238E27FC236}">
              <a16:creationId xmlns:a16="http://schemas.microsoft.com/office/drawing/2014/main" id="{772A2813-7627-46A6-A32B-FAFA0041570C}"/>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79" name="Drop Down 4" hidden="1">
          <a:extLst>
            <a:ext uri="{63B3BB69-23CF-44E3-9099-C40C66FF867C}">
              <a14:compatExt xmlns:a14="http://schemas.microsoft.com/office/drawing/2010/main" spid="_x0000_s2052"/>
            </a:ext>
            <a:ext uri="{FF2B5EF4-FFF2-40B4-BE49-F238E27FC236}">
              <a16:creationId xmlns:a16="http://schemas.microsoft.com/office/drawing/2014/main" id="{10481369-DB83-450D-B197-C7355E8053F4}"/>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80" name="Drop Down 4" hidden="1">
          <a:extLst>
            <a:ext uri="{63B3BB69-23CF-44E3-9099-C40C66FF867C}">
              <a14:compatExt xmlns:a14="http://schemas.microsoft.com/office/drawing/2010/main" spid="_x0000_s2052"/>
            </a:ext>
            <a:ext uri="{FF2B5EF4-FFF2-40B4-BE49-F238E27FC236}">
              <a16:creationId xmlns:a16="http://schemas.microsoft.com/office/drawing/2014/main" id="{8782BD30-7523-4C87-97E0-78B690CD0E37}"/>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81" name="Drop Down 4" hidden="1">
          <a:extLst>
            <a:ext uri="{63B3BB69-23CF-44E3-9099-C40C66FF867C}">
              <a14:compatExt xmlns:a14="http://schemas.microsoft.com/office/drawing/2010/main" spid="_x0000_s2052"/>
            </a:ext>
            <a:ext uri="{FF2B5EF4-FFF2-40B4-BE49-F238E27FC236}">
              <a16:creationId xmlns:a16="http://schemas.microsoft.com/office/drawing/2014/main" id="{5EE6B5F3-D4F8-4881-8C21-B8427B43F461}"/>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82" name="Drop Down 4" hidden="1">
          <a:extLst>
            <a:ext uri="{63B3BB69-23CF-44E3-9099-C40C66FF867C}">
              <a14:compatExt xmlns:a14="http://schemas.microsoft.com/office/drawing/2010/main" spid="_x0000_s2052"/>
            </a:ext>
            <a:ext uri="{FF2B5EF4-FFF2-40B4-BE49-F238E27FC236}">
              <a16:creationId xmlns:a16="http://schemas.microsoft.com/office/drawing/2014/main" id="{521622A2-6A19-44DA-96B6-446351DBB890}"/>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83" name="Drop Down 4" hidden="1">
          <a:extLst>
            <a:ext uri="{63B3BB69-23CF-44E3-9099-C40C66FF867C}">
              <a14:compatExt xmlns:a14="http://schemas.microsoft.com/office/drawing/2010/main" spid="_x0000_s2052"/>
            </a:ext>
            <a:ext uri="{FF2B5EF4-FFF2-40B4-BE49-F238E27FC236}">
              <a16:creationId xmlns:a16="http://schemas.microsoft.com/office/drawing/2014/main" id="{E7EC257E-66C0-418B-A914-17D2592BD3A9}"/>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784" name="Drop Down 20" hidden="1">
          <a:extLst>
            <a:ext uri="{63B3BB69-23CF-44E3-9099-C40C66FF867C}">
              <a14:compatExt xmlns:a14="http://schemas.microsoft.com/office/drawing/2010/main" spid="_x0000_s2068"/>
            </a:ext>
            <a:ext uri="{FF2B5EF4-FFF2-40B4-BE49-F238E27FC236}">
              <a16:creationId xmlns:a16="http://schemas.microsoft.com/office/drawing/2014/main" id="{B8D40CB9-76D3-4629-8099-9448192EAF62}"/>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785" name="Drop Down 24" hidden="1">
          <a:extLst>
            <a:ext uri="{63B3BB69-23CF-44E3-9099-C40C66FF867C}">
              <a14:compatExt xmlns:a14="http://schemas.microsoft.com/office/drawing/2010/main" spid="_x0000_s2072"/>
            </a:ext>
            <a:ext uri="{FF2B5EF4-FFF2-40B4-BE49-F238E27FC236}">
              <a16:creationId xmlns:a16="http://schemas.microsoft.com/office/drawing/2014/main" id="{6BAC6399-7B34-4CE3-8D87-EB41BC9ED962}"/>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86" name="Drop Down 4" hidden="1">
          <a:extLst>
            <a:ext uri="{63B3BB69-23CF-44E3-9099-C40C66FF867C}">
              <a14:compatExt xmlns:a14="http://schemas.microsoft.com/office/drawing/2010/main" spid="_x0000_s2052"/>
            </a:ext>
            <a:ext uri="{FF2B5EF4-FFF2-40B4-BE49-F238E27FC236}">
              <a16:creationId xmlns:a16="http://schemas.microsoft.com/office/drawing/2014/main" id="{406AE44A-5F08-4C7E-9632-5204AE8E23EF}"/>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87" name="Drop Down 4" hidden="1">
          <a:extLst>
            <a:ext uri="{63B3BB69-23CF-44E3-9099-C40C66FF867C}">
              <a14:compatExt xmlns:a14="http://schemas.microsoft.com/office/drawing/2010/main" spid="_x0000_s2052"/>
            </a:ext>
            <a:ext uri="{FF2B5EF4-FFF2-40B4-BE49-F238E27FC236}">
              <a16:creationId xmlns:a16="http://schemas.microsoft.com/office/drawing/2014/main" id="{6AD922E3-6683-43FB-B44F-80F95CC66B03}"/>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88" name="Drop Down 4" hidden="1">
          <a:extLst>
            <a:ext uri="{63B3BB69-23CF-44E3-9099-C40C66FF867C}">
              <a14:compatExt xmlns:a14="http://schemas.microsoft.com/office/drawing/2010/main" spid="_x0000_s2052"/>
            </a:ext>
            <a:ext uri="{FF2B5EF4-FFF2-40B4-BE49-F238E27FC236}">
              <a16:creationId xmlns:a16="http://schemas.microsoft.com/office/drawing/2014/main" id="{04024910-01C6-4C9B-9DCF-66889547692F}"/>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89" name="Drop Down 4" hidden="1">
          <a:extLst>
            <a:ext uri="{63B3BB69-23CF-44E3-9099-C40C66FF867C}">
              <a14:compatExt xmlns:a14="http://schemas.microsoft.com/office/drawing/2010/main" spid="_x0000_s2052"/>
            </a:ext>
            <a:ext uri="{FF2B5EF4-FFF2-40B4-BE49-F238E27FC236}">
              <a16:creationId xmlns:a16="http://schemas.microsoft.com/office/drawing/2014/main" id="{EA8FD326-73FD-472A-88DA-E2695111F012}"/>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90" name="Drop Down 4" hidden="1">
          <a:extLst>
            <a:ext uri="{63B3BB69-23CF-44E3-9099-C40C66FF867C}">
              <a14:compatExt xmlns:a14="http://schemas.microsoft.com/office/drawing/2010/main" spid="_x0000_s2052"/>
            </a:ext>
            <a:ext uri="{FF2B5EF4-FFF2-40B4-BE49-F238E27FC236}">
              <a16:creationId xmlns:a16="http://schemas.microsoft.com/office/drawing/2014/main" id="{407D5F23-51AE-4883-8F8D-72E2D8B5A0EB}"/>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791" name="Drop Down 20" hidden="1">
          <a:extLst>
            <a:ext uri="{63B3BB69-23CF-44E3-9099-C40C66FF867C}">
              <a14:compatExt xmlns:a14="http://schemas.microsoft.com/office/drawing/2010/main" spid="_x0000_s2068"/>
            </a:ext>
            <a:ext uri="{FF2B5EF4-FFF2-40B4-BE49-F238E27FC236}">
              <a16:creationId xmlns:a16="http://schemas.microsoft.com/office/drawing/2014/main" id="{3C392D5B-B2AF-4986-BC0A-FD61D526CA0B}"/>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792" name="Drop Down 24" hidden="1">
          <a:extLst>
            <a:ext uri="{63B3BB69-23CF-44E3-9099-C40C66FF867C}">
              <a14:compatExt xmlns:a14="http://schemas.microsoft.com/office/drawing/2010/main" spid="_x0000_s2072"/>
            </a:ext>
            <a:ext uri="{FF2B5EF4-FFF2-40B4-BE49-F238E27FC236}">
              <a16:creationId xmlns:a16="http://schemas.microsoft.com/office/drawing/2014/main" id="{57DDB250-AD8D-4364-A430-886DED78B3C2}"/>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93" name="Drop Down 4" hidden="1">
          <a:extLst>
            <a:ext uri="{63B3BB69-23CF-44E3-9099-C40C66FF867C}">
              <a14:compatExt xmlns:a14="http://schemas.microsoft.com/office/drawing/2010/main" spid="_x0000_s2052"/>
            </a:ext>
            <a:ext uri="{FF2B5EF4-FFF2-40B4-BE49-F238E27FC236}">
              <a16:creationId xmlns:a16="http://schemas.microsoft.com/office/drawing/2014/main" id="{00A67C94-B082-4440-BCAF-D7FEB9A1C394}"/>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94" name="Drop Down 4" hidden="1">
          <a:extLst>
            <a:ext uri="{63B3BB69-23CF-44E3-9099-C40C66FF867C}">
              <a14:compatExt xmlns:a14="http://schemas.microsoft.com/office/drawing/2010/main" spid="_x0000_s2052"/>
            </a:ext>
            <a:ext uri="{FF2B5EF4-FFF2-40B4-BE49-F238E27FC236}">
              <a16:creationId xmlns:a16="http://schemas.microsoft.com/office/drawing/2014/main" id="{A9F94F1A-1D1C-45B9-BF4D-FD671ECEB0F7}"/>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95" name="Drop Down 4" hidden="1">
          <a:extLst>
            <a:ext uri="{63B3BB69-23CF-44E3-9099-C40C66FF867C}">
              <a14:compatExt xmlns:a14="http://schemas.microsoft.com/office/drawing/2010/main" spid="_x0000_s2052"/>
            </a:ext>
            <a:ext uri="{FF2B5EF4-FFF2-40B4-BE49-F238E27FC236}">
              <a16:creationId xmlns:a16="http://schemas.microsoft.com/office/drawing/2014/main" id="{FFF90E9D-6BFF-4B5A-B78B-47F826621C4F}"/>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796" name="Drop Down 4" hidden="1">
          <a:extLst>
            <a:ext uri="{63B3BB69-23CF-44E3-9099-C40C66FF867C}">
              <a14:compatExt xmlns:a14="http://schemas.microsoft.com/office/drawing/2010/main" spid="_x0000_s2052"/>
            </a:ext>
            <a:ext uri="{FF2B5EF4-FFF2-40B4-BE49-F238E27FC236}">
              <a16:creationId xmlns:a16="http://schemas.microsoft.com/office/drawing/2014/main" id="{0DA54785-5A09-4968-B3C9-7ADBB68DA9A5}"/>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797" name="Drop Down 4" hidden="1">
          <a:extLst>
            <a:ext uri="{63B3BB69-23CF-44E3-9099-C40C66FF867C}">
              <a14:compatExt xmlns:a14="http://schemas.microsoft.com/office/drawing/2010/main" spid="_x0000_s2052"/>
            </a:ext>
            <a:ext uri="{FF2B5EF4-FFF2-40B4-BE49-F238E27FC236}">
              <a16:creationId xmlns:a16="http://schemas.microsoft.com/office/drawing/2014/main" id="{F795F548-73C7-47BB-8538-AC637E8A4795}"/>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798" name="Drop Down 20" hidden="1">
          <a:extLst>
            <a:ext uri="{63B3BB69-23CF-44E3-9099-C40C66FF867C}">
              <a14:compatExt xmlns:a14="http://schemas.microsoft.com/office/drawing/2010/main" spid="_x0000_s2068"/>
            </a:ext>
            <a:ext uri="{FF2B5EF4-FFF2-40B4-BE49-F238E27FC236}">
              <a16:creationId xmlns:a16="http://schemas.microsoft.com/office/drawing/2014/main" id="{3796CAF8-06E3-47DC-8E86-31DA7E2902F2}"/>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799" name="Drop Down 24" hidden="1">
          <a:extLst>
            <a:ext uri="{63B3BB69-23CF-44E3-9099-C40C66FF867C}">
              <a14:compatExt xmlns:a14="http://schemas.microsoft.com/office/drawing/2010/main" spid="_x0000_s2072"/>
            </a:ext>
            <a:ext uri="{FF2B5EF4-FFF2-40B4-BE49-F238E27FC236}">
              <a16:creationId xmlns:a16="http://schemas.microsoft.com/office/drawing/2014/main" id="{F74A3B1E-4C1F-4B7E-9310-E3E99BDEBF8C}"/>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800" name="Drop Down 4" hidden="1">
          <a:extLst>
            <a:ext uri="{63B3BB69-23CF-44E3-9099-C40C66FF867C}">
              <a14:compatExt xmlns:a14="http://schemas.microsoft.com/office/drawing/2010/main" spid="_x0000_s2052"/>
            </a:ext>
            <a:ext uri="{FF2B5EF4-FFF2-40B4-BE49-F238E27FC236}">
              <a16:creationId xmlns:a16="http://schemas.microsoft.com/office/drawing/2014/main" id="{62D42285-03DA-4231-BA89-A552C82C8F80}"/>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801" name="Drop Down 4" hidden="1">
          <a:extLst>
            <a:ext uri="{63B3BB69-23CF-44E3-9099-C40C66FF867C}">
              <a14:compatExt xmlns:a14="http://schemas.microsoft.com/office/drawing/2010/main" spid="_x0000_s2052"/>
            </a:ext>
            <a:ext uri="{FF2B5EF4-FFF2-40B4-BE49-F238E27FC236}">
              <a16:creationId xmlns:a16="http://schemas.microsoft.com/office/drawing/2014/main" id="{70D5A654-BECD-4E7C-9BAF-E4BDEED66B82}"/>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802" name="Drop Down 4" hidden="1">
          <a:extLst>
            <a:ext uri="{63B3BB69-23CF-44E3-9099-C40C66FF867C}">
              <a14:compatExt xmlns:a14="http://schemas.microsoft.com/office/drawing/2010/main" spid="_x0000_s2052"/>
            </a:ext>
            <a:ext uri="{FF2B5EF4-FFF2-40B4-BE49-F238E27FC236}">
              <a16:creationId xmlns:a16="http://schemas.microsoft.com/office/drawing/2014/main" id="{65858113-99BE-41E9-8407-484FA0226329}"/>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803" name="Drop Down 4" hidden="1">
          <a:extLst>
            <a:ext uri="{63B3BB69-23CF-44E3-9099-C40C66FF867C}">
              <a14:compatExt xmlns:a14="http://schemas.microsoft.com/office/drawing/2010/main" spid="_x0000_s2052"/>
            </a:ext>
            <a:ext uri="{FF2B5EF4-FFF2-40B4-BE49-F238E27FC236}">
              <a16:creationId xmlns:a16="http://schemas.microsoft.com/office/drawing/2014/main" id="{BEA5FB80-09EB-4903-9897-2E2ACFEFC13B}"/>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804" name="Drop Down 4" hidden="1">
          <a:extLst>
            <a:ext uri="{63B3BB69-23CF-44E3-9099-C40C66FF867C}">
              <a14:compatExt xmlns:a14="http://schemas.microsoft.com/office/drawing/2010/main" spid="_x0000_s2052"/>
            </a:ext>
            <a:ext uri="{FF2B5EF4-FFF2-40B4-BE49-F238E27FC236}">
              <a16:creationId xmlns:a16="http://schemas.microsoft.com/office/drawing/2014/main" id="{4A029EC8-C7DF-4AA0-8B5E-5E058CF94AE6}"/>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805" name="Drop Down 20" hidden="1">
          <a:extLst>
            <a:ext uri="{63B3BB69-23CF-44E3-9099-C40C66FF867C}">
              <a14:compatExt xmlns:a14="http://schemas.microsoft.com/office/drawing/2010/main" spid="_x0000_s2068"/>
            </a:ext>
            <a:ext uri="{FF2B5EF4-FFF2-40B4-BE49-F238E27FC236}">
              <a16:creationId xmlns:a16="http://schemas.microsoft.com/office/drawing/2014/main" id="{B5184A88-91A9-449A-9001-C2248091659A}"/>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806" name="Drop Down 24" hidden="1">
          <a:extLst>
            <a:ext uri="{63B3BB69-23CF-44E3-9099-C40C66FF867C}">
              <a14:compatExt xmlns:a14="http://schemas.microsoft.com/office/drawing/2010/main" spid="_x0000_s2072"/>
            </a:ext>
            <a:ext uri="{FF2B5EF4-FFF2-40B4-BE49-F238E27FC236}">
              <a16:creationId xmlns:a16="http://schemas.microsoft.com/office/drawing/2014/main" id="{7A41D7A8-D5ED-48AE-9E68-951041303DEF}"/>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807" name="Drop Down 4" hidden="1">
          <a:extLst>
            <a:ext uri="{63B3BB69-23CF-44E3-9099-C40C66FF867C}">
              <a14:compatExt xmlns:a14="http://schemas.microsoft.com/office/drawing/2010/main" spid="_x0000_s2052"/>
            </a:ext>
            <a:ext uri="{FF2B5EF4-FFF2-40B4-BE49-F238E27FC236}">
              <a16:creationId xmlns:a16="http://schemas.microsoft.com/office/drawing/2014/main" id="{22CFAF50-12A7-447D-B1E4-0C483F92AA23}"/>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808" name="Drop Down 4" hidden="1">
          <a:extLst>
            <a:ext uri="{63B3BB69-23CF-44E3-9099-C40C66FF867C}">
              <a14:compatExt xmlns:a14="http://schemas.microsoft.com/office/drawing/2010/main" spid="_x0000_s2052"/>
            </a:ext>
            <a:ext uri="{FF2B5EF4-FFF2-40B4-BE49-F238E27FC236}">
              <a16:creationId xmlns:a16="http://schemas.microsoft.com/office/drawing/2014/main" id="{FDA6CA17-F5DD-4E5C-9626-84214D1C1160}"/>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809" name="Drop Down 4" hidden="1">
          <a:extLst>
            <a:ext uri="{63B3BB69-23CF-44E3-9099-C40C66FF867C}">
              <a14:compatExt xmlns:a14="http://schemas.microsoft.com/office/drawing/2010/main" spid="_x0000_s2052"/>
            </a:ext>
            <a:ext uri="{FF2B5EF4-FFF2-40B4-BE49-F238E27FC236}">
              <a16:creationId xmlns:a16="http://schemas.microsoft.com/office/drawing/2014/main" id="{60079885-C24C-45D8-AA97-38A3C032EF70}"/>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810" name="Drop Down 4" hidden="1">
          <a:extLst>
            <a:ext uri="{63B3BB69-23CF-44E3-9099-C40C66FF867C}">
              <a14:compatExt xmlns:a14="http://schemas.microsoft.com/office/drawing/2010/main" spid="_x0000_s2052"/>
            </a:ext>
            <a:ext uri="{FF2B5EF4-FFF2-40B4-BE49-F238E27FC236}">
              <a16:creationId xmlns:a16="http://schemas.microsoft.com/office/drawing/2014/main" id="{27B97E98-735E-425E-A412-F8C1F0EA5C1F}"/>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811" name="Drop Down 4" hidden="1">
          <a:extLst>
            <a:ext uri="{63B3BB69-23CF-44E3-9099-C40C66FF867C}">
              <a14:compatExt xmlns:a14="http://schemas.microsoft.com/office/drawing/2010/main" spid="_x0000_s2052"/>
            </a:ext>
            <a:ext uri="{FF2B5EF4-FFF2-40B4-BE49-F238E27FC236}">
              <a16:creationId xmlns:a16="http://schemas.microsoft.com/office/drawing/2014/main" id="{0BF39378-A098-491D-81BE-28DA8970790C}"/>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812" name="Drop Down 20" hidden="1">
          <a:extLst>
            <a:ext uri="{63B3BB69-23CF-44E3-9099-C40C66FF867C}">
              <a14:compatExt xmlns:a14="http://schemas.microsoft.com/office/drawing/2010/main" spid="_x0000_s2068"/>
            </a:ext>
            <a:ext uri="{FF2B5EF4-FFF2-40B4-BE49-F238E27FC236}">
              <a16:creationId xmlns:a16="http://schemas.microsoft.com/office/drawing/2014/main" id="{27ED0109-1FE2-4B85-BA81-5541E561ACE4}"/>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813" name="Drop Down 24" hidden="1">
          <a:extLst>
            <a:ext uri="{63B3BB69-23CF-44E3-9099-C40C66FF867C}">
              <a14:compatExt xmlns:a14="http://schemas.microsoft.com/office/drawing/2010/main" spid="_x0000_s2072"/>
            </a:ext>
            <a:ext uri="{FF2B5EF4-FFF2-40B4-BE49-F238E27FC236}">
              <a16:creationId xmlns:a16="http://schemas.microsoft.com/office/drawing/2014/main" id="{0A6487E1-1B97-4990-97CB-A6B9C980EB07}"/>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814" name="Drop Down 4" hidden="1">
          <a:extLst>
            <a:ext uri="{63B3BB69-23CF-44E3-9099-C40C66FF867C}">
              <a14:compatExt xmlns:a14="http://schemas.microsoft.com/office/drawing/2010/main" spid="_x0000_s2052"/>
            </a:ext>
            <a:ext uri="{FF2B5EF4-FFF2-40B4-BE49-F238E27FC236}">
              <a16:creationId xmlns:a16="http://schemas.microsoft.com/office/drawing/2014/main" id="{B9E304F6-DC97-43A3-9C31-5C94767FD868}"/>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815" name="Drop Down 4" hidden="1">
          <a:extLst>
            <a:ext uri="{63B3BB69-23CF-44E3-9099-C40C66FF867C}">
              <a14:compatExt xmlns:a14="http://schemas.microsoft.com/office/drawing/2010/main" spid="_x0000_s2052"/>
            </a:ext>
            <a:ext uri="{FF2B5EF4-FFF2-40B4-BE49-F238E27FC236}">
              <a16:creationId xmlns:a16="http://schemas.microsoft.com/office/drawing/2014/main" id="{13F23326-FEC7-43BC-941C-5DDDC5DE5B41}"/>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816" name="Drop Down 4" hidden="1">
          <a:extLst>
            <a:ext uri="{63B3BB69-23CF-44E3-9099-C40C66FF867C}">
              <a14:compatExt xmlns:a14="http://schemas.microsoft.com/office/drawing/2010/main" spid="_x0000_s2052"/>
            </a:ext>
            <a:ext uri="{FF2B5EF4-FFF2-40B4-BE49-F238E27FC236}">
              <a16:creationId xmlns:a16="http://schemas.microsoft.com/office/drawing/2014/main" id="{712C68D5-56BA-4E5F-91BE-74067A435357}"/>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817" name="Drop Down 4" hidden="1">
          <a:extLst>
            <a:ext uri="{63B3BB69-23CF-44E3-9099-C40C66FF867C}">
              <a14:compatExt xmlns:a14="http://schemas.microsoft.com/office/drawing/2010/main" spid="_x0000_s2052"/>
            </a:ext>
            <a:ext uri="{FF2B5EF4-FFF2-40B4-BE49-F238E27FC236}">
              <a16:creationId xmlns:a16="http://schemas.microsoft.com/office/drawing/2014/main" id="{8A1EB8F8-DCBF-4DBD-A21D-6E5DFB88F718}"/>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818" name="Drop Down 4" hidden="1">
          <a:extLst>
            <a:ext uri="{63B3BB69-23CF-44E3-9099-C40C66FF867C}">
              <a14:compatExt xmlns:a14="http://schemas.microsoft.com/office/drawing/2010/main" spid="_x0000_s2052"/>
            </a:ext>
            <a:ext uri="{FF2B5EF4-FFF2-40B4-BE49-F238E27FC236}">
              <a16:creationId xmlns:a16="http://schemas.microsoft.com/office/drawing/2014/main" id="{0FD2A3DC-FEA1-4B8F-A119-90DFAC39E4A1}"/>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819" name="Drop Down 20" hidden="1">
          <a:extLst>
            <a:ext uri="{63B3BB69-23CF-44E3-9099-C40C66FF867C}">
              <a14:compatExt xmlns:a14="http://schemas.microsoft.com/office/drawing/2010/main" spid="_x0000_s2068"/>
            </a:ext>
            <a:ext uri="{FF2B5EF4-FFF2-40B4-BE49-F238E27FC236}">
              <a16:creationId xmlns:a16="http://schemas.microsoft.com/office/drawing/2014/main" id="{6C2ABA54-8C3A-4013-BF60-F03BFE7BB7F5}"/>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820" name="Drop Down 24" hidden="1">
          <a:extLst>
            <a:ext uri="{63B3BB69-23CF-44E3-9099-C40C66FF867C}">
              <a14:compatExt xmlns:a14="http://schemas.microsoft.com/office/drawing/2010/main" spid="_x0000_s2072"/>
            </a:ext>
            <a:ext uri="{FF2B5EF4-FFF2-40B4-BE49-F238E27FC236}">
              <a16:creationId xmlns:a16="http://schemas.microsoft.com/office/drawing/2014/main" id="{70D2EE46-EDF4-443F-B1DB-A203ED5920A7}"/>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821" name="Drop Down 4" hidden="1">
          <a:extLst>
            <a:ext uri="{63B3BB69-23CF-44E3-9099-C40C66FF867C}">
              <a14:compatExt xmlns:a14="http://schemas.microsoft.com/office/drawing/2010/main" spid="_x0000_s2052"/>
            </a:ext>
            <a:ext uri="{FF2B5EF4-FFF2-40B4-BE49-F238E27FC236}">
              <a16:creationId xmlns:a16="http://schemas.microsoft.com/office/drawing/2014/main" id="{975D6BF7-1E77-413A-8713-506480C67F46}"/>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822" name="Drop Down 4" hidden="1">
          <a:extLst>
            <a:ext uri="{63B3BB69-23CF-44E3-9099-C40C66FF867C}">
              <a14:compatExt xmlns:a14="http://schemas.microsoft.com/office/drawing/2010/main" spid="_x0000_s2052"/>
            </a:ext>
            <a:ext uri="{FF2B5EF4-FFF2-40B4-BE49-F238E27FC236}">
              <a16:creationId xmlns:a16="http://schemas.microsoft.com/office/drawing/2014/main" id="{13C562EE-9BD2-4BCC-BF79-5A1AFABA2CAC}"/>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823" name="Drop Down 4" hidden="1">
          <a:extLst>
            <a:ext uri="{63B3BB69-23CF-44E3-9099-C40C66FF867C}">
              <a14:compatExt xmlns:a14="http://schemas.microsoft.com/office/drawing/2010/main" spid="_x0000_s2052"/>
            </a:ext>
            <a:ext uri="{FF2B5EF4-FFF2-40B4-BE49-F238E27FC236}">
              <a16:creationId xmlns:a16="http://schemas.microsoft.com/office/drawing/2014/main" id="{025E6AF3-C6A8-45CF-AD01-03E1DD6E405B}"/>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824" name="Drop Down 4" hidden="1">
          <a:extLst>
            <a:ext uri="{63B3BB69-23CF-44E3-9099-C40C66FF867C}">
              <a14:compatExt xmlns:a14="http://schemas.microsoft.com/office/drawing/2010/main" spid="_x0000_s2052"/>
            </a:ext>
            <a:ext uri="{FF2B5EF4-FFF2-40B4-BE49-F238E27FC236}">
              <a16:creationId xmlns:a16="http://schemas.microsoft.com/office/drawing/2014/main" id="{4289959E-60BC-483D-9B91-CA6FA6576720}"/>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825" name="Drop Down 4" hidden="1">
          <a:extLst>
            <a:ext uri="{63B3BB69-23CF-44E3-9099-C40C66FF867C}">
              <a14:compatExt xmlns:a14="http://schemas.microsoft.com/office/drawing/2010/main" spid="_x0000_s2052"/>
            </a:ext>
            <a:ext uri="{FF2B5EF4-FFF2-40B4-BE49-F238E27FC236}">
              <a16:creationId xmlns:a16="http://schemas.microsoft.com/office/drawing/2014/main" id="{7F691251-784B-418D-8E8B-C86B350A6602}"/>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103</xdr:row>
      <xdr:rowOff>0</xdr:rowOff>
    </xdr:from>
    <xdr:ext cx="1921468" cy="195685"/>
    <xdr:sp macro="" textlink="">
      <xdr:nvSpPr>
        <xdr:cNvPr id="3826" name="Drop Down 20" hidden="1">
          <a:extLst>
            <a:ext uri="{63B3BB69-23CF-44E3-9099-C40C66FF867C}">
              <a14:compatExt xmlns:a14="http://schemas.microsoft.com/office/drawing/2010/main" spid="_x0000_s2068"/>
            </a:ext>
            <a:ext uri="{FF2B5EF4-FFF2-40B4-BE49-F238E27FC236}">
              <a16:creationId xmlns:a16="http://schemas.microsoft.com/office/drawing/2014/main" id="{0BAB6D46-19C5-42CE-A349-90B50A3A39A5}"/>
            </a:ext>
          </a:extLst>
        </xdr:cNvPr>
        <xdr:cNvSpPr/>
      </xdr:nvSpPr>
      <xdr:spPr bwMode="auto">
        <a:xfrm>
          <a:off x="5974080" y="5103876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103</xdr:row>
      <xdr:rowOff>0</xdr:rowOff>
    </xdr:from>
    <xdr:ext cx="2476500" cy="199970"/>
    <xdr:sp macro="" textlink="">
      <xdr:nvSpPr>
        <xdr:cNvPr id="3827" name="Drop Down 24" hidden="1">
          <a:extLst>
            <a:ext uri="{63B3BB69-23CF-44E3-9099-C40C66FF867C}">
              <a14:compatExt xmlns:a14="http://schemas.microsoft.com/office/drawing/2010/main" spid="_x0000_s2072"/>
            </a:ext>
            <a:ext uri="{FF2B5EF4-FFF2-40B4-BE49-F238E27FC236}">
              <a16:creationId xmlns:a16="http://schemas.microsoft.com/office/drawing/2014/main" id="{13A13C73-2773-4E91-841A-D9EE33DA3E12}"/>
            </a:ext>
          </a:extLst>
        </xdr:cNvPr>
        <xdr:cNvSpPr/>
      </xdr:nvSpPr>
      <xdr:spPr bwMode="auto">
        <a:xfrm>
          <a:off x="3901440" y="5103876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828" name="Drop Down 4" hidden="1">
          <a:extLst>
            <a:ext uri="{63B3BB69-23CF-44E3-9099-C40C66FF867C}">
              <a14:compatExt xmlns:a14="http://schemas.microsoft.com/office/drawing/2010/main" spid="_x0000_s2052"/>
            </a:ext>
            <a:ext uri="{FF2B5EF4-FFF2-40B4-BE49-F238E27FC236}">
              <a16:creationId xmlns:a16="http://schemas.microsoft.com/office/drawing/2014/main" id="{D4965008-7489-452D-B4EF-C8DA6765DEF1}"/>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829" name="Drop Down 4" hidden="1">
          <a:extLst>
            <a:ext uri="{63B3BB69-23CF-44E3-9099-C40C66FF867C}">
              <a14:compatExt xmlns:a14="http://schemas.microsoft.com/office/drawing/2010/main" spid="_x0000_s2052"/>
            </a:ext>
            <a:ext uri="{FF2B5EF4-FFF2-40B4-BE49-F238E27FC236}">
              <a16:creationId xmlns:a16="http://schemas.microsoft.com/office/drawing/2014/main" id="{FE8E2F41-C04B-43DF-9DB8-CCE32B2E3EB6}"/>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103</xdr:row>
      <xdr:rowOff>0</xdr:rowOff>
    </xdr:from>
    <xdr:ext cx="2529840" cy="195685"/>
    <xdr:sp macro="" textlink="">
      <xdr:nvSpPr>
        <xdr:cNvPr id="3830" name="Drop Down 4" hidden="1">
          <a:extLst>
            <a:ext uri="{63B3BB69-23CF-44E3-9099-C40C66FF867C}">
              <a14:compatExt xmlns:a14="http://schemas.microsoft.com/office/drawing/2010/main" spid="_x0000_s2052"/>
            </a:ext>
            <a:ext uri="{FF2B5EF4-FFF2-40B4-BE49-F238E27FC236}">
              <a16:creationId xmlns:a16="http://schemas.microsoft.com/office/drawing/2014/main" id="{C68F5A99-DD87-49BB-B01C-1697B5071329}"/>
            </a:ext>
          </a:extLst>
        </xdr:cNvPr>
        <xdr:cNvSpPr/>
      </xdr:nvSpPr>
      <xdr:spPr bwMode="auto">
        <a:xfrm>
          <a:off x="553974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103</xdr:row>
      <xdr:rowOff>0</xdr:rowOff>
    </xdr:from>
    <xdr:ext cx="2529840" cy="195685"/>
    <xdr:sp macro="" textlink="">
      <xdr:nvSpPr>
        <xdr:cNvPr id="3831" name="Drop Down 4" hidden="1">
          <a:extLst>
            <a:ext uri="{63B3BB69-23CF-44E3-9099-C40C66FF867C}">
              <a14:compatExt xmlns:a14="http://schemas.microsoft.com/office/drawing/2010/main" spid="_x0000_s2052"/>
            </a:ext>
            <a:ext uri="{FF2B5EF4-FFF2-40B4-BE49-F238E27FC236}">
              <a16:creationId xmlns:a16="http://schemas.microsoft.com/office/drawing/2014/main" id="{E8E539B5-49C8-4D13-BFCE-8F89A2D7A88F}"/>
            </a:ext>
          </a:extLst>
        </xdr:cNvPr>
        <xdr:cNvSpPr/>
      </xdr:nvSpPr>
      <xdr:spPr bwMode="auto">
        <a:xfrm>
          <a:off x="5227320" y="5103876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105</xdr:row>
      <xdr:rowOff>0</xdr:rowOff>
    </xdr:from>
    <xdr:ext cx="2529840" cy="195685"/>
    <xdr:sp macro="" textlink="">
      <xdr:nvSpPr>
        <xdr:cNvPr id="3832" name="Drop Down 4" hidden="1">
          <a:extLst>
            <a:ext uri="{63B3BB69-23CF-44E3-9099-C40C66FF867C}">
              <a14:compatExt xmlns:a14="http://schemas.microsoft.com/office/drawing/2010/main" spid="_x0000_s2052"/>
            </a:ext>
            <a:ext uri="{FF2B5EF4-FFF2-40B4-BE49-F238E27FC236}">
              <a16:creationId xmlns:a16="http://schemas.microsoft.com/office/drawing/2014/main" id="{7877297F-953F-44CF-B9BA-D5D9B547247F}"/>
            </a:ext>
          </a:extLst>
        </xdr:cNvPr>
        <xdr:cNvSpPr/>
      </xdr:nvSpPr>
      <xdr:spPr bwMode="auto">
        <a:xfrm>
          <a:off x="5539740" y="182499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105</xdr:row>
      <xdr:rowOff>0</xdr:rowOff>
    </xdr:from>
    <xdr:ext cx="1921468" cy="195685"/>
    <xdr:sp macro="" textlink="">
      <xdr:nvSpPr>
        <xdr:cNvPr id="3833" name="Drop Down 20" hidden="1">
          <a:extLst>
            <a:ext uri="{63B3BB69-23CF-44E3-9099-C40C66FF867C}">
              <a14:compatExt xmlns:a14="http://schemas.microsoft.com/office/drawing/2010/main" spid="_x0000_s2068"/>
            </a:ext>
            <a:ext uri="{FF2B5EF4-FFF2-40B4-BE49-F238E27FC236}">
              <a16:creationId xmlns:a16="http://schemas.microsoft.com/office/drawing/2014/main" id="{830FC3E9-DDEF-4339-ABDF-510E61DA3880}"/>
            </a:ext>
          </a:extLst>
        </xdr:cNvPr>
        <xdr:cNvSpPr/>
      </xdr:nvSpPr>
      <xdr:spPr bwMode="auto">
        <a:xfrm>
          <a:off x="5974080" y="182499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105</xdr:row>
      <xdr:rowOff>0</xdr:rowOff>
    </xdr:from>
    <xdr:ext cx="2476500" cy="199970"/>
    <xdr:sp macro="" textlink="">
      <xdr:nvSpPr>
        <xdr:cNvPr id="3834" name="Drop Down 24" hidden="1">
          <a:extLst>
            <a:ext uri="{63B3BB69-23CF-44E3-9099-C40C66FF867C}">
              <a14:compatExt xmlns:a14="http://schemas.microsoft.com/office/drawing/2010/main" spid="_x0000_s2072"/>
            </a:ext>
            <a:ext uri="{FF2B5EF4-FFF2-40B4-BE49-F238E27FC236}">
              <a16:creationId xmlns:a16="http://schemas.microsoft.com/office/drawing/2014/main" id="{2F6AA47F-2EE9-4778-84F3-62D60AB47849}"/>
            </a:ext>
          </a:extLst>
        </xdr:cNvPr>
        <xdr:cNvSpPr/>
      </xdr:nvSpPr>
      <xdr:spPr bwMode="auto">
        <a:xfrm>
          <a:off x="3901440" y="182499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105</xdr:row>
      <xdr:rowOff>0</xdr:rowOff>
    </xdr:from>
    <xdr:ext cx="2529840" cy="195685"/>
    <xdr:sp macro="" textlink="">
      <xdr:nvSpPr>
        <xdr:cNvPr id="3835" name="Drop Down 4" hidden="1">
          <a:extLst>
            <a:ext uri="{63B3BB69-23CF-44E3-9099-C40C66FF867C}">
              <a14:compatExt xmlns:a14="http://schemas.microsoft.com/office/drawing/2010/main" spid="_x0000_s2052"/>
            </a:ext>
            <a:ext uri="{FF2B5EF4-FFF2-40B4-BE49-F238E27FC236}">
              <a16:creationId xmlns:a16="http://schemas.microsoft.com/office/drawing/2014/main" id="{1AC6318E-040B-4451-BE79-351E80D95028}"/>
            </a:ext>
          </a:extLst>
        </xdr:cNvPr>
        <xdr:cNvSpPr/>
      </xdr:nvSpPr>
      <xdr:spPr bwMode="auto">
        <a:xfrm>
          <a:off x="5539740" y="182499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105</xdr:row>
      <xdr:rowOff>0</xdr:rowOff>
    </xdr:from>
    <xdr:ext cx="2529840" cy="195685"/>
    <xdr:sp macro="" textlink="">
      <xdr:nvSpPr>
        <xdr:cNvPr id="3836" name="Drop Down 4" hidden="1">
          <a:extLst>
            <a:ext uri="{63B3BB69-23CF-44E3-9099-C40C66FF867C}">
              <a14:compatExt xmlns:a14="http://schemas.microsoft.com/office/drawing/2010/main" spid="_x0000_s2052"/>
            </a:ext>
            <a:ext uri="{FF2B5EF4-FFF2-40B4-BE49-F238E27FC236}">
              <a16:creationId xmlns:a16="http://schemas.microsoft.com/office/drawing/2014/main" id="{F83F3E6D-CF14-4E7B-950A-2ED066C67740}"/>
            </a:ext>
          </a:extLst>
        </xdr:cNvPr>
        <xdr:cNvSpPr/>
      </xdr:nvSpPr>
      <xdr:spPr bwMode="auto">
        <a:xfrm>
          <a:off x="5227320" y="182499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105</xdr:row>
      <xdr:rowOff>0</xdr:rowOff>
    </xdr:from>
    <xdr:ext cx="2529840" cy="195685"/>
    <xdr:sp macro="" textlink="">
      <xdr:nvSpPr>
        <xdr:cNvPr id="3837" name="Drop Down 4" hidden="1">
          <a:extLst>
            <a:ext uri="{63B3BB69-23CF-44E3-9099-C40C66FF867C}">
              <a14:compatExt xmlns:a14="http://schemas.microsoft.com/office/drawing/2010/main" spid="_x0000_s2052"/>
            </a:ext>
            <a:ext uri="{FF2B5EF4-FFF2-40B4-BE49-F238E27FC236}">
              <a16:creationId xmlns:a16="http://schemas.microsoft.com/office/drawing/2014/main" id="{7F46D506-91E2-4676-8F74-71E97C7FBA69}"/>
            </a:ext>
          </a:extLst>
        </xdr:cNvPr>
        <xdr:cNvSpPr/>
      </xdr:nvSpPr>
      <xdr:spPr bwMode="auto">
        <a:xfrm>
          <a:off x="5539740" y="182499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105</xdr:row>
      <xdr:rowOff>0</xdr:rowOff>
    </xdr:from>
    <xdr:ext cx="2529840" cy="195685"/>
    <xdr:sp macro="" textlink="">
      <xdr:nvSpPr>
        <xdr:cNvPr id="3838" name="Drop Down 4" hidden="1">
          <a:extLst>
            <a:ext uri="{63B3BB69-23CF-44E3-9099-C40C66FF867C}">
              <a14:compatExt xmlns:a14="http://schemas.microsoft.com/office/drawing/2010/main" spid="_x0000_s2052"/>
            </a:ext>
            <a:ext uri="{FF2B5EF4-FFF2-40B4-BE49-F238E27FC236}">
              <a16:creationId xmlns:a16="http://schemas.microsoft.com/office/drawing/2014/main" id="{C4AB7991-1CF0-42B9-BA32-D3FC66110F89}"/>
            </a:ext>
          </a:extLst>
        </xdr:cNvPr>
        <xdr:cNvSpPr/>
      </xdr:nvSpPr>
      <xdr:spPr bwMode="auto">
        <a:xfrm>
          <a:off x="5227320" y="182499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39" name="Drop Down 4" hidden="1">
          <a:extLst>
            <a:ext uri="{63B3BB69-23CF-44E3-9099-C40C66FF867C}">
              <a14:compatExt xmlns:a14="http://schemas.microsoft.com/office/drawing/2010/main" spid="_x0000_s2052"/>
            </a:ext>
            <a:ext uri="{FF2B5EF4-FFF2-40B4-BE49-F238E27FC236}">
              <a16:creationId xmlns:a16="http://schemas.microsoft.com/office/drawing/2014/main" id="{2316B582-FC09-41B4-9CAA-62D7096069B5}"/>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840" name="Drop Down 20" hidden="1">
          <a:extLst>
            <a:ext uri="{63B3BB69-23CF-44E3-9099-C40C66FF867C}">
              <a14:compatExt xmlns:a14="http://schemas.microsoft.com/office/drawing/2010/main" spid="_x0000_s2068"/>
            </a:ext>
            <a:ext uri="{FF2B5EF4-FFF2-40B4-BE49-F238E27FC236}">
              <a16:creationId xmlns:a16="http://schemas.microsoft.com/office/drawing/2014/main" id="{A357E48C-A618-41F6-81E5-F8C21BBEBB04}"/>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841" name="Drop Down 24" hidden="1">
          <a:extLst>
            <a:ext uri="{63B3BB69-23CF-44E3-9099-C40C66FF867C}">
              <a14:compatExt xmlns:a14="http://schemas.microsoft.com/office/drawing/2010/main" spid="_x0000_s2072"/>
            </a:ext>
            <a:ext uri="{FF2B5EF4-FFF2-40B4-BE49-F238E27FC236}">
              <a16:creationId xmlns:a16="http://schemas.microsoft.com/office/drawing/2014/main" id="{D210AF1B-CFE7-4237-B3A8-43788E3FBBD6}"/>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42" name="Drop Down 4" hidden="1">
          <a:extLst>
            <a:ext uri="{63B3BB69-23CF-44E3-9099-C40C66FF867C}">
              <a14:compatExt xmlns:a14="http://schemas.microsoft.com/office/drawing/2010/main" spid="_x0000_s2052"/>
            </a:ext>
            <a:ext uri="{FF2B5EF4-FFF2-40B4-BE49-F238E27FC236}">
              <a16:creationId xmlns:a16="http://schemas.microsoft.com/office/drawing/2014/main" id="{12DBA1BA-9ADB-4E80-AC82-CD68E7635CA8}"/>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43" name="Drop Down 4" hidden="1">
          <a:extLst>
            <a:ext uri="{63B3BB69-23CF-44E3-9099-C40C66FF867C}">
              <a14:compatExt xmlns:a14="http://schemas.microsoft.com/office/drawing/2010/main" spid="_x0000_s2052"/>
            </a:ext>
            <a:ext uri="{FF2B5EF4-FFF2-40B4-BE49-F238E27FC236}">
              <a16:creationId xmlns:a16="http://schemas.microsoft.com/office/drawing/2014/main" id="{D3D43A3B-96D8-4C5B-B18F-EE54407D58B2}"/>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44" name="Drop Down 4" hidden="1">
          <a:extLst>
            <a:ext uri="{63B3BB69-23CF-44E3-9099-C40C66FF867C}">
              <a14:compatExt xmlns:a14="http://schemas.microsoft.com/office/drawing/2010/main" spid="_x0000_s2052"/>
            </a:ext>
            <a:ext uri="{FF2B5EF4-FFF2-40B4-BE49-F238E27FC236}">
              <a16:creationId xmlns:a16="http://schemas.microsoft.com/office/drawing/2014/main" id="{9753E433-1265-4DC8-B8F1-08854CFAF8AE}"/>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45" name="Drop Down 4" hidden="1">
          <a:extLst>
            <a:ext uri="{63B3BB69-23CF-44E3-9099-C40C66FF867C}">
              <a14:compatExt xmlns:a14="http://schemas.microsoft.com/office/drawing/2010/main" spid="_x0000_s2052"/>
            </a:ext>
            <a:ext uri="{FF2B5EF4-FFF2-40B4-BE49-F238E27FC236}">
              <a16:creationId xmlns:a16="http://schemas.microsoft.com/office/drawing/2014/main" id="{7332184B-7500-49BE-B25B-71901EA257E0}"/>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46" name="Drop Down 4" hidden="1">
          <a:extLst>
            <a:ext uri="{63B3BB69-23CF-44E3-9099-C40C66FF867C}">
              <a14:compatExt xmlns:a14="http://schemas.microsoft.com/office/drawing/2010/main" spid="_x0000_s2052"/>
            </a:ext>
            <a:ext uri="{FF2B5EF4-FFF2-40B4-BE49-F238E27FC236}">
              <a16:creationId xmlns:a16="http://schemas.microsoft.com/office/drawing/2014/main" id="{BF63EA83-2C33-4A6E-9B45-5AD85311C72F}"/>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847" name="Drop Down 20" hidden="1">
          <a:extLst>
            <a:ext uri="{63B3BB69-23CF-44E3-9099-C40C66FF867C}">
              <a14:compatExt xmlns:a14="http://schemas.microsoft.com/office/drawing/2010/main" spid="_x0000_s2068"/>
            </a:ext>
            <a:ext uri="{FF2B5EF4-FFF2-40B4-BE49-F238E27FC236}">
              <a16:creationId xmlns:a16="http://schemas.microsoft.com/office/drawing/2014/main" id="{0E459C4B-781A-4610-B0D4-6696CE3E129C}"/>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848" name="Drop Down 24" hidden="1">
          <a:extLst>
            <a:ext uri="{63B3BB69-23CF-44E3-9099-C40C66FF867C}">
              <a14:compatExt xmlns:a14="http://schemas.microsoft.com/office/drawing/2010/main" spid="_x0000_s2072"/>
            </a:ext>
            <a:ext uri="{FF2B5EF4-FFF2-40B4-BE49-F238E27FC236}">
              <a16:creationId xmlns:a16="http://schemas.microsoft.com/office/drawing/2014/main" id="{CBC738F4-6D5A-47EA-A8F4-52A7D5B84024}"/>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49" name="Drop Down 4" hidden="1">
          <a:extLst>
            <a:ext uri="{63B3BB69-23CF-44E3-9099-C40C66FF867C}">
              <a14:compatExt xmlns:a14="http://schemas.microsoft.com/office/drawing/2010/main" spid="_x0000_s2052"/>
            </a:ext>
            <a:ext uri="{FF2B5EF4-FFF2-40B4-BE49-F238E27FC236}">
              <a16:creationId xmlns:a16="http://schemas.microsoft.com/office/drawing/2014/main" id="{DE4955EA-4EFC-4B6D-A6D4-B68686571C49}"/>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50" name="Drop Down 4" hidden="1">
          <a:extLst>
            <a:ext uri="{63B3BB69-23CF-44E3-9099-C40C66FF867C}">
              <a14:compatExt xmlns:a14="http://schemas.microsoft.com/office/drawing/2010/main" spid="_x0000_s2052"/>
            </a:ext>
            <a:ext uri="{FF2B5EF4-FFF2-40B4-BE49-F238E27FC236}">
              <a16:creationId xmlns:a16="http://schemas.microsoft.com/office/drawing/2014/main" id="{E0E90516-6F6F-4969-83C3-82D6AC561FED}"/>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51" name="Drop Down 4" hidden="1">
          <a:extLst>
            <a:ext uri="{63B3BB69-23CF-44E3-9099-C40C66FF867C}">
              <a14:compatExt xmlns:a14="http://schemas.microsoft.com/office/drawing/2010/main" spid="_x0000_s2052"/>
            </a:ext>
            <a:ext uri="{FF2B5EF4-FFF2-40B4-BE49-F238E27FC236}">
              <a16:creationId xmlns:a16="http://schemas.microsoft.com/office/drawing/2014/main" id="{2904A3AB-322E-4304-9D47-7DFE52F000C6}"/>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52" name="Drop Down 4" hidden="1">
          <a:extLst>
            <a:ext uri="{63B3BB69-23CF-44E3-9099-C40C66FF867C}">
              <a14:compatExt xmlns:a14="http://schemas.microsoft.com/office/drawing/2010/main" spid="_x0000_s2052"/>
            </a:ext>
            <a:ext uri="{FF2B5EF4-FFF2-40B4-BE49-F238E27FC236}">
              <a16:creationId xmlns:a16="http://schemas.microsoft.com/office/drawing/2014/main" id="{D862B21A-58BC-41F2-9E54-263CDEDDC89E}"/>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53" name="Drop Down 4" hidden="1">
          <a:extLst>
            <a:ext uri="{63B3BB69-23CF-44E3-9099-C40C66FF867C}">
              <a14:compatExt xmlns:a14="http://schemas.microsoft.com/office/drawing/2010/main" spid="_x0000_s2052"/>
            </a:ext>
            <a:ext uri="{FF2B5EF4-FFF2-40B4-BE49-F238E27FC236}">
              <a16:creationId xmlns:a16="http://schemas.microsoft.com/office/drawing/2014/main" id="{E9056ECE-5373-4F86-AD06-507566D60F18}"/>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854" name="Drop Down 20" hidden="1">
          <a:extLst>
            <a:ext uri="{63B3BB69-23CF-44E3-9099-C40C66FF867C}">
              <a14:compatExt xmlns:a14="http://schemas.microsoft.com/office/drawing/2010/main" spid="_x0000_s2068"/>
            </a:ext>
            <a:ext uri="{FF2B5EF4-FFF2-40B4-BE49-F238E27FC236}">
              <a16:creationId xmlns:a16="http://schemas.microsoft.com/office/drawing/2014/main" id="{3C7DE8FB-2924-4910-ACEC-6E11D22796FF}"/>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855" name="Drop Down 24" hidden="1">
          <a:extLst>
            <a:ext uri="{63B3BB69-23CF-44E3-9099-C40C66FF867C}">
              <a14:compatExt xmlns:a14="http://schemas.microsoft.com/office/drawing/2010/main" spid="_x0000_s2072"/>
            </a:ext>
            <a:ext uri="{FF2B5EF4-FFF2-40B4-BE49-F238E27FC236}">
              <a16:creationId xmlns:a16="http://schemas.microsoft.com/office/drawing/2014/main" id="{D75DC6C8-22CC-44EE-9B2F-58C1F88A91F9}"/>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56" name="Drop Down 4" hidden="1">
          <a:extLst>
            <a:ext uri="{63B3BB69-23CF-44E3-9099-C40C66FF867C}">
              <a14:compatExt xmlns:a14="http://schemas.microsoft.com/office/drawing/2010/main" spid="_x0000_s2052"/>
            </a:ext>
            <a:ext uri="{FF2B5EF4-FFF2-40B4-BE49-F238E27FC236}">
              <a16:creationId xmlns:a16="http://schemas.microsoft.com/office/drawing/2014/main" id="{784AF537-593C-4804-A7D6-8F95482B8128}"/>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57" name="Drop Down 4" hidden="1">
          <a:extLst>
            <a:ext uri="{63B3BB69-23CF-44E3-9099-C40C66FF867C}">
              <a14:compatExt xmlns:a14="http://schemas.microsoft.com/office/drawing/2010/main" spid="_x0000_s2052"/>
            </a:ext>
            <a:ext uri="{FF2B5EF4-FFF2-40B4-BE49-F238E27FC236}">
              <a16:creationId xmlns:a16="http://schemas.microsoft.com/office/drawing/2014/main" id="{A4406E4B-E318-4529-8553-236D690F88D8}"/>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58" name="Drop Down 4" hidden="1">
          <a:extLst>
            <a:ext uri="{63B3BB69-23CF-44E3-9099-C40C66FF867C}">
              <a14:compatExt xmlns:a14="http://schemas.microsoft.com/office/drawing/2010/main" spid="_x0000_s2052"/>
            </a:ext>
            <a:ext uri="{FF2B5EF4-FFF2-40B4-BE49-F238E27FC236}">
              <a16:creationId xmlns:a16="http://schemas.microsoft.com/office/drawing/2014/main" id="{D58B7DFE-662A-4E61-862E-2EE8CAA98958}"/>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59" name="Drop Down 4" hidden="1">
          <a:extLst>
            <a:ext uri="{63B3BB69-23CF-44E3-9099-C40C66FF867C}">
              <a14:compatExt xmlns:a14="http://schemas.microsoft.com/office/drawing/2010/main" spid="_x0000_s2052"/>
            </a:ext>
            <a:ext uri="{FF2B5EF4-FFF2-40B4-BE49-F238E27FC236}">
              <a16:creationId xmlns:a16="http://schemas.microsoft.com/office/drawing/2014/main" id="{AEE5EC78-0339-4A4F-BC5A-B7C06571692D}"/>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60" name="Drop Down 4" hidden="1">
          <a:extLst>
            <a:ext uri="{63B3BB69-23CF-44E3-9099-C40C66FF867C}">
              <a14:compatExt xmlns:a14="http://schemas.microsoft.com/office/drawing/2010/main" spid="_x0000_s2052"/>
            </a:ext>
            <a:ext uri="{FF2B5EF4-FFF2-40B4-BE49-F238E27FC236}">
              <a16:creationId xmlns:a16="http://schemas.microsoft.com/office/drawing/2014/main" id="{0FE02237-56AA-49B1-8E8A-7DD30CCFD9C5}"/>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861" name="Drop Down 20" hidden="1">
          <a:extLst>
            <a:ext uri="{63B3BB69-23CF-44E3-9099-C40C66FF867C}">
              <a14:compatExt xmlns:a14="http://schemas.microsoft.com/office/drawing/2010/main" spid="_x0000_s2068"/>
            </a:ext>
            <a:ext uri="{FF2B5EF4-FFF2-40B4-BE49-F238E27FC236}">
              <a16:creationId xmlns:a16="http://schemas.microsoft.com/office/drawing/2014/main" id="{EFD53DB9-F88F-429C-B1D1-629E305C92FF}"/>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862" name="Drop Down 24" hidden="1">
          <a:extLst>
            <a:ext uri="{63B3BB69-23CF-44E3-9099-C40C66FF867C}">
              <a14:compatExt xmlns:a14="http://schemas.microsoft.com/office/drawing/2010/main" spid="_x0000_s2072"/>
            </a:ext>
            <a:ext uri="{FF2B5EF4-FFF2-40B4-BE49-F238E27FC236}">
              <a16:creationId xmlns:a16="http://schemas.microsoft.com/office/drawing/2014/main" id="{8228A633-70A9-43DA-BBF9-31FCEDEEE7FC}"/>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63" name="Drop Down 4" hidden="1">
          <a:extLst>
            <a:ext uri="{63B3BB69-23CF-44E3-9099-C40C66FF867C}">
              <a14:compatExt xmlns:a14="http://schemas.microsoft.com/office/drawing/2010/main" spid="_x0000_s2052"/>
            </a:ext>
            <a:ext uri="{FF2B5EF4-FFF2-40B4-BE49-F238E27FC236}">
              <a16:creationId xmlns:a16="http://schemas.microsoft.com/office/drawing/2014/main" id="{38632316-EC60-4BF3-AF13-1285FE636B27}"/>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64" name="Drop Down 4" hidden="1">
          <a:extLst>
            <a:ext uri="{63B3BB69-23CF-44E3-9099-C40C66FF867C}">
              <a14:compatExt xmlns:a14="http://schemas.microsoft.com/office/drawing/2010/main" spid="_x0000_s2052"/>
            </a:ext>
            <a:ext uri="{FF2B5EF4-FFF2-40B4-BE49-F238E27FC236}">
              <a16:creationId xmlns:a16="http://schemas.microsoft.com/office/drawing/2014/main" id="{AA000652-286B-405C-A2D9-2FA497F9A5E2}"/>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65" name="Drop Down 4" hidden="1">
          <a:extLst>
            <a:ext uri="{63B3BB69-23CF-44E3-9099-C40C66FF867C}">
              <a14:compatExt xmlns:a14="http://schemas.microsoft.com/office/drawing/2010/main" spid="_x0000_s2052"/>
            </a:ext>
            <a:ext uri="{FF2B5EF4-FFF2-40B4-BE49-F238E27FC236}">
              <a16:creationId xmlns:a16="http://schemas.microsoft.com/office/drawing/2014/main" id="{DDCE1CB7-3630-4857-BAA4-673447C64A78}"/>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66" name="Drop Down 4" hidden="1">
          <a:extLst>
            <a:ext uri="{63B3BB69-23CF-44E3-9099-C40C66FF867C}">
              <a14:compatExt xmlns:a14="http://schemas.microsoft.com/office/drawing/2010/main" spid="_x0000_s2052"/>
            </a:ext>
            <a:ext uri="{FF2B5EF4-FFF2-40B4-BE49-F238E27FC236}">
              <a16:creationId xmlns:a16="http://schemas.microsoft.com/office/drawing/2014/main" id="{AF66A846-30A2-4BA5-A8DD-0B0316E48C92}"/>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67" name="Drop Down 4" hidden="1">
          <a:extLst>
            <a:ext uri="{63B3BB69-23CF-44E3-9099-C40C66FF867C}">
              <a14:compatExt xmlns:a14="http://schemas.microsoft.com/office/drawing/2010/main" spid="_x0000_s2052"/>
            </a:ext>
            <a:ext uri="{FF2B5EF4-FFF2-40B4-BE49-F238E27FC236}">
              <a16:creationId xmlns:a16="http://schemas.microsoft.com/office/drawing/2014/main" id="{ED91EEFC-4FF0-48BA-8E1E-95259C5AFA46}"/>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868" name="Drop Down 20" hidden="1">
          <a:extLst>
            <a:ext uri="{63B3BB69-23CF-44E3-9099-C40C66FF867C}">
              <a14:compatExt xmlns:a14="http://schemas.microsoft.com/office/drawing/2010/main" spid="_x0000_s2068"/>
            </a:ext>
            <a:ext uri="{FF2B5EF4-FFF2-40B4-BE49-F238E27FC236}">
              <a16:creationId xmlns:a16="http://schemas.microsoft.com/office/drawing/2014/main" id="{09DAF3C9-30AE-4B2F-A5CF-ADD954CA725B}"/>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869" name="Drop Down 24" hidden="1">
          <a:extLst>
            <a:ext uri="{63B3BB69-23CF-44E3-9099-C40C66FF867C}">
              <a14:compatExt xmlns:a14="http://schemas.microsoft.com/office/drawing/2010/main" spid="_x0000_s2072"/>
            </a:ext>
            <a:ext uri="{FF2B5EF4-FFF2-40B4-BE49-F238E27FC236}">
              <a16:creationId xmlns:a16="http://schemas.microsoft.com/office/drawing/2014/main" id="{0B376D0A-B8F8-4022-B243-5398AFC9393D}"/>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70" name="Drop Down 4" hidden="1">
          <a:extLst>
            <a:ext uri="{63B3BB69-23CF-44E3-9099-C40C66FF867C}">
              <a14:compatExt xmlns:a14="http://schemas.microsoft.com/office/drawing/2010/main" spid="_x0000_s2052"/>
            </a:ext>
            <a:ext uri="{FF2B5EF4-FFF2-40B4-BE49-F238E27FC236}">
              <a16:creationId xmlns:a16="http://schemas.microsoft.com/office/drawing/2014/main" id="{817140D2-9445-4D15-BF0D-1C3FFF837E73}"/>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71" name="Drop Down 4" hidden="1">
          <a:extLst>
            <a:ext uri="{63B3BB69-23CF-44E3-9099-C40C66FF867C}">
              <a14:compatExt xmlns:a14="http://schemas.microsoft.com/office/drawing/2010/main" spid="_x0000_s2052"/>
            </a:ext>
            <a:ext uri="{FF2B5EF4-FFF2-40B4-BE49-F238E27FC236}">
              <a16:creationId xmlns:a16="http://schemas.microsoft.com/office/drawing/2014/main" id="{45799444-D8B8-4820-B68B-E3BE34B92AA1}"/>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72" name="Drop Down 4" hidden="1">
          <a:extLst>
            <a:ext uri="{63B3BB69-23CF-44E3-9099-C40C66FF867C}">
              <a14:compatExt xmlns:a14="http://schemas.microsoft.com/office/drawing/2010/main" spid="_x0000_s2052"/>
            </a:ext>
            <a:ext uri="{FF2B5EF4-FFF2-40B4-BE49-F238E27FC236}">
              <a16:creationId xmlns:a16="http://schemas.microsoft.com/office/drawing/2014/main" id="{ABF245BB-A7DC-42CC-A65A-4E7305094763}"/>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73" name="Drop Down 4" hidden="1">
          <a:extLst>
            <a:ext uri="{63B3BB69-23CF-44E3-9099-C40C66FF867C}">
              <a14:compatExt xmlns:a14="http://schemas.microsoft.com/office/drawing/2010/main" spid="_x0000_s2052"/>
            </a:ext>
            <a:ext uri="{FF2B5EF4-FFF2-40B4-BE49-F238E27FC236}">
              <a16:creationId xmlns:a16="http://schemas.microsoft.com/office/drawing/2014/main" id="{526F363A-20F5-4D20-BFE5-78E87D37A50E}"/>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74" name="Drop Down 4" hidden="1">
          <a:extLst>
            <a:ext uri="{63B3BB69-23CF-44E3-9099-C40C66FF867C}">
              <a14:compatExt xmlns:a14="http://schemas.microsoft.com/office/drawing/2010/main" spid="_x0000_s2052"/>
            </a:ext>
            <a:ext uri="{FF2B5EF4-FFF2-40B4-BE49-F238E27FC236}">
              <a16:creationId xmlns:a16="http://schemas.microsoft.com/office/drawing/2014/main" id="{8EE25DDD-D3A4-49FE-91FE-F9072DC94EA0}"/>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875" name="Drop Down 20" hidden="1">
          <a:extLst>
            <a:ext uri="{63B3BB69-23CF-44E3-9099-C40C66FF867C}">
              <a14:compatExt xmlns:a14="http://schemas.microsoft.com/office/drawing/2010/main" spid="_x0000_s2068"/>
            </a:ext>
            <a:ext uri="{FF2B5EF4-FFF2-40B4-BE49-F238E27FC236}">
              <a16:creationId xmlns:a16="http://schemas.microsoft.com/office/drawing/2014/main" id="{0092056F-6552-45ED-B615-4F9DFFBA7E69}"/>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876" name="Drop Down 24" hidden="1">
          <a:extLst>
            <a:ext uri="{63B3BB69-23CF-44E3-9099-C40C66FF867C}">
              <a14:compatExt xmlns:a14="http://schemas.microsoft.com/office/drawing/2010/main" spid="_x0000_s2072"/>
            </a:ext>
            <a:ext uri="{FF2B5EF4-FFF2-40B4-BE49-F238E27FC236}">
              <a16:creationId xmlns:a16="http://schemas.microsoft.com/office/drawing/2014/main" id="{B622AA50-279F-4F50-889C-0FAEFB85F67A}"/>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77" name="Drop Down 4" hidden="1">
          <a:extLst>
            <a:ext uri="{63B3BB69-23CF-44E3-9099-C40C66FF867C}">
              <a14:compatExt xmlns:a14="http://schemas.microsoft.com/office/drawing/2010/main" spid="_x0000_s2052"/>
            </a:ext>
            <a:ext uri="{FF2B5EF4-FFF2-40B4-BE49-F238E27FC236}">
              <a16:creationId xmlns:a16="http://schemas.microsoft.com/office/drawing/2014/main" id="{DAA8A49E-A350-4D7E-9979-8243B99DBFA4}"/>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78" name="Drop Down 4" hidden="1">
          <a:extLst>
            <a:ext uri="{63B3BB69-23CF-44E3-9099-C40C66FF867C}">
              <a14:compatExt xmlns:a14="http://schemas.microsoft.com/office/drawing/2010/main" spid="_x0000_s2052"/>
            </a:ext>
            <a:ext uri="{FF2B5EF4-FFF2-40B4-BE49-F238E27FC236}">
              <a16:creationId xmlns:a16="http://schemas.microsoft.com/office/drawing/2014/main" id="{047F851A-6D44-4C91-B3A4-BCFB211E7FDE}"/>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79" name="Drop Down 4" hidden="1">
          <a:extLst>
            <a:ext uri="{63B3BB69-23CF-44E3-9099-C40C66FF867C}">
              <a14:compatExt xmlns:a14="http://schemas.microsoft.com/office/drawing/2010/main" spid="_x0000_s2052"/>
            </a:ext>
            <a:ext uri="{FF2B5EF4-FFF2-40B4-BE49-F238E27FC236}">
              <a16:creationId xmlns:a16="http://schemas.microsoft.com/office/drawing/2014/main" id="{8A81367C-1DE3-4E6F-982D-F8B394D5C1D5}"/>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80" name="Drop Down 4" hidden="1">
          <a:extLst>
            <a:ext uri="{63B3BB69-23CF-44E3-9099-C40C66FF867C}">
              <a14:compatExt xmlns:a14="http://schemas.microsoft.com/office/drawing/2010/main" spid="_x0000_s2052"/>
            </a:ext>
            <a:ext uri="{FF2B5EF4-FFF2-40B4-BE49-F238E27FC236}">
              <a16:creationId xmlns:a16="http://schemas.microsoft.com/office/drawing/2014/main" id="{143D7616-0424-460E-BBD4-0E58E8731C66}"/>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81" name="Drop Down 4" hidden="1">
          <a:extLst>
            <a:ext uri="{63B3BB69-23CF-44E3-9099-C40C66FF867C}">
              <a14:compatExt xmlns:a14="http://schemas.microsoft.com/office/drawing/2010/main" spid="_x0000_s2052"/>
            </a:ext>
            <a:ext uri="{FF2B5EF4-FFF2-40B4-BE49-F238E27FC236}">
              <a16:creationId xmlns:a16="http://schemas.microsoft.com/office/drawing/2014/main" id="{DED33165-46C4-4A5B-8914-C04E4B929761}"/>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882" name="Drop Down 20" hidden="1">
          <a:extLst>
            <a:ext uri="{63B3BB69-23CF-44E3-9099-C40C66FF867C}">
              <a14:compatExt xmlns:a14="http://schemas.microsoft.com/office/drawing/2010/main" spid="_x0000_s2068"/>
            </a:ext>
            <a:ext uri="{FF2B5EF4-FFF2-40B4-BE49-F238E27FC236}">
              <a16:creationId xmlns:a16="http://schemas.microsoft.com/office/drawing/2014/main" id="{1F84F48A-4B2E-496B-9378-78F88D15D32C}"/>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883" name="Drop Down 24" hidden="1">
          <a:extLst>
            <a:ext uri="{63B3BB69-23CF-44E3-9099-C40C66FF867C}">
              <a14:compatExt xmlns:a14="http://schemas.microsoft.com/office/drawing/2010/main" spid="_x0000_s2072"/>
            </a:ext>
            <a:ext uri="{FF2B5EF4-FFF2-40B4-BE49-F238E27FC236}">
              <a16:creationId xmlns:a16="http://schemas.microsoft.com/office/drawing/2014/main" id="{4A13EEFF-A6C7-4A9A-ADA6-4E221660D399}"/>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84" name="Drop Down 4" hidden="1">
          <a:extLst>
            <a:ext uri="{63B3BB69-23CF-44E3-9099-C40C66FF867C}">
              <a14:compatExt xmlns:a14="http://schemas.microsoft.com/office/drawing/2010/main" spid="_x0000_s2052"/>
            </a:ext>
            <a:ext uri="{FF2B5EF4-FFF2-40B4-BE49-F238E27FC236}">
              <a16:creationId xmlns:a16="http://schemas.microsoft.com/office/drawing/2014/main" id="{9EE2DD0A-052C-4011-A681-E72DD008F1D0}"/>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85" name="Drop Down 4" hidden="1">
          <a:extLst>
            <a:ext uri="{63B3BB69-23CF-44E3-9099-C40C66FF867C}">
              <a14:compatExt xmlns:a14="http://schemas.microsoft.com/office/drawing/2010/main" spid="_x0000_s2052"/>
            </a:ext>
            <a:ext uri="{FF2B5EF4-FFF2-40B4-BE49-F238E27FC236}">
              <a16:creationId xmlns:a16="http://schemas.microsoft.com/office/drawing/2014/main" id="{D5FA9D1F-EF36-4EE8-A253-47270574EF92}"/>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86" name="Drop Down 4" hidden="1">
          <a:extLst>
            <a:ext uri="{63B3BB69-23CF-44E3-9099-C40C66FF867C}">
              <a14:compatExt xmlns:a14="http://schemas.microsoft.com/office/drawing/2010/main" spid="_x0000_s2052"/>
            </a:ext>
            <a:ext uri="{FF2B5EF4-FFF2-40B4-BE49-F238E27FC236}">
              <a16:creationId xmlns:a16="http://schemas.microsoft.com/office/drawing/2014/main" id="{636C357E-5F53-4EFB-B057-5502C6E83CAB}"/>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87" name="Drop Down 4" hidden="1">
          <a:extLst>
            <a:ext uri="{63B3BB69-23CF-44E3-9099-C40C66FF867C}">
              <a14:compatExt xmlns:a14="http://schemas.microsoft.com/office/drawing/2010/main" spid="_x0000_s2052"/>
            </a:ext>
            <a:ext uri="{FF2B5EF4-FFF2-40B4-BE49-F238E27FC236}">
              <a16:creationId xmlns:a16="http://schemas.microsoft.com/office/drawing/2014/main" id="{86A084B8-6030-491D-8BC8-742BB3508D21}"/>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88" name="Drop Down 4" hidden="1">
          <a:extLst>
            <a:ext uri="{63B3BB69-23CF-44E3-9099-C40C66FF867C}">
              <a14:compatExt xmlns:a14="http://schemas.microsoft.com/office/drawing/2010/main" spid="_x0000_s2052"/>
            </a:ext>
            <a:ext uri="{FF2B5EF4-FFF2-40B4-BE49-F238E27FC236}">
              <a16:creationId xmlns:a16="http://schemas.microsoft.com/office/drawing/2014/main" id="{01AF8963-62EC-45C7-9AEC-D82C7E664026}"/>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889" name="Drop Down 20" hidden="1">
          <a:extLst>
            <a:ext uri="{63B3BB69-23CF-44E3-9099-C40C66FF867C}">
              <a14:compatExt xmlns:a14="http://schemas.microsoft.com/office/drawing/2010/main" spid="_x0000_s2068"/>
            </a:ext>
            <a:ext uri="{FF2B5EF4-FFF2-40B4-BE49-F238E27FC236}">
              <a16:creationId xmlns:a16="http://schemas.microsoft.com/office/drawing/2014/main" id="{6CC67AC0-2EE0-4EC0-A9D8-C9CA682A7B6E}"/>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890" name="Drop Down 24" hidden="1">
          <a:extLst>
            <a:ext uri="{63B3BB69-23CF-44E3-9099-C40C66FF867C}">
              <a14:compatExt xmlns:a14="http://schemas.microsoft.com/office/drawing/2010/main" spid="_x0000_s2072"/>
            </a:ext>
            <a:ext uri="{FF2B5EF4-FFF2-40B4-BE49-F238E27FC236}">
              <a16:creationId xmlns:a16="http://schemas.microsoft.com/office/drawing/2014/main" id="{7B3DCCCB-AC87-4F9C-91EE-19C5A9DBA376}"/>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91" name="Drop Down 4" hidden="1">
          <a:extLst>
            <a:ext uri="{63B3BB69-23CF-44E3-9099-C40C66FF867C}">
              <a14:compatExt xmlns:a14="http://schemas.microsoft.com/office/drawing/2010/main" spid="_x0000_s2052"/>
            </a:ext>
            <a:ext uri="{FF2B5EF4-FFF2-40B4-BE49-F238E27FC236}">
              <a16:creationId xmlns:a16="http://schemas.microsoft.com/office/drawing/2014/main" id="{8E03A74A-6902-4586-80C8-248BF0022A18}"/>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92" name="Drop Down 4" hidden="1">
          <a:extLst>
            <a:ext uri="{63B3BB69-23CF-44E3-9099-C40C66FF867C}">
              <a14:compatExt xmlns:a14="http://schemas.microsoft.com/office/drawing/2010/main" spid="_x0000_s2052"/>
            </a:ext>
            <a:ext uri="{FF2B5EF4-FFF2-40B4-BE49-F238E27FC236}">
              <a16:creationId xmlns:a16="http://schemas.microsoft.com/office/drawing/2014/main" id="{0624E9D7-B432-4A26-836D-5D4B056AEC9F}"/>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93" name="Drop Down 4" hidden="1">
          <a:extLst>
            <a:ext uri="{63B3BB69-23CF-44E3-9099-C40C66FF867C}">
              <a14:compatExt xmlns:a14="http://schemas.microsoft.com/office/drawing/2010/main" spid="_x0000_s2052"/>
            </a:ext>
            <a:ext uri="{FF2B5EF4-FFF2-40B4-BE49-F238E27FC236}">
              <a16:creationId xmlns:a16="http://schemas.microsoft.com/office/drawing/2014/main" id="{4E76AEF9-37DB-4EB8-AE08-DDBD5DED7A97}"/>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94" name="Drop Down 4" hidden="1">
          <a:extLst>
            <a:ext uri="{63B3BB69-23CF-44E3-9099-C40C66FF867C}">
              <a14:compatExt xmlns:a14="http://schemas.microsoft.com/office/drawing/2010/main" spid="_x0000_s2052"/>
            </a:ext>
            <a:ext uri="{FF2B5EF4-FFF2-40B4-BE49-F238E27FC236}">
              <a16:creationId xmlns:a16="http://schemas.microsoft.com/office/drawing/2014/main" id="{31102588-E7BD-4DE6-A5B6-A687AFF7A049}"/>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95" name="Drop Down 4" hidden="1">
          <a:extLst>
            <a:ext uri="{63B3BB69-23CF-44E3-9099-C40C66FF867C}">
              <a14:compatExt xmlns:a14="http://schemas.microsoft.com/office/drawing/2010/main" spid="_x0000_s2052"/>
            </a:ext>
            <a:ext uri="{FF2B5EF4-FFF2-40B4-BE49-F238E27FC236}">
              <a16:creationId xmlns:a16="http://schemas.microsoft.com/office/drawing/2014/main" id="{DF80839F-516E-41A4-BD71-B485E22C8F10}"/>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896" name="Drop Down 20" hidden="1">
          <a:extLst>
            <a:ext uri="{63B3BB69-23CF-44E3-9099-C40C66FF867C}">
              <a14:compatExt xmlns:a14="http://schemas.microsoft.com/office/drawing/2010/main" spid="_x0000_s2068"/>
            </a:ext>
            <a:ext uri="{FF2B5EF4-FFF2-40B4-BE49-F238E27FC236}">
              <a16:creationId xmlns:a16="http://schemas.microsoft.com/office/drawing/2014/main" id="{E5F3FF0E-BC3D-48AE-9633-A8BD8C3EE597}"/>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897" name="Drop Down 24" hidden="1">
          <a:extLst>
            <a:ext uri="{63B3BB69-23CF-44E3-9099-C40C66FF867C}">
              <a14:compatExt xmlns:a14="http://schemas.microsoft.com/office/drawing/2010/main" spid="_x0000_s2072"/>
            </a:ext>
            <a:ext uri="{FF2B5EF4-FFF2-40B4-BE49-F238E27FC236}">
              <a16:creationId xmlns:a16="http://schemas.microsoft.com/office/drawing/2014/main" id="{0BB003AD-FC70-49F5-965C-39D8E0094C7C}"/>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898" name="Drop Down 4" hidden="1">
          <a:extLst>
            <a:ext uri="{63B3BB69-23CF-44E3-9099-C40C66FF867C}">
              <a14:compatExt xmlns:a14="http://schemas.microsoft.com/office/drawing/2010/main" spid="_x0000_s2052"/>
            </a:ext>
            <a:ext uri="{FF2B5EF4-FFF2-40B4-BE49-F238E27FC236}">
              <a16:creationId xmlns:a16="http://schemas.microsoft.com/office/drawing/2014/main" id="{DEF2B26D-ED7A-444F-9403-60E936DE2D84}"/>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899" name="Drop Down 4" hidden="1">
          <a:extLst>
            <a:ext uri="{63B3BB69-23CF-44E3-9099-C40C66FF867C}">
              <a14:compatExt xmlns:a14="http://schemas.microsoft.com/office/drawing/2010/main" spid="_x0000_s2052"/>
            </a:ext>
            <a:ext uri="{FF2B5EF4-FFF2-40B4-BE49-F238E27FC236}">
              <a16:creationId xmlns:a16="http://schemas.microsoft.com/office/drawing/2014/main" id="{6A97E0C3-6D12-4415-B581-F8E65F0C5DB3}"/>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00" name="Drop Down 4" hidden="1">
          <a:extLst>
            <a:ext uri="{63B3BB69-23CF-44E3-9099-C40C66FF867C}">
              <a14:compatExt xmlns:a14="http://schemas.microsoft.com/office/drawing/2010/main" spid="_x0000_s2052"/>
            </a:ext>
            <a:ext uri="{FF2B5EF4-FFF2-40B4-BE49-F238E27FC236}">
              <a16:creationId xmlns:a16="http://schemas.microsoft.com/office/drawing/2014/main" id="{1FAC886A-8856-420B-8BD7-8A3B3DD64285}"/>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01" name="Drop Down 4" hidden="1">
          <a:extLst>
            <a:ext uri="{63B3BB69-23CF-44E3-9099-C40C66FF867C}">
              <a14:compatExt xmlns:a14="http://schemas.microsoft.com/office/drawing/2010/main" spid="_x0000_s2052"/>
            </a:ext>
            <a:ext uri="{FF2B5EF4-FFF2-40B4-BE49-F238E27FC236}">
              <a16:creationId xmlns:a16="http://schemas.microsoft.com/office/drawing/2014/main" id="{9CF0073C-0AB0-4299-8D48-94CCB6FAE797}"/>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02" name="Drop Down 4" hidden="1">
          <a:extLst>
            <a:ext uri="{63B3BB69-23CF-44E3-9099-C40C66FF867C}">
              <a14:compatExt xmlns:a14="http://schemas.microsoft.com/office/drawing/2010/main" spid="_x0000_s2052"/>
            </a:ext>
            <a:ext uri="{FF2B5EF4-FFF2-40B4-BE49-F238E27FC236}">
              <a16:creationId xmlns:a16="http://schemas.microsoft.com/office/drawing/2014/main" id="{609479CD-FAF3-4375-8B5C-99A7B58FCD44}"/>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903" name="Drop Down 20" hidden="1">
          <a:extLst>
            <a:ext uri="{63B3BB69-23CF-44E3-9099-C40C66FF867C}">
              <a14:compatExt xmlns:a14="http://schemas.microsoft.com/office/drawing/2010/main" spid="_x0000_s2068"/>
            </a:ext>
            <a:ext uri="{FF2B5EF4-FFF2-40B4-BE49-F238E27FC236}">
              <a16:creationId xmlns:a16="http://schemas.microsoft.com/office/drawing/2014/main" id="{F49F6E31-151F-45F5-9FF9-D1D0BD2359BA}"/>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904" name="Drop Down 24" hidden="1">
          <a:extLst>
            <a:ext uri="{63B3BB69-23CF-44E3-9099-C40C66FF867C}">
              <a14:compatExt xmlns:a14="http://schemas.microsoft.com/office/drawing/2010/main" spid="_x0000_s2072"/>
            </a:ext>
            <a:ext uri="{FF2B5EF4-FFF2-40B4-BE49-F238E27FC236}">
              <a16:creationId xmlns:a16="http://schemas.microsoft.com/office/drawing/2014/main" id="{9F54BBC9-C189-4F30-B270-4FA0885C22E4}"/>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05" name="Drop Down 4" hidden="1">
          <a:extLst>
            <a:ext uri="{63B3BB69-23CF-44E3-9099-C40C66FF867C}">
              <a14:compatExt xmlns:a14="http://schemas.microsoft.com/office/drawing/2010/main" spid="_x0000_s2052"/>
            </a:ext>
            <a:ext uri="{FF2B5EF4-FFF2-40B4-BE49-F238E27FC236}">
              <a16:creationId xmlns:a16="http://schemas.microsoft.com/office/drawing/2014/main" id="{A5047950-5771-43C3-BD91-2B50FC028DBB}"/>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06" name="Drop Down 4" hidden="1">
          <a:extLst>
            <a:ext uri="{63B3BB69-23CF-44E3-9099-C40C66FF867C}">
              <a14:compatExt xmlns:a14="http://schemas.microsoft.com/office/drawing/2010/main" spid="_x0000_s2052"/>
            </a:ext>
            <a:ext uri="{FF2B5EF4-FFF2-40B4-BE49-F238E27FC236}">
              <a16:creationId xmlns:a16="http://schemas.microsoft.com/office/drawing/2014/main" id="{D402411A-D1F8-4452-B1F9-248E5ADDF584}"/>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07" name="Drop Down 4" hidden="1">
          <a:extLst>
            <a:ext uri="{63B3BB69-23CF-44E3-9099-C40C66FF867C}">
              <a14:compatExt xmlns:a14="http://schemas.microsoft.com/office/drawing/2010/main" spid="_x0000_s2052"/>
            </a:ext>
            <a:ext uri="{FF2B5EF4-FFF2-40B4-BE49-F238E27FC236}">
              <a16:creationId xmlns:a16="http://schemas.microsoft.com/office/drawing/2014/main" id="{307C035A-A170-4F9B-BDF2-CEC95CF927DF}"/>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08" name="Drop Down 4" hidden="1">
          <a:extLst>
            <a:ext uri="{63B3BB69-23CF-44E3-9099-C40C66FF867C}">
              <a14:compatExt xmlns:a14="http://schemas.microsoft.com/office/drawing/2010/main" spid="_x0000_s2052"/>
            </a:ext>
            <a:ext uri="{FF2B5EF4-FFF2-40B4-BE49-F238E27FC236}">
              <a16:creationId xmlns:a16="http://schemas.microsoft.com/office/drawing/2014/main" id="{8B0F2EFA-5A60-4312-A108-888A057AC789}"/>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09" name="Drop Down 4" hidden="1">
          <a:extLst>
            <a:ext uri="{63B3BB69-23CF-44E3-9099-C40C66FF867C}">
              <a14:compatExt xmlns:a14="http://schemas.microsoft.com/office/drawing/2010/main" spid="_x0000_s2052"/>
            </a:ext>
            <a:ext uri="{FF2B5EF4-FFF2-40B4-BE49-F238E27FC236}">
              <a16:creationId xmlns:a16="http://schemas.microsoft.com/office/drawing/2014/main" id="{661D823B-DCE8-486B-8431-0EAC126FF385}"/>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910" name="Drop Down 20" hidden="1">
          <a:extLst>
            <a:ext uri="{63B3BB69-23CF-44E3-9099-C40C66FF867C}">
              <a14:compatExt xmlns:a14="http://schemas.microsoft.com/office/drawing/2010/main" spid="_x0000_s2068"/>
            </a:ext>
            <a:ext uri="{FF2B5EF4-FFF2-40B4-BE49-F238E27FC236}">
              <a16:creationId xmlns:a16="http://schemas.microsoft.com/office/drawing/2014/main" id="{A836E666-72FE-4ED9-9438-12898E46F795}"/>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911" name="Drop Down 24" hidden="1">
          <a:extLst>
            <a:ext uri="{63B3BB69-23CF-44E3-9099-C40C66FF867C}">
              <a14:compatExt xmlns:a14="http://schemas.microsoft.com/office/drawing/2010/main" spid="_x0000_s2072"/>
            </a:ext>
            <a:ext uri="{FF2B5EF4-FFF2-40B4-BE49-F238E27FC236}">
              <a16:creationId xmlns:a16="http://schemas.microsoft.com/office/drawing/2014/main" id="{2726670C-5620-42F1-BA58-D03671E9AF32}"/>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12" name="Drop Down 4" hidden="1">
          <a:extLst>
            <a:ext uri="{63B3BB69-23CF-44E3-9099-C40C66FF867C}">
              <a14:compatExt xmlns:a14="http://schemas.microsoft.com/office/drawing/2010/main" spid="_x0000_s2052"/>
            </a:ext>
            <a:ext uri="{FF2B5EF4-FFF2-40B4-BE49-F238E27FC236}">
              <a16:creationId xmlns:a16="http://schemas.microsoft.com/office/drawing/2014/main" id="{D417CE6F-D7B1-4738-8008-EAC11405EAC5}"/>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13" name="Drop Down 4" hidden="1">
          <a:extLst>
            <a:ext uri="{63B3BB69-23CF-44E3-9099-C40C66FF867C}">
              <a14:compatExt xmlns:a14="http://schemas.microsoft.com/office/drawing/2010/main" spid="_x0000_s2052"/>
            </a:ext>
            <a:ext uri="{FF2B5EF4-FFF2-40B4-BE49-F238E27FC236}">
              <a16:creationId xmlns:a16="http://schemas.microsoft.com/office/drawing/2014/main" id="{59352D86-86F4-4994-89E8-3F5092F1426B}"/>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14" name="Drop Down 4" hidden="1">
          <a:extLst>
            <a:ext uri="{63B3BB69-23CF-44E3-9099-C40C66FF867C}">
              <a14:compatExt xmlns:a14="http://schemas.microsoft.com/office/drawing/2010/main" spid="_x0000_s2052"/>
            </a:ext>
            <a:ext uri="{FF2B5EF4-FFF2-40B4-BE49-F238E27FC236}">
              <a16:creationId xmlns:a16="http://schemas.microsoft.com/office/drawing/2014/main" id="{37C2551D-EFC1-4788-A883-5001145DB4F5}"/>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15" name="Drop Down 4" hidden="1">
          <a:extLst>
            <a:ext uri="{63B3BB69-23CF-44E3-9099-C40C66FF867C}">
              <a14:compatExt xmlns:a14="http://schemas.microsoft.com/office/drawing/2010/main" spid="_x0000_s2052"/>
            </a:ext>
            <a:ext uri="{FF2B5EF4-FFF2-40B4-BE49-F238E27FC236}">
              <a16:creationId xmlns:a16="http://schemas.microsoft.com/office/drawing/2014/main" id="{15DF907E-48A0-4E8D-9161-09651186B9CE}"/>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16" name="Drop Down 4" hidden="1">
          <a:extLst>
            <a:ext uri="{63B3BB69-23CF-44E3-9099-C40C66FF867C}">
              <a14:compatExt xmlns:a14="http://schemas.microsoft.com/office/drawing/2010/main" spid="_x0000_s2052"/>
            </a:ext>
            <a:ext uri="{FF2B5EF4-FFF2-40B4-BE49-F238E27FC236}">
              <a16:creationId xmlns:a16="http://schemas.microsoft.com/office/drawing/2014/main" id="{1A2346B7-CC87-44EF-A782-9DD6E07D7EFF}"/>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917" name="Drop Down 20" hidden="1">
          <a:extLst>
            <a:ext uri="{63B3BB69-23CF-44E3-9099-C40C66FF867C}">
              <a14:compatExt xmlns:a14="http://schemas.microsoft.com/office/drawing/2010/main" spid="_x0000_s2068"/>
            </a:ext>
            <a:ext uri="{FF2B5EF4-FFF2-40B4-BE49-F238E27FC236}">
              <a16:creationId xmlns:a16="http://schemas.microsoft.com/office/drawing/2014/main" id="{C2263620-C1D8-4662-8300-2952514FD4B5}"/>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918" name="Drop Down 24" hidden="1">
          <a:extLst>
            <a:ext uri="{63B3BB69-23CF-44E3-9099-C40C66FF867C}">
              <a14:compatExt xmlns:a14="http://schemas.microsoft.com/office/drawing/2010/main" spid="_x0000_s2072"/>
            </a:ext>
            <a:ext uri="{FF2B5EF4-FFF2-40B4-BE49-F238E27FC236}">
              <a16:creationId xmlns:a16="http://schemas.microsoft.com/office/drawing/2014/main" id="{AEA27A79-8553-43F0-B8F1-2CF1EE7B9191}"/>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19" name="Drop Down 4" hidden="1">
          <a:extLst>
            <a:ext uri="{63B3BB69-23CF-44E3-9099-C40C66FF867C}">
              <a14:compatExt xmlns:a14="http://schemas.microsoft.com/office/drawing/2010/main" spid="_x0000_s2052"/>
            </a:ext>
            <a:ext uri="{FF2B5EF4-FFF2-40B4-BE49-F238E27FC236}">
              <a16:creationId xmlns:a16="http://schemas.microsoft.com/office/drawing/2014/main" id="{A784CAF7-5094-4B55-BE83-420C6485E0BA}"/>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20" name="Drop Down 4" hidden="1">
          <a:extLst>
            <a:ext uri="{63B3BB69-23CF-44E3-9099-C40C66FF867C}">
              <a14:compatExt xmlns:a14="http://schemas.microsoft.com/office/drawing/2010/main" spid="_x0000_s2052"/>
            </a:ext>
            <a:ext uri="{FF2B5EF4-FFF2-40B4-BE49-F238E27FC236}">
              <a16:creationId xmlns:a16="http://schemas.microsoft.com/office/drawing/2014/main" id="{AA337226-0E3B-447D-ACBB-E64714775ABF}"/>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21" name="Drop Down 4" hidden="1">
          <a:extLst>
            <a:ext uri="{63B3BB69-23CF-44E3-9099-C40C66FF867C}">
              <a14:compatExt xmlns:a14="http://schemas.microsoft.com/office/drawing/2010/main" spid="_x0000_s2052"/>
            </a:ext>
            <a:ext uri="{FF2B5EF4-FFF2-40B4-BE49-F238E27FC236}">
              <a16:creationId xmlns:a16="http://schemas.microsoft.com/office/drawing/2014/main" id="{41C108D6-8E92-446A-A6F3-C57B3B68F64B}"/>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22" name="Drop Down 4" hidden="1">
          <a:extLst>
            <a:ext uri="{63B3BB69-23CF-44E3-9099-C40C66FF867C}">
              <a14:compatExt xmlns:a14="http://schemas.microsoft.com/office/drawing/2010/main" spid="_x0000_s2052"/>
            </a:ext>
            <a:ext uri="{FF2B5EF4-FFF2-40B4-BE49-F238E27FC236}">
              <a16:creationId xmlns:a16="http://schemas.microsoft.com/office/drawing/2014/main" id="{19FA931D-720F-4FA6-BB12-2D83DAEFE8C6}"/>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23" name="Drop Down 4" hidden="1">
          <a:extLst>
            <a:ext uri="{63B3BB69-23CF-44E3-9099-C40C66FF867C}">
              <a14:compatExt xmlns:a14="http://schemas.microsoft.com/office/drawing/2010/main" spid="_x0000_s2052"/>
            </a:ext>
            <a:ext uri="{FF2B5EF4-FFF2-40B4-BE49-F238E27FC236}">
              <a16:creationId xmlns:a16="http://schemas.microsoft.com/office/drawing/2014/main" id="{8E026F8C-8678-428B-9B21-E66EE89E81C6}"/>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924" name="Drop Down 20" hidden="1">
          <a:extLst>
            <a:ext uri="{63B3BB69-23CF-44E3-9099-C40C66FF867C}">
              <a14:compatExt xmlns:a14="http://schemas.microsoft.com/office/drawing/2010/main" spid="_x0000_s2068"/>
            </a:ext>
            <a:ext uri="{FF2B5EF4-FFF2-40B4-BE49-F238E27FC236}">
              <a16:creationId xmlns:a16="http://schemas.microsoft.com/office/drawing/2014/main" id="{3134E055-F7F4-4BCC-94F9-93BC7B76F5CF}"/>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925" name="Drop Down 24" hidden="1">
          <a:extLst>
            <a:ext uri="{63B3BB69-23CF-44E3-9099-C40C66FF867C}">
              <a14:compatExt xmlns:a14="http://schemas.microsoft.com/office/drawing/2010/main" spid="_x0000_s2072"/>
            </a:ext>
            <a:ext uri="{FF2B5EF4-FFF2-40B4-BE49-F238E27FC236}">
              <a16:creationId xmlns:a16="http://schemas.microsoft.com/office/drawing/2014/main" id="{A24C9A6F-DF60-4049-93EF-B4E748911D3E}"/>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26" name="Drop Down 4" hidden="1">
          <a:extLst>
            <a:ext uri="{63B3BB69-23CF-44E3-9099-C40C66FF867C}">
              <a14:compatExt xmlns:a14="http://schemas.microsoft.com/office/drawing/2010/main" spid="_x0000_s2052"/>
            </a:ext>
            <a:ext uri="{FF2B5EF4-FFF2-40B4-BE49-F238E27FC236}">
              <a16:creationId xmlns:a16="http://schemas.microsoft.com/office/drawing/2014/main" id="{1ABB846E-4AC6-4562-9B29-42CA831DA74E}"/>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27" name="Drop Down 4" hidden="1">
          <a:extLst>
            <a:ext uri="{63B3BB69-23CF-44E3-9099-C40C66FF867C}">
              <a14:compatExt xmlns:a14="http://schemas.microsoft.com/office/drawing/2010/main" spid="_x0000_s2052"/>
            </a:ext>
            <a:ext uri="{FF2B5EF4-FFF2-40B4-BE49-F238E27FC236}">
              <a16:creationId xmlns:a16="http://schemas.microsoft.com/office/drawing/2014/main" id="{67734C6B-1FD1-499E-9938-9BC9DFFAC7F6}"/>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28" name="Drop Down 4" hidden="1">
          <a:extLst>
            <a:ext uri="{63B3BB69-23CF-44E3-9099-C40C66FF867C}">
              <a14:compatExt xmlns:a14="http://schemas.microsoft.com/office/drawing/2010/main" spid="_x0000_s2052"/>
            </a:ext>
            <a:ext uri="{FF2B5EF4-FFF2-40B4-BE49-F238E27FC236}">
              <a16:creationId xmlns:a16="http://schemas.microsoft.com/office/drawing/2014/main" id="{AADB2E7D-C71E-444F-B7F5-80241116EDFE}"/>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29" name="Drop Down 4" hidden="1">
          <a:extLst>
            <a:ext uri="{63B3BB69-23CF-44E3-9099-C40C66FF867C}">
              <a14:compatExt xmlns:a14="http://schemas.microsoft.com/office/drawing/2010/main" spid="_x0000_s2052"/>
            </a:ext>
            <a:ext uri="{FF2B5EF4-FFF2-40B4-BE49-F238E27FC236}">
              <a16:creationId xmlns:a16="http://schemas.microsoft.com/office/drawing/2014/main" id="{F88DC905-1B5B-4C09-9566-DB3FEA9CE651}"/>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30" name="Drop Down 4" hidden="1">
          <a:extLst>
            <a:ext uri="{63B3BB69-23CF-44E3-9099-C40C66FF867C}">
              <a14:compatExt xmlns:a14="http://schemas.microsoft.com/office/drawing/2010/main" spid="_x0000_s2052"/>
            </a:ext>
            <a:ext uri="{FF2B5EF4-FFF2-40B4-BE49-F238E27FC236}">
              <a16:creationId xmlns:a16="http://schemas.microsoft.com/office/drawing/2014/main" id="{4B74D01A-5248-4A1A-8AA3-A82CB94F6708}"/>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931" name="Drop Down 20" hidden="1">
          <a:extLst>
            <a:ext uri="{63B3BB69-23CF-44E3-9099-C40C66FF867C}">
              <a14:compatExt xmlns:a14="http://schemas.microsoft.com/office/drawing/2010/main" spid="_x0000_s2068"/>
            </a:ext>
            <a:ext uri="{FF2B5EF4-FFF2-40B4-BE49-F238E27FC236}">
              <a16:creationId xmlns:a16="http://schemas.microsoft.com/office/drawing/2014/main" id="{34CD2E6B-24D6-4CC1-B205-ED4081CC0182}"/>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932" name="Drop Down 24" hidden="1">
          <a:extLst>
            <a:ext uri="{63B3BB69-23CF-44E3-9099-C40C66FF867C}">
              <a14:compatExt xmlns:a14="http://schemas.microsoft.com/office/drawing/2010/main" spid="_x0000_s2072"/>
            </a:ext>
            <a:ext uri="{FF2B5EF4-FFF2-40B4-BE49-F238E27FC236}">
              <a16:creationId xmlns:a16="http://schemas.microsoft.com/office/drawing/2014/main" id="{86EC6832-008D-4D43-8A9C-5C825F232DA6}"/>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33" name="Drop Down 4" hidden="1">
          <a:extLst>
            <a:ext uri="{63B3BB69-23CF-44E3-9099-C40C66FF867C}">
              <a14:compatExt xmlns:a14="http://schemas.microsoft.com/office/drawing/2010/main" spid="_x0000_s2052"/>
            </a:ext>
            <a:ext uri="{FF2B5EF4-FFF2-40B4-BE49-F238E27FC236}">
              <a16:creationId xmlns:a16="http://schemas.microsoft.com/office/drawing/2014/main" id="{ABFD52E1-4318-44E4-8B0A-D8C156265D8F}"/>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34" name="Drop Down 4" hidden="1">
          <a:extLst>
            <a:ext uri="{63B3BB69-23CF-44E3-9099-C40C66FF867C}">
              <a14:compatExt xmlns:a14="http://schemas.microsoft.com/office/drawing/2010/main" spid="_x0000_s2052"/>
            </a:ext>
            <a:ext uri="{FF2B5EF4-FFF2-40B4-BE49-F238E27FC236}">
              <a16:creationId xmlns:a16="http://schemas.microsoft.com/office/drawing/2014/main" id="{FB71421A-330A-4AF7-84C6-F099A71B1DB9}"/>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35" name="Drop Down 4" hidden="1">
          <a:extLst>
            <a:ext uri="{63B3BB69-23CF-44E3-9099-C40C66FF867C}">
              <a14:compatExt xmlns:a14="http://schemas.microsoft.com/office/drawing/2010/main" spid="_x0000_s2052"/>
            </a:ext>
            <a:ext uri="{FF2B5EF4-FFF2-40B4-BE49-F238E27FC236}">
              <a16:creationId xmlns:a16="http://schemas.microsoft.com/office/drawing/2014/main" id="{5CC493B1-48C2-49CE-BB7A-669B5122E99A}"/>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36" name="Drop Down 4" hidden="1">
          <a:extLst>
            <a:ext uri="{63B3BB69-23CF-44E3-9099-C40C66FF867C}">
              <a14:compatExt xmlns:a14="http://schemas.microsoft.com/office/drawing/2010/main" spid="_x0000_s2052"/>
            </a:ext>
            <a:ext uri="{FF2B5EF4-FFF2-40B4-BE49-F238E27FC236}">
              <a16:creationId xmlns:a16="http://schemas.microsoft.com/office/drawing/2014/main" id="{108147FE-2ED0-48F0-8F5B-3C8F773DD781}"/>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37" name="Drop Down 4" hidden="1">
          <a:extLst>
            <a:ext uri="{63B3BB69-23CF-44E3-9099-C40C66FF867C}">
              <a14:compatExt xmlns:a14="http://schemas.microsoft.com/office/drawing/2010/main" spid="_x0000_s2052"/>
            </a:ext>
            <a:ext uri="{FF2B5EF4-FFF2-40B4-BE49-F238E27FC236}">
              <a16:creationId xmlns:a16="http://schemas.microsoft.com/office/drawing/2014/main" id="{51C9A9BB-0C22-4318-8171-CE3A974FCE72}"/>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938" name="Drop Down 20" hidden="1">
          <a:extLst>
            <a:ext uri="{63B3BB69-23CF-44E3-9099-C40C66FF867C}">
              <a14:compatExt xmlns:a14="http://schemas.microsoft.com/office/drawing/2010/main" spid="_x0000_s2068"/>
            </a:ext>
            <a:ext uri="{FF2B5EF4-FFF2-40B4-BE49-F238E27FC236}">
              <a16:creationId xmlns:a16="http://schemas.microsoft.com/office/drawing/2014/main" id="{0BB4C46B-FEA5-478B-9A34-E33ECF3A332F}"/>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939" name="Drop Down 24" hidden="1">
          <a:extLst>
            <a:ext uri="{63B3BB69-23CF-44E3-9099-C40C66FF867C}">
              <a14:compatExt xmlns:a14="http://schemas.microsoft.com/office/drawing/2010/main" spid="_x0000_s2072"/>
            </a:ext>
            <a:ext uri="{FF2B5EF4-FFF2-40B4-BE49-F238E27FC236}">
              <a16:creationId xmlns:a16="http://schemas.microsoft.com/office/drawing/2014/main" id="{C7CE182B-A470-4775-AE27-7890B641C452}"/>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40" name="Drop Down 4" hidden="1">
          <a:extLst>
            <a:ext uri="{63B3BB69-23CF-44E3-9099-C40C66FF867C}">
              <a14:compatExt xmlns:a14="http://schemas.microsoft.com/office/drawing/2010/main" spid="_x0000_s2052"/>
            </a:ext>
            <a:ext uri="{FF2B5EF4-FFF2-40B4-BE49-F238E27FC236}">
              <a16:creationId xmlns:a16="http://schemas.microsoft.com/office/drawing/2014/main" id="{3EDB26C2-D6F9-49AF-B1CB-91F725FE8016}"/>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41" name="Drop Down 4" hidden="1">
          <a:extLst>
            <a:ext uri="{63B3BB69-23CF-44E3-9099-C40C66FF867C}">
              <a14:compatExt xmlns:a14="http://schemas.microsoft.com/office/drawing/2010/main" spid="_x0000_s2052"/>
            </a:ext>
            <a:ext uri="{FF2B5EF4-FFF2-40B4-BE49-F238E27FC236}">
              <a16:creationId xmlns:a16="http://schemas.microsoft.com/office/drawing/2014/main" id="{F2A67454-8041-4646-A174-73E25D02C5CC}"/>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42" name="Drop Down 4" hidden="1">
          <a:extLst>
            <a:ext uri="{63B3BB69-23CF-44E3-9099-C40C66FF867C}">
              <a14:compatExt xmlns:a14="http://schemas.microsoft.com/office/drawing/2010/main" spid="_x0000_s2052"/>
            </a:ext>
            <a:ext uri="{FF2B5EF4-FFF2-40B4-BE49-F238E27FC236}">
              <a16:creationId xmlns:a16="http://schemas.microsoft.com/office/drawing/2014/main" id="{54C24735-F729-4C95-BBBD-9BEB5CA89586}"/>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43" name="Drop Down 4" hidden="1">
          <a:extLst>
            <a:ext uri="{63B3BB69-23CF-44E3-9099-C40C66FF867C}">
              <a14:compatExt xmlns:a14="http://schemas.microsoft.com/office/drawing/2010/main" spid="_x0000_s2052"/>
            </a:ext>
            <a:ext uri="{FF2B5EF4-FFF2-40B4-BE49-F238E27FC236}">
              <a16:creationId xmlns:a16="http://schemas.microsoft.com/office/drawing/2014/main" id="{D9222874-81D0-4651-BCCF-9AC9D01BB6BC}"/>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44" name="Drop Down 4" hidden="1">
          <a:extLst>
            <a:ext uri="{63B3BB69-23CF-44E3-9099-C40C66FF867C}">
              <a14:compatExt xmlns:a14="http://schemas.microsoft.com/office/drawing/2010/main" spid="_x0000_s2052"/>
            </a:ext>
            <a:ext uri="{FF2B5EF4-FFF2-40B4-BE49-F238E27FC236}">
              <a16:creationId xmlns:a16="http://schemas.microsoft.com/office/drawing/2014/main" id="{661BFEDE-3A53-47F3-9F2B-F5A6B5EDFE28}"/>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945" name="Drop Down 20" hidden="1">
          <a:extLst>
            <a:ext uri="{63B3BB69-23CF-44E3-9099-C40C66FF867C}">
              <a14:compatExt xmlns:a14="http://schemas.microsoft.com/office/drawing/2010/main" spid="_x0000_s2068"/>
            </a:ext>
            <a:ext uri="{FF2B5EF4-FFF2-40B4-BE49-F238E27FC236}">
              <a16:creationId xmlns:a16="http://schemas.microsoft.com/office/drawing/2014/main" id="{DCCCD7C6-BEE0-4023-AD06-F8A604876D4F}"/>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946" name="Drop Down 24" hidden="1">
          <a:extLst>
            <a:ext uri="{63B3BB69-23CF-44E3-9099-C40C66FF867C}">
              <a14:compatExt xmlns:a14="http://schemas.microsoft.com/office/drawing/2010/main" spid="_x0000_s2072"/>
            </a:ext>
            <a:ext uri="{FF2B5EF4-FFF2-40B4-BE49-F238E27FC236}">
              <a16:creationId xmlns:a16="http://schemas.microsoft.com/office/drawing/2014/main" id="{BA6C9B9A-789A-4ECA-9EED-6F8181653616}"/>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47" name="Drop Down 4" hidden="1">
          <a:extLst>
            <a:ext uri="{63B3BB69-23CF-44E3-9099-C40C66FF867C}">
              <a14:compatExt xmlns:a14="http://schemas.microsoft.com/office/drawing/2010/main" spid="_x0000_s2052"/>
            </a:ext>
            <a:ext uri="{FF2B5EF4-FFF2-40B4-BE49-F238E27FC236}">
              <a16:creationId xmlns:a16="http://schemas.microsoft.com/office/drawing/2014/main" id="{F5693521-E7A8-48B9-8F35-819CDA2C76DB}"/>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48" name="Drop Down 4" hidden="1">
          <a:extLst>
            <a:ext uri="{63B3BB69-23CF-44E3-9099-C40C66FF867C}">
              <a14:compatExt xmlns:a14="http://schemas.microsoft.com/office/drawing/2010/main" spid="_x0000_s2052"/>
            </a:ext>
            <a:ext uri="{FF2B5EF4-FFF2-40B4-BE49-F238E27FC236}">
              <a16:creationId xmlns:a16="http://schemas.microsoft.com/office/drawing/2014/main" id="{A34EF172-BBBD-49C5-9C7D-8EA0765493C3}"/>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49" name="Drop Down 4" hidden="1">
          <a:extLst>
            <a:ext uri="{63B3BB69-23CF-44E3-9099-C40C66FF867C}">
              <a14:compatExt xmlns:a14="http://schemas.microsoft.com/office/drawing/2010/main" spid="_x0000_s2052"/>
            </a:ext>
            <a:ext uri="{FF2B5EF4-FFF2-40B4-BE49-F238E27FC236}">
              <a16:creationId xmlns:a16="http://schemas.microsoft.com/office/drawing/2014/main" id="{CA9EFB1C-53C4-443C-802A-E4C72E477969}"/>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50" name="Drop Down 4" hidden="1">
          <a:extLst>
            <a:ext uri="{63B3BB69-23CF-44E3-9099-C40C66FF867C}">
              <a14:compatExt xmlns:a14="http://schemas.microsoft.com/office/drawing/2010/main" spid="_x0000_s2052"/>
            </a:ext>
            <a:ext uri="{FF2B5EF4-FFF2-40B4-BE49-F238E27FC236}">
              <a16:creationId xmlns:a16="http://schemas.microsoft.com/office/drawing/2014/main" id="{E73DB876-3012-41B1-BA1F-9734579A9127}"/>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51" name="Drop Down 4" hidden="1">
          <a:extLst>
            <a:ext uri="{63B3BB69-23CF-44E3-9099-C40C66FF867C}">
              <a14:compatExt xmlns:a14="http://schemas.microsoft.com/office/drawing/2010/main" spid="_x0000_s2052"/>
            </a:ext>
            <a:ext uri="{FF2B5EF4-FFF2-40B4-BE49-F238E27FC236}">
              <a16:creationId xmlns:a16="http://schemas.microsoft.com/office/drawing/2014/main" id="{6983AA5F-61AA-4032-BC4F-DBCD598B370E}"/>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952" name="Drop Down 20" hidden="1">
          <a:extLst>
            <a:ext uri="{63B3BB69-23CF-44E3-9099-C40C66FF867C}">
              <a14:compatExt xmlns:a14="http://schemas.microsoft.com/office/drawing/2010/main" spid="_x0000_s2068"/>
            </a:ext>
            <a:ext uri="{FF2B5EF4-FFF2-40B4-BE49-F238E27FC236}">
              <a16:creationId xmlns:a16="http://schemas.microsoft.com/office/drawing/2014/main" id="{D95F4465-3548-4508-BBB0-31640D99248F}"/>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953" name="Drop Down 24" hidden="1">
          <a:extLst>
            <a:ext uri="{63B3BB69-23CF-44E3-9099-C40C66FF867C}">
              <a14:compatExt xmlns:a14="http://schemas.microsoft.com/office/drawing/2010/main" spid="_x0000_s2072"/>
            </a:ext>
            <a:ext uri="{FF2B5EF4-FFF2-40B4-BE49-F238E27FC236}">
              <a16:creationId xmlns:a16="http://schemas.microsoft.com/office/drawing/2014/main" id="{C932EEEB-D73A-4819-8D49-C30C282180D9}"/>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54" name="Drop Down 4" hidden="1">
          <a:extLst>
            <a:ext uri="{63B3BB69-23CF-44E3-9099-C40C66FF867C}">
              <a14:compatExt xmlns:a14="http://schemas.microsoft.com/office/drawing/2010/main" spid="_x0000_s2052"/>
            </a:ext>
            <a:ext uri="{FF2B5EF4-FFF2-40B4-BE49-F238E27FC236}">
              <a16:creationId xmlns:a16="http://schemas.microsoft.com/office/drawing/2014/main" id="{C62B0703-7F8C-45B6-8127-329ABD2F5882}"/>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55" name="Drop Down 4" hidden="1">
          <a:extLst>
            <a:ext uri="{63B3BB69-23CF-44E3-9099-C40C66FF867C}">
              <a14:compatExt xmlns:a14="http://schemas.microsoft.com/office/drawing/2010/main" spid="_x0000_s2052"/>
            </a:ext>
            <a:ext uri="{FF2B5EF4-FFF2-40B4-BE49-F238E27FC236}">
              <a16:creationId xmlns:a16="http://schemas.microsoft.com/office/drawing/2014/main" id="{B6C9CFA8-3D64-4EF9-827B-31A60CCA73DA}"/>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56" name="Drop Down 4" hidden="1">
          <a:extLst>
            <a:ext uri="{63B3BB69-23CF-44E3-9099-C40C66FF867C}">
              <a14:compatExt xmlns:a14="http://schemas.microsoft.com/office/drawing/2010/main" spid="_x0000_s2052"/>
            </a:ext>
            <a:ext uri="{FF2B5EF4-FFF2-40B4-BE49-F238E27FC236}">
              <a16:creationId xmlns:a16="http://schemas.microsoft.com/office/drawing/2014/main" id="{48C019C0-8300-43DB-861F-BE99FF7C746B}"/>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57" name="Drop Down 4" hidden="1">
          <a:extLst>
            <a:ext uri="{63B3BB69-23CF-44E3-9099-C40C66FF867C}">
              <a14:compatExt xmlns:a14="http://schemas.microsoft.com/office/drawing/2010/main" spid="_x0000_s2052"/>
            </a:ext>
            <a:ext uri="{FF2B5EF4-FFF2-40B4-BE49-F238E27FC236}">
              <a16:creationId xmlns:a16="http://schemas.microsoft.com/office/drawing/2014/main" id="{487F5558-4772-437A-A44A-15CCA905EDD0}"/>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58" name="Drop Down 4" hidden="1">
          <a:extLst>
            <a:ext uri="{63B3BB69-23CF-44E3-9099-C40C66FF867C}">
              <a14:compatExt xmlns:a14="http://schemas.microsoft.com/office/drawing/2010/main" spid="_x0000_s2052"/>
            </a:ext>
            <a:ext uri="{FF2B5EF4-FFF2-40B4-BE49-F238E27FC236}">
              <a16:creationId xmlns:a16="http://schemas.microsoft.com/office/drawing/2014/main" id="{F2CC516C-0BAE-43E0-9A42-2FD938AA1277}"/>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959" name="Drop Down 20" hidden="1">
          <a:extLst>
            <a:ext uri="{63B3BB69-23CF-44E3-9099-C40C66FF867C}">
              <a14:compatExt xmlns:a14="http://schemas.microsoft.com/office/drawing/2010/main" spid="_x0000_s2068"/>
            </a:ext>
            <a:ext uri="{FF2B5EF4-FFF2-40B4-BE49-F238E27FC236}">
              <a16:creationId xmlns:a16="http://schemas.microsoft.com/office/drawing/2014/main" id="{B8A1C06A-9069-4999-9136-B18E8CA73688}"/>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960" name="Drop Down 24" hidden="1">
          <a:extLst>
            <a:ext uri="{63B3BB69-23CF-44E3-9099-C40C66FF867C}">
              <a14:compatExt xmlns:a14="http://schemas.microsoft.com/office/drawing/2010/main" spid="_x0000_s2072"/>
            </a:ext>
            <a:ext uri="{FF2B5EF4-FFF2-40B4-BE49-F238E27FC236}">
              <a16:creationId xmlns:a16="http://schemas.microsoft.com/office/drawing/2014/main" id="{29889680-D62B-4AA7-8C39-DEF4CDC9E531}"/>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61" name="Drop Down 4" hidden="1">
          <a:extLst>
            <a:ext uri="{63B3BB69-23CF-44E3-9099-C40C66FF867C}">
              <a14:compatExt xmlns:a14="http://schemas.microsoft.com/office/drawing/2010/main" spid="_x0000_s2052"/>
            </a:ext>
            <a:ext uri="{FF2B5EF4-FFF2-40B4-BE49-F238E27FC236}">
              <a16:creationId xmlns:a16="http://schemas.microsoft.com/office/drawing/2014/main" id="{2A91DB0E-5C0B-46BC-AA1D-73C5036A4B81}"/>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62" name="Drop Down 4" hidden="1">
          <a:extLst>
            <a:ext uri="{63B3BB69-23CF-44E3-9099-C40C66FF867C}">
              <a14:compatExt xmlns:a14="http://schemas.microsoft.com/office/drawing/2010/main" spid="_x0000_s2052"/>
            </a:ext>
            <a:ext uri="{FF2B5EF4-FFF2-40B4-BE49-F238E27FC236}">
              <a16:creationId xmlns:a16="http://schemas.microsoft.com/office/drawing/2014/main" id="{785FC896-3280-4BB8-BF4E-FC5D34D1C459}"/>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63" name="Drop Down 4" hidden="1">
          <a:extLst>
            <a:ext uri="{63B3BB69-23CF-44E3-9099-C40C66FF867C}">
              <a14:compatExt xmlns:a14="http://schemas.microsoft.com/office/drawing/2010/main" spid="_x0000_s2052"/>
            </a:ext>
            <a:ext uri="{FF2B5EF4-FFF2-40B4-BE49-F238E27FC236}">
              <a16:creationId xmlns:a16="http://schemas.microsoft.com/office/drawing/2014/main" id="{46FC7D71-97B9-404A-8BA5-E49B1747A718}"/>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64" name="Drop Down 4" hidden="1">
          <a:extLst>
            <a:ext uri="{63B3BB69-23CF-44E3-9099-C40C66FF867C}">
              <a14:compatExt xmlns:a14="http://schemas.microsoft.com/office/drawing/2010/main" spid="_x0000_s2052"/>
            </a:ext>
            <a:ext uri="{FF2B5EF4-FFF2-40B4-BE49-F238E27FC236}">
              <a16:creationId xmlns:a16="http://schemas.microsoft.com/office/drawing/2014/main" id="{1A38C80D-CC9E-4698-A780-27510A877F0C}"/>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65" name="Drop Down 4" hidden="1">
          <a:extLst>
            <a:ext uri="{63B3BB69-23CF-44E3-9099-C40C66FF867C}">
              <a14:compatExt xmlns:a14="http://schemas.microsoft.com/office/drawing/2010/main" spid="_x0000_s2052"/>
            </a:ext>
            <a:ext uri="{FF2B5EF4-FFF2-40B4-BE49-F238E27FC236}">
              <a16:creationId xmlns:a16="http://schemas.microsoft.com/office/drawing/2014/main" id="{E1CE4260-8662-4B43-BFCE-576BC3FDD351}"/>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106</xdr:row>
      <xdr:rowOff>0</xdr:rowOff>
    </xdr:from>
    <xdr:ext cx="1921468" cy="195685"/>
    <xdr:sp macro="" textlink="">
      <xdr:nvSpPr>
        <xdr:cNvPr id="3966" name="Drop Down 20" hidden="1">
          <a:extLst>
            <a:ext uri="{63B3BB69-23CF-44E3-9099-C40C66FF867C}">
              <a14:compatExt xmlns:a14="http://schemas.microsoft.com/office/drawing/2010/main" spid="_x0000_s2068"/>
            </a:ext>
            <a:ext uri="{FF2B5EF4-FFF2-40B4-BE49-F238E27FC236}">
              <a16:creationId xmlns:a16="http://schemas.microsoft.com/office/drawing/2014/main" id="{6E4FC391-1FBF-4587-9415-9A4842EB023B}"/>
            </a:ext>
          </a:extLst>
        </xdr:cNvPr>
        <xdr:cNvSpPr/>
      </xdr:nvSpPr>
      <xdr:spPr bwMode="auto">
        <a:xfrm>
          <a:off x="5974080" y="1832610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106</xdr:row>
      <xdr:rowOff>0</xdr:rowOff>
    </xdr:from>
    <xdr:ext cx="2476500" cy="199970"/>
    <xdr:sp macro="" textlink="">
      <xdr:nvSpPr>
        <xdr:cNvPr id="3967" name="Drop Down 24" hidden="1">
          <a:extLst>
            <a:ext uri="{63B3BB69-23CF-44E3-9099-C40C66FF867C}">
              <a14:compatExt xmlns:a14="http://schemas.microsoft.com/office/drawing/2010/main" spid="_x0000_s2072"/>
            </a:ext>
            <a:ext uri="{FF2B5EF4-FFF2-40B4-BE49-F238E27FC236}">
              <a16:creationId xmlns:a16="http://schemas.microsoft.com/office/drawing/2014/main" id="{E681B087-91F2-4949-AF7A-695E1F1A7B5E}"/>
            </a:ext>
          </a:extLst>
        </xdr:cNvPr>
        <xdr:cNvSpPr/>
      </xdr:nvSpPr>
      <xdr:spPr bwMode="auto">
        <a:xfrm>
          <a:off x="3901440" y="1832610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68" name="Drop Down 4" hidden="1">
          <a:extLst>
            <a:ext uri="{63B3BB69-23CF-44E3-9099-C40C66FF867C}">
              <a14:compatExt xmlns:a14="http://schemas.microsoft.com/office/drawing/2010/main" spid="_x0000_s2052"/>
            </a:ext>
            <a:ext uri="{FF2B5EF4-FFF2-40B4-BE49-F238E27FC236}">
              <a16:creationId xmlns:a16="http://schemas.microsoft.com/office/drawing/2014/main" id="{4711BFDC-EDC6-4EFC-8B59-53FF48A8F520}"/>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69" name="Drop Down 4" hidden="1">
          <a:extLst>
            <a:ext uri="{63B3BB69-23CF-44E3-9099-C40C66FF867C}">
              <a14:compatExt xmlns:a14="http://schemas.microsoft.com/office/drawing/2010/main" spid="_x0000_s2052"/>
            </a:ext>
            <a:ext uri="{FF2B5EF4-FFF2-40B4-BE49-F238E27FC236}">
              <a16:creationId xmlns:a16="http://schemas.microsoft.com/office/drawing/2014/main" id="{5A3AB125-5475-411B-95EC-3CA512FF99CE}"/>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106</xdr:row>
      <xdr:rowOff>0</xdr:rowOff>
    </xdr:from>
    <xdr:ext cx="2529840" cy="195685"/>
    <xdr:sp macro="" textlink="">
      <xdr:nvSpPr>
        <xdr:cNvPr id="3970" name="Drop Down 4" hidden="1">
          <a:extLst>
            <a:ext uri="{63B3BB69-23CF-44E3-9099-C40C66FF867C}">
              <a14:compatExt xmlns:a14="http://schemas.microsoft.com/office/drawing/2010/main" spid="_x0000_s2052"/>
            </a:ext>
            <a:ext uri="{FF2B5EF4-FFF2-40B4-BE49-F238E27FC236}">
              <a16:creationId xmlns:a16="http://schemas.microsoft.com/office/drawing/2014/main" id="{2C2E94A4-196C-4DFC-919A-B996839734FA}"/>
            </a:ext>
          </a:extLst>
        </xdr:cNvPr>
        <xdr:cNvSpPr/>
      </xdr:nvSpPr>
      <xdr:spPr bwMode="auto">
        <a:xfrm>
          <a:off x="553974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106</xdr:row>
      <xdr:rowOff>0</xdr:rowOff>
    </xdr:from>
    <xdr:ext cx="2529840" cy="195685"/>
    <xdr:sp macro="" textlink="">
      <xdr:nvSpPr>
        <xdr:cNvPr id="3971" name="Drop Down 4" hidden="1">
          <a:extLst>
            <a:ext uri="{63B3BB69-23CF-44E3-9099-C40C66FF867C}">
              <a14:compatExt xmlns:a14="http://schemas.microsoft.com/office/drawing/2010/main" spid="_x0000_s2052"/>
            </a:ext>
            <a:ext uri="{FF2B5EF4-FFF2-40B4-BE49-F238E27FC236}">
              <a16:creationId xmlns:a16="http://schemas.microsoft.com/office/drawing/2014/main" id="{2F0C60E1-3EDE-4BD8-912E-AA33DC70F20A}"/>
            </a:ext>
          </a:extLst>
        </xdr:cNvPr>
        <xdr:cNvSpPr/>
      </xdr:nvSpPr>
      <xdr:spPr bwMode="auto">
        <a:xfrm>
          <a:off x="5227320" y="1832610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108</xdr:row>
      <xdr:rowOff>0</xdr:rowOff>
    </xdr:from>
    <xdr:ext cx="2529840" cy="195685"/>
    <xdr:sp macro="" textlink="">
      <xdr:nvSpPr>
        <xdr:cNvPr id="3972" name="Drop Down 4" hidden="1">
          <a:extLst>
            <a:ext uri="{63B3BB69-23CF-44E3-9099-C40C66FF867C}">
              <a14:compatExt xmlns:a14="http://schemas.microsoft.com/office/drawing/2010/main" spid="_x0000_s2052"/>
            </a:ext>
            <a:ext uri="{FF2B5EF4-FFF2-40B4-BE49-F238E27FC236}">
              <a16:creationId xmlns:a16="http://schemas.microsoft.com/office/drawing/2014/main" id="{A4ED814B-6C5B-4D98-84EC-E7EC425CD190}"/>
            </a:ext>
          </a:extLst>
        </xdr:cNvPr>
        <xdr:cNvSpPr/>
      </xdr:nvSpPr>
      <xdr:spPr bwMode="auto">
        <a:xfrm>
          <a:off x="5539740" y="187223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108</xdr:row>
      <xdr:rowOff>0</xdr:rowOff>
    </xdr:from>
    <xdr:ext cx="1921468" cy="195685"/>
    <xdr:sp macro="" textlink="">
      <xdr:nvSpPr>
        <xdr:cNvPr id="3973" name="Drop Down 20" hidden="1">
          <a:extLst>
            <a:ext uri="{63B3BB69-23CF-44E3-9099-C40C66FF867C}">
              <a14:compatExt xmlns:a14="http://schemas.microsoft.com/office/drawing/2010/main" spid="_x0000_s2068"/>
            </a:ext>
            <a:ext uri="{FF2B5EF4-FFF2-40B4-BE49-F238E27FC236}">
              <a16:creationId xmlns:a16="http://schemas.microsoft.com/office/drawing/2014/main" id="{E3558C99-A508-41DA-B11F-5B431002D5AE}"/>
            </a:ext>
          </a:extLst>
        </xdr:cNvPr>
        <xdr:cNvSpPr/>
      </xdr:nvSpPr>
      <xdr:spPr bwMode="auto">
        <a:xfrm>
          <a:off x="5974080" y="187223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108</xdr:row>
      <xdr:rowOff>0</xdr:rowOff>
    </xdr:from>
    <xdr:ext cx="2476500" cy="199970"/>
    <xdr:sp macro="" textlink="">
      <xdr:nvSpPr>
        <xdr:cNvPr id="3974" name="Drop Down 24" hidden="1">
          <a:extLst>
            <a:ext uri="{63B3BB69-23CF-44E3-9099-C40C66FF867C}">
              <a14:compatExt xmlns:a14="http://schemas.microsoft.com/office/drawing/2010/main" spid="_x0000_s2072"/>
            </a:ext>
            <a:ext uri="{FF2B5EF4-FFF2-40B4-BE49-F238E27FC236}">
              <a16:creationId xmlns:a16="http://schemas.microsoft.com/office/drawing/2014/main" id="{04E4B096-1C69-4989-BC6A-6C2EE785016F}"/>
            </a:ext>
          </a:extLst>
        </xdr:cNvPr>
        <xdr:cNvSpPr/>
      </xdr:nvSpPr>
      <xdr:spPr bwMode="auto">
        <a:xfrm>
          <a:off x="3901440" y="187223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108</xdr:row>
      <xdr:rowOff>0</xdr:rowOff>
    </xdr:from>
    <xdr:ext cx="2529840" cy="195685"/>
    <xdr:sp macro="" textlink="">
      <xdr:nvSpPr>
        <xdr:cNvPr id="3975" name="Drop Down 4" hidden="1">
          <a:extLst>
            <a:ext uri="{63B3BB69-23CF-44E3-9099-C40C66FF867C}">
              <a14:compatExt xmlns:a14="http://schemas.microsoft.com/office/drawing/2010/main" spid="_x0000_s2052"/>
            </a:ext>
            <a:ext uri="{FF2B5EF4-FFF2-40B4-BE49-F238E27FC236}">
              <a16:creationId xmlns:a16="http://schemas.microsoft.com/office/drawing/2014/main" id="{1B6389A6-36F0-4A3D-B840-4548CCB643C3}"/>
            </a:ext>
          </a:extLst>
        </xdr:cNvPr>
        <xdr:cNvSpPr/>
      </xdr:nvSpPr>
      <xdr:spPr bwMode="auto">
        <a:xfrm>
          <a:off x="5539740" y="187223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108</xdr:row>
      <xdr:rowOff>0</xdr:rowOff>
    </xdr:from>
    <xdr:ext cx="2529840" cy="195685"/>
    <xdr:sp macro="" textlink="">
      <xdr:nvSpPr>
        <xdr:cNvPr id="3976" name="Drop Down 4" hidden="1">
          <a:extLst>
            <a:ext uri="{63B3BB69-23CF-44E3-9099-C40C66FF867C}">
              <a14:compatExt xmlns:a14="http://schemas.microsoft.com/office/drawing/2010/main" spid="_x0000_s2052"/>
            </a:ext>
            <a:ext uri="{FF2B5EF4-FFF2-40B4-BE49-F238E27FC236}">
              <a16:creationId xmlns:a16="http://schemas.microsoft.com/office/drawing/2014/main" id="{0C757414-C1B0-40D1-B06F-881A2C2FF5E5}"/>
            </a:ext>
          </a:extLst>
        </xdr:cNvPr>
        <xdr:cNvSpPr/>
      </xdr:nvSpPr>
      <xdr:spPr bwMode="auto">
        <a:xfrm>
          <a:off x="5227320" y="187223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108</xdr:row>
      <xdr:rowOff>0</xdr:rowOff>
    </xdr:from>
    <xdr:ext cx="2529840" cy="195685"/>
    <xdr:sp macro="" textlink="">
      <xdr:nvSpPr>
        <xdr:cNvPr id="3977" name="Drop Down 4" hidden="1">
          <a:extLst>
            <a:ext uri="{63B3BB69-23CF-44E3-9099-C40C66FF867C}">
              <a14:compatExt xmlns:a14="http://schemas.microsoft.com/office/drawing/2010/main" spid="_x0000_s2052"/>
            </a:ext>
            <a:ext uri="{FF2B5EF4-FFF2-40B4-BE49-F238E27FC236}">
              <a16:creationId xmlns:a16="http://schemas.microsoft.com/office/drawing/2014/main" id="{9A64AB05-4DC1-4167-82FA-913D2D6B4BBC}"/>
            </a:ext>
          </a:extLst>
        </xdr:cNvPr>
        <xdr:cNvSpPr/>
      </xdr:nvSpPr>
      <xdr:spPr bwMode="auto">
        <a:xfrm>
          <a:off x="5539740" y="187223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108</xdr:row>
      <xdr:rowOff>0</xdr:rowOff>
    </xdr:from>
    <xdr:ext cx="2529840" cy="195685"/>
    <xdr:sp macro="" textlink="">
      <xdr:nvSpPr>
        <xdr:cNvPr id="3978" name="Drop Down 4" hidden="1">
          <a:extLst>
            <a:ext uri="{63B3BB69-23CF-44E3-9099-C40C66FF867C}">
              <a14:compatExt xmlns:a14="http://schemas.microsoft.com/office/drawing/2010/main" spid="_x0000_s2052"/>
            </a:ext>
            <a:ext uri="{FF2B5EF4-FFF2-40B4-BE49-F238E27FC236}">
              <a16:creationId xmlns:a16="http://schemas.microsoft.com/office/drawing/2014/main" id="{B6D81EFD-1D1A-4BF7-BF5C-24FE4862D59D}"/>
            </a:ext>
          </a:extLst>
        </xdr:cNvPr>
        <xdr:cNvSpPr/>
      </xdr:nvSpPr>
      <xdr:spPr bwMode="auto">
        <a:xfrm>
          <a:off x="5227320" y="187223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3979" name="Drop Down 4" hidden="1">
          <a:extLst>
            <a:ext uri="{63B3BB69-23CF-44E3-9099-C40C66FF867C}">
              <a14:compatExt xmlns:a14="http://schemas.microsoft.com/office/drawing/2010/main" spid="_x0000_s2052"/>
            </a:ext>
            <a:ext uri="{FF2B5EF4-FFF2-40B4-BE49-F238E27FC236}">
              <a16:creationId xmlns:a16="http://schemas.microsoft.com/office/drawing/2014/main" id="{B06E792C-E541-4438-949D-4F4AEF331728}"/>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3980" name="Drop Down 20" hidden="1">
          <a:extLst>
            <a:ext uri="{63B3BB69-23CF-44E3-9099-C40C66FF867C}">
              <a14:compatExt xmlns:a14="http://schemas.microsoft.com/office/drawing/2010/main" spid="_x0000_s2068"/>
            </a:ext>
            <a:ext uri="{FF2B5EF4-FFF2-40B4-BE49-F238E27FC236}">
              <a16:creationId xmlns:a16="http://schemas.microsoft.com/office/drawing/2014/main" id="{5A658B17-3EBF-4CAC-8933-5FF735EBDF07}"/>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3981" name="Drop Down 24" hidden="1">
          <a:extLst>
            <a:ext uri="{63B3BB69-23CF-44E3-9099-C40C66FF867C}">
              <a14:compatExt xmlns:a14="http://schemas.microsoft.com/office/drawing/2010/main" spid="_x0000_s2072"/>
            </a:ext>
            <a:ext uri="{FF2B5EF4-FFF2-40B4-BE49-F238E27FC236}">
              <a16:creationId xmlns:a16="http://schemas.microsoft.com/office/drawing/2014/main" id="{8B5C07FA-D87E-4E58-A118-97D8F517D12A}"/>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3982" name="Drop Down 4" hidden="1">
          <a:extLst>
            <a:ext uri="{63B3BB69-23CF-44E3-9099-C40C66FF867C}">
              <a14:compatExt xmlns:a14="http://schemas.microsoft.com/office/drawing/2010/main" spid="_x0000_s2052"/>
            </a:ext>
            <a:ext uri="{FF2B5EF4-FFF2-40B4-BE49-F238E27FC236}">
              <a16:creationId xmlns:a16="http://schemas.microsoft.com/office/drawing/2014/main" id="{FD3BD041-47BE-4CF4-B8D7-C1878B19566C}"/>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3983" name="Drop Down 4" hidden="1">
          <a:extLst>
            <a:ext uri="{63B3BB69-23CF-44E3-9099-C40C66FF867C}">
              <a14:compatExt xmlns:a14="http://schemas.microsoft.com/office/drawing/2010/main" spid="_x0000_s2052"/>
            </a:ext>
            <a:ext uri="{FF2B5EF4-FFF2-40B4-BE49-F238E27FC236}">
              <a16:creationId xmlns:a16="http://schemas.microsoft.com/office/drawing/2014/main" id="{54602565-0C98-4B2C-8F9A-80B269488309}"/>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3984" name="Drop Down 4" hidden="1">
          <a:extLst>
            <a:ext uri="{63B3BB69-23CF-44E3-9099-C40C66FF867C}">
              <a14:compatExt xmlns:a14="http://schemas.microsoft.com/office/drawing/2010/main" spid="_x0000_s2052"/>
            </a:ext>
            <a:ext uri="{FF2B5EF4-FFF2-40B4-BE49-F238E27FC236}">
              <a16:creationId xmlns:a16="http://schemas.microsoft.com/office/drawing/2014/main" id="{38FE9D32-D55A-44ED-922B-415693C4A212}"/>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3985" name="Drop Down 4" hidden="1">
          <a:extLst>
            <a:ext uri="{63B3BB69-23CF-44E3-9099-C40C66FF867C}">
              <a14:compatExt xmlns:a14="http://schemas.microsoft.com/office/drawing/2010/main" spid="_x0000_s2052"/>
            </a:ext>
            <a:ext uri="{FF2B5EF4-FFF2-40B4-BE49-F238E27FC236}">
              <a16:creationId xmlns:a16="http://schemas.microsoft.com/office/drawing/2014/main" id="{DF349A28-3B69-4BF7-878E-D88E4D1CD083}"/>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3986" name="Drop Down 4" hidden="1">
          <a:extLst>
            <a:ext uri="{63B3BB69-23CF-44E3-9099-C40C66FF867C}">
              <a14:compatExt xmlns:a14="http://schemas.microsoft.com/office/drawing/2010/main" spid="_x0000_s2052"/>
            </a:ext>
            <a:ext uri="{FF2B5EF4-FFF2-40B4-BE49-F238E27FC236}">
              <a16:creationId xmlns:a16="http://schemas.microsoft.com/office/drawing/2014/main" id="{36A3A686-3B83-46FA-B233-A439372CD865}"/>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3987" name="Drop Down 20" hidden="1">
          <a:extLst>
            <a:ext uri="{63B3BB69-23CF-44E3-9099-C40C66FF867C}">
              <a14:compatExt xmlns:a14="http://schemas.microsoft.com/office/drawing/2010/main" spid="_x0000_s2068"/>
            </a:ext>
            <a:ext uri="{FF2B5EF4-FFF2-40B4-BE49-F238E27FC236}">
              <a16:creationId xmlns:a16="http://schemas.microsoft.com/office/drawing/2014/main" id="{BC7F1F7F-5EC3-4F46-83A2-4263F9C82221}"/>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3988" name="Drop Down 24" hidden="1">
          <a:extLst>
            <a:ext uri="{63B3BB69-23CF-44E3-9099-C40C66FF867C}">
              <a14:compatExt xmlns:a14="http://schemas.microsoft.com/office/drawing/2010/main" spid="_x0000_s2072"/>
            </a:ext>
            <a:ext uri="{FF2B5EF4-FFF2-40B4-BE49-F238E27FC236}">
              <a16:creationId xmlns:a16="http://schemas.microsoft.com/office/drawing/2014/main" id="{E895EEB2-86D7-4048-93A6-5F0A974916B8}"/>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3989" name="Drop Down 4" hidden="1">
          <a:extLst>
            <a:ext uri="{63B3BB69-23CF-44E3-9099-C40C66FF867C}">
              <a14:compatExt xmlns:a14="http://schemas.microsoft.com/office/drawing/2010/main" spid="_x0000_s2052"/>
            </a:ext>
            <a:ext uri="{FF2B5EF4-FFF2-40B4-BE49-F238E27FC236}">
              <a16:creationId xmlns:a16="http://schemas.microsoft.com/office/drawing/2014/main" id="{8CC7601C-A714-414F-91D9-056ADE3A1117}"/>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3990" name="Drop Down 4" hidden="1">
          <a:extLst>
            <a:ext uri="{63B3BB69-23CF-44E3-9099-C40C66FF867C}">
              <a14:compatExt xmlns:a14="http://schemas.microsoft.com/office/drawing/2010/main" spid="_x0000_s2052"/>
            </a:ext>
            <a:ext uri="{FF2B5EF4-FFF2-40B4-BE49-F238E27FC236}">
              <a16:creationId xmlns:a16="http://schemas.microsoft.com/office/drawing/2014/main" id="{DBB2EA78-31D1-4C74-AC97-643903A12DE1}"/>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3991" name="Drop Down 4" hidden="1">
          <a:extLst>
            <a:ext uri="{63B3BB69-23CF-44E3-9099-C40C66FF867C}">
              <a14:compatExt xmlns:a14="http://schemas.microsoft.com/office/drawing/2010/main" spid="_x0000_s2052"/>
            </a:ext>
            <a:ext uri="{FF2B5EF4-FFF2-40B4-BE49-F238E27FC236}">
              <a16:creationId xmlns:a16="http://schemas.microsoft.com/office/drawing/2014/main" id="{57B1598E-5A69-4C02-819D-C3888D2CBE4D}"/>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3992" name="Drop Down 4" hidden="1">
          <a:extLst>
            <a:ext uri="{63B3BB69-23CF-44E3-9099-C40C66FF867C}">
              <a14:compatExt xmlns:a14="http://schemas.microsoft.com/office/drawing/2010/main" spid="_x0000_s2052"/>
            </a:ext>
            <a:ext uri="{FF2B5EF4-FFF2-40B4-BE49-F238E27FC236}">
              <a16:creationId xmlns:a16="http://schemas.microsoft.com/office/drawing/2014/main" id="{92A704C8-1B47-45DC-A477-A096DE33CD08}"/>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3993" name="Drop Down 4" hidden="1">
          <a:extLst>
            <a:ext uri="{63B3BB69-23CF-44E3-9099-C40C66FF867C}">
              <a14:compatExt xmlns:a14="http://schemas.microsoft.com/office/drawing/2010/main" spid="_x0000_s2052"/>
            </a:ext>
            <a:ext uri="{FF2B5EF4-FFF2-40B4-BE49-F238E27FC236}">
              <a16:creationId xmlns:a16="http://schemas.microsoft.com/office/drawing/2014/main" id="{83F41A71-9AE5-4E5B-B914-A16B28DCEA49}"/>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3994" name="Drop Down 20" hidden="1">
          <a:extLst>
            <a:ext uri="{63B3BB69-23CF-44E3-9099-C40C66FF867C}">
              <a14:compatExt xmlns:a14="http://schemas.microsoft.com/office/drawing/2010/main" spid="_x0000_s2068"/>
            </a:ext>
            <a:ext uri="{FF2B5EF4-FFF2-40B4-BE49-F238E27FC236}">
              <a16:creationId xmlns:a16="http://schemas.microsoft.com/office/drawing/2014/main" id="{65750CA0-A637-4932-B4DC-FF97B545BC12}"/>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3995" name="Drop Down 24" hidden="1">
          <a:extLst>
            <a:ext uri="{63B3BB69-23CF-44E3-9099-C40C66FF867C}">
              <a14:compatExt xmlns:a14="http://schemas.microsoft.com/office/drawing/2010/main" spid="_x0000_s2072"/>
            </a:ext>
            <a:ext uri="{FF2B5EF4-FFF2-40B4-BE49-F238E27FC236}">
              <a16:creationId xmlns:a16="http://schemas.microsoft.com/office/drawing/2014/main" id="{2639A0A6-8DC3-4373-ACD5-5795C8BF2B1C}"/>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3996" name="Drop Down 4" hidden="1">
          <a:extLst>
            <a:ext uri="{63B3BB69-23CF-44E3-9099-C40C66FF867C}">
              <a14:compatExt xmlns:a14="http://schemas.microsoft.com/office/drawing/2010/main" spid="_x0000_s2052"/>
            </a:ext>
            <a:ext uri="{FF2B5EF4-FFF2-40B4-BE49-F238E27FC236}">
              <a16:creationId xmlns:a16="http://schemas.microsoft.com/office/drawing/2014/main" id="{0CEA66AF-A3BC-4388-BB5B-19F132535C42}"/>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3997" name="Drop Down 4" hidden="1">
          <a:extLst>
            <a:ext uri="{63B3BB69-23CF-44E3-9099-C40C66FF867C}">
              <a14:compatExt xmlns:a14="http://schemas.microsoft.com/office/drawing/2010/main" spid="_x0000_s2052"/>
            </a:ext>
            <a:ext uri="{FF2B5EF4-FFF2-40B4-BE49-F238E27FC236}">
              <a16:creationId xmlns:a16="http://schemas.microsoft.com/office/drawing/2014/main" id="{718203F8-7CDA-4FCB-9DB3-A250DCA2AB24}"/>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3998" name="Drop Down 4" hidden="1">
          <a:extLst>
            <a:ext uri="{63B3BB69-23CF-44E3-9099-C40C66FF867C}">
              <a14:compatExt xmlns:a14="http://schemas.microsoft.com/office/drawing/2010/main" spid="_x0000_s2052"/>
            </a:ext>
            <a:ext uri="{FF2B5EF4-FFF2-40B4-BE49-F238E27FC236}">
              <a16:creationId xmlns:a16="http://schemas.microsoft.com/office/drawing/2014/main" id="{E3D9E1A4-94DD-4DC3-A47A-2BF644CFFEA1}"/>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3999" name="Drop Down 4" hidden="1">
          <a:extLst>
            <a:ext uri="{63B3BB69-23CF-44E3-9099-C40C66FF867C}">
              <a14:compatExt xmlns:a14="http://schemas.microsoft.com/office/drawing/2010/main" spid="_x0000_s2052"/>
            </a:ext>
            <a:ext uri="{FF2B5EF4-FFF2-40B4-BE49-F238E27FC236}">
              <a16:creationId xmlns:a16="http://schemas.microsoft.com/office/drawing/2014/main" id="{1F96C667-A187-451A-8852-520BCE3FEAC0}"/>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00" name="Drop Down 4" hidden="1">
          <a:extLst>
            <a:ext uri="{63B3BB69-23CF-44E3-9099-C40C66FF867C}">
              <a14:compatExt xmlns:a14="http://schemas.microsoft.com/office/drawing/2010/main" spid="_x0000_s2052"/>
            </a:ext>
            <a:ext uri="{FF2B5EF4-FFF2-40B4-BE49-F238E27FC236}">
              <a16:creationId xmlns:a16="http://schemas.microsoft.com/office/drawing/2014/main" id="{2B9836E2-1EEE-4238-BB74-25E0D62D9C44}"/>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001" name="Drop Down 20" hidden="1">
          <a:extLst>
            <a:ext uri="{63B3BB69-23CF-44E3-9099-C40C66FF867C}">
              <a14:compatExt xmlns:a14="http://schemas.microsoft.com/office/drawing/2010/main" spid="_x0000_s2068"/>
            </a:ext>
            <a:ext uri="{FF2B5EF4-FFF2-40B4-BE49-F238E27FC236}">
              <a16:creationId xmlns:a16="http://schemas.microsoft.com/office/drawing/2014/main" id="{FB8D6F9A-11EB-4625-80F3-F010C4C58E76}"/>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002" name="Drop Down 24" hidden="1">
          <a:extLst>
            <a:ext uri="{63B3BB69-23CF-44E3-9099-C40C66FF867C}">
              <a14:compatExt xmlns:a14="http://schemas.microsoft.com/office/drawing/2010/main" spid="_x0000_s2072"/>
            </a:ext>
            <a:ext uri="{FF2B5EF4-FFF2-40B4-BE49-F238E27FC236}">
              <a16:creationId xmlns:a16="http://schemas.microsoft.com/office/drawing/2014/main" id="{B679FCD5-B0D6-4CD4-B407-F76AF7E3B7FE}"/>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03" name="Drop Down 4" hidden="1">
          <a:extLst>
            <a:ext uri="{63B3BB69-23CF-44E3-9099-C40C66FF867C}">
              <a14:compatExt xmlns:a14="http://schemas.microsoft.com/office/drawing/2010/main" spid="_x0000_s2052"/>
            </a:ext>
            <a:ext uri="{FF2B5EF4-FFF2-40B4-BE49-F238E27FC236}">
              <a16:creationId xmlns:a16="http://schemas.microsoft.com/office/drawing/2014/main" id="{6130B26B-A98C-4A8D-8DD8-EFF13A17C45A}"/>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04" name="Drop Down 4" hidden="1">
          <a:extLst>
            <a:ext uri="{63B3BB69-23CF-44E3-9099-C40C66FF867C}">
              <a14:compatExt xmlns:a14="http://schemas.microsoft.com/office/drawing/2010/main" spid="_x0000_s2052"/>
            </a:ext>
            <a:ext uri="{FF2B5EF4-FFF2-40B4-BE49-F238E27FC236}">
              <a16:creationId xmlns:a16="http://schemas.microsoft.com/office/drawing/2014/main" id="{2CC77624-8185-41D5-B228-747AF5FE9440}"/>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05" name="Drop Down 4" hidden="1">
          <a:extLst>
            <a:ext uri="{63B3BB69-23CF-44E3-9099-C40C66FF867C}">
              <a14:compatExt xmlns:a14="http://schemas.microsoft.com/office/drawing/2010/main" spid="_x0000_s2052"/>
            </a:ext>
            <a:ext uri="{FF2B5EF4-FFF2-40B4-BE49-F238E27FC236}">
              <a16:creationId xmlns:a16="http://schemas.microsoft.com/office/drawing/2014/main" id="{96B77B71-D1FD-4A23-988F-605A5219CAEF}"/>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06" name="Drop Down 4" hidden="1">
          <a:extLst>
            <a:ext uri="{63B3BB69-23CF-44E3-9099-C40C66FF867C}">
              <a14:compatExt xmlns:a14="http://schemas.microsoft.com/office/drawing/2010/main" spid="_x0000_s2052"/>
            </a:ext>
            <a:ext uri="{FF2B5EF4-FFF2-40B4-BE49-F238E27FC236}">
              <a16:creationId xmlns:a16="http://schemas.microsoft.com/office/drawing/2014/main" id="{48BC519B-DDFF-4FF1-8B62-E33521782B0B}"/>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07" name="Drop Down 4" hidden="1">
          <a:extLst>
            <a:ext uri="{63B3BB69-23CF-44E3-9099-C40C66FF867C}">
              <a14:compatExt xmlns:a14="http://schemas.microsoft.com/office/drawing/2010/main" spid="_x0000_s2052"/>
            </a:ext>
            <a:ext uri="{FF2B5EF4-FFF2-40B4-BE49-F238E27FC236}">
              <a16:creationId xmlns:a16="http://schemas.microsoft.com/office/drawing/2014/main" id="{083D2155-EF51-478F-927D-F75ABE098792}"/>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008" name="Drop Down 20" hidden="1">
          <a:extLst>
            <a:ext uri="{63B3BB69-23CF-44E3-9099-C40C66FF867C}">
              <a14:compatExt xmlns:a14="http://schemas.microsoft.com/office/drawing/2010/main" spid="_x0000_s2068"/>
            </a:ext>
            <a:ext uri="{FF2B5EF4-FFF2-40B4-BE49-F238E27FC236}">
              <a16:creationId xmlns:a16="http://schemas.microsoft.com/office/drawing/2014/main" id="{52DC98DE-1E2B-4465-B09D-57FD1DCF06BB}"/>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009" name="Drop Down 24" hidden="1">
          <a:extLst>
            <a:ext uri="{63B3BB69-23CF-44E3-9099-C40C66FF867C}">
              <a14:compatExt xmlns:a14="http://schemas.microsoft.com/office/drawing/2010/main" spid="_x0000_s2072"/>
            </a:ext>
            <a:ext uri="{FF2B5EF4-FFF2-40B4-BE49-F238E27FC236}">
              <a16:creationId xmlns:a16="http://schemas.microsoft.com/office/drawing/2014/main" id="{3BBB2FDB-7EC4-436F-8F33-4FB55EEDB87A}"/>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10" name="Drop Down 4" hidden="1">
          <a:extLst>
            <a:ext uri="{63B3BB69-23CF-44E3-9099-C40C66FF867C}">
              <a14:compatExt xmlns:a14="http://schemas.microsoft.com/office/drawing/2010/main" spid="_x0000_s2052"/>
            </a:ext>
            <a:ext uri="{FF2B5EF4-FFF2-40B4-BE49-F238E27FC236}">
              <a16:creationId xmlns:a16="http://schemas.microsoft.com/office/drawing/2014/main" id="{B16FB479-9619-49D5-91DE-566202411464}"/>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11" name="Drop Down 4" hidden="1">
          <a:extLst>
            <a:ext uri="{63B3BB69-23CF-44E3-9099-C40C66FF867C}">
              <a14:compatExt xmlns:a14="http://schemas.microsoft.com/office/drawing/2010/main" spid="_x0000_s2052"/>
            </a:ext>
            <a:ext uri="{FF2B5EF4-FFF2-40B4-BE49-F238E27FC236}">
              <a16:creationId xmlns:a16="http://schemas.microsoft.com/office/drawing/2014/main" id="{DE522155-6025-4D17-B73E-D32745326C20}"/>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12" name="Drop Down 4" hidden="1">
          <a:extLst>
            <a:ext uri="{63B3BB69-23CF-44E3-9099-C40C66FF867C}">
              <a14:compatExt xmlns:a14="http://schemas.microsoft.com/office/drawing/2010/main" spid="_x0000_s2052"/>
            </a:ext>
            <a:ext uri="{FF2B5EF4-FFF2-40B4-BE49-F238E27FC236}">
              <a16:creationId xmlns:a16="http://schemas.microsoft.com/office/drawing/2014/main" id="{B9F364E5-FCA8-4C15-8B52-808905F8CAE1}"/>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13" name="Drop Down 4" hidden="1">
          <a:extLst>
            <a:ext uri="{63B3BB69-23CF-44E3-9099-C40C66FF867C}">
              <a14:compatExt xmlns:a14="http://schemas.microsoft.com/office/drawing/2010/main" spid="_x0000_s2052"/>
            </a:ext>
            <a:ext uri="{FF2B5EF4-FFF2-40B4-BE49-F238E27FC236}">
              <a16:creationId xmlns:a16="http://schemas.microsoft.com/office/drawing/2014/main" id="{4C948B70-DF46-4B3F-A4B3-2BC585F1AC77}"/>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14" name="Drop Down 4" hidden="1">
          <a:extLst>
            <a:ext uri="{63B3BB69-23CF-44E3-9099-C40C66FF867C}">
              <a14:compatExt xmlns:a14="http://schemas.microsoft.com/office/drawing/2010/main" spid="_x0000_s2052"/>
            </a:ext>
            <a:ext uri="{FF2B5EF4-FFF2-40B4-BE49-F238E27FC236}">
              <a16:creationId xmlns:a16="http://schemas.microsoft.com/office/drawing/2014/main" id="{0BEC0A53-C107-412A-B4CF-573F98F448E2}"/>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015" name="Drop Down 20" hidden="1">
          <a:extLst>
            <a:ext uri="{63B3BB69-23CF-44E3-9099-C40C66FF867C}">
              <a14:compatExt xmlns:a14="http://schemas.microsoft.com/office/drawing/2010/main" spid="_x0000_s2068"/>
            </a:ext>
            <a:ext uri="{FF2B5EF4-FFF2-40B4-BE49-F238E27FC236}">
              <a16:creationId xmlns:a16="http://schemas.microsoft.com/office/drawing/2014/main" id="{E4037205-95D3-4C80-8C97-61E254EBDE7D}"/>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016" name="Drop Down 24" hidden="1">
          <a:extLst>
            <a:ext uri="{63B3BB69-23CF-44E3-9099-C40C66FF867C}">
              <a14:compatExt xmlns:a14="http://schemas.microsoft.com/office/drawing/2010/main" spid="_x0000_s2072"/>
            </a:ext>
            <a:ext uri="{FF2B5EF4-FFF2-40B4-BE49-F238E27FC236}">
              <a16:creationId xmlns:a16="http://schemas.microsoft.com/office/drawing/2014/main" id="{E93B44A8-A77D-4F41-BF7A-419FAE9F8AD9}"/>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17" name="Drop Down 4" hidden="1">
          <a:extLst>
            <a:ext uri="{63B3BB69-23CF-44E3-9099-C40C66FF867C}">
              <a14:compatExt xmlns:a14="http://schemas.microsoft.com/office/drawing/2010/main" spid="_x0000_s2052"/>
            </a:ext>
            <a:ext uri="{FF2B5EF4-FFF2-40B4-BE49-F238E27FC236}">
              <a16:creationId xmlns:a16="http://schemas.microsoft.com/office/drawing/2014/main" id="{44A7DAD1-96B2-46E9-80B1-96DCA7BC4A2D}"/>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18" name="Drop Down 4" hidden="1">
          <a:extLst>
            <a:ext uri="{63B3BB69-23CF-44E3-9099-C40C66FF867C}">
              <a14:compatExt xmlns:a14="http://schemas.microsoft.com/office/drawing/2010/main" spid="_x0000_s2052"/>
            </a:ext>
            <a:ext uri="{FF2B5EF4-FFF2-40B4-BE49-F238E27FC236}">
              <a16:creationId xmlns:a16="http://schemas.microsoft.com/office/drawing/2014/main" id="{D6B0A60D-7E15-4F47-84F7-395A36A77932}"/>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19" name="Drop Down 4" hidden="1">
          <a:extLst>
            <a:ext uri="{63B3BB69-23CF-44E3-9099-C40C66FF867C}">
              <a14:compatExt xmlns:a14="http://schemas.microsoft.com/office/drawing/2010/main" spid="_x0000_s2052"/>
            </a:ext>
            <a:ext uri="{FF2B5EF4-FFF2-40B4-BE49-F238E27FC236}">
              <a16:creationId xmlns:a16="http://schemas.microsoft.com/office/drawing/2014/main" id="{2A532FBC-736B-4C0A-9083-090C0C414A9F}"/>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20" name="Drop Down 4" hidden="1">
          <a:extLst>
            <a:ext uri="{63B3BB69-23CF-44E3-9099-C40C66FF867C}">
              <a14:compatExt xmlns:a14="http://schemas.microsoft.com/office/drawing/2010/main" spid="_x0000_s2052"/>
            </a:ext>
            <a:ext uri="{FF2B5EF4-FFF2-40B4-BE49-F238E27FC236}">
              <a16:creationId xmlns:a16="http://schemas.microsoft.com/office/drawing/2014/main" id="{6F90F0F7-03ED-49BB-AB87-AB8400461D94}"/>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21" name="Drop Down 4" hidden="1">
          <a:extLst>
            <a:ext uri="{63B3BB69-23CF-44E3-9099-C40C66FF867C}">
              <a14:compatExt xmlns:a14="http://schemas.microsoft.com/office/drawing/2010/main" spid="_x0000_s2052"/>
            </a:ext>
            <a:ext uri="{FF2B5EF4-FFF2-40B4-BE49-F238E27FC236}">
              <a16:creationId xmlns:a16="http://schemas.microsoft.com/office/drawing/2014/main" id="{46D850CE-3473-4F46-BA53-2976A559F9F9}"/>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022" name="Drop Down 20" hidden="1">
          <a:extLst>
            <a:ext uri="{63B3BB69-23CF-44E3-9099-C40C66FF867C}">
              <a14:compatExt xmlns:a14="http://schemas.microsoft.com/office/drawing/2010/main" spid="_x0000_s2068"/>
            </a:ext>
            <a:ext uri="{FF2B5EF4-FFF2-40B4-BE49-F238E27FC236}">
              <a16:creationId xmlns:a16="http://schemas.microsoft.com/office/drawing/2014/main" id="{F21D0979-54AD-460D-92F6-DD2A25FB3B6A}"/>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023" name="Drop Down 24" hidden="1">
          <a:extLst>
            <a:ext uri="{63B3BB69-23CF-44E3-9099-C40C66FF867C}">
              <a14:compatExt xmlns:a14="http://schemas.microsoft.com/office/drawing/2010/main" spid="_x0000_s2072"/>
            </a:ext>
            <a:ext uri="{FF2B5EF4-FFF2-40B4-BE49-F238E27FC236}">
              <a16:creationId xmlns:a16="http://schemas.microsoft.com/office/drawing/2014/main" id="{F439921E-997E-404A-86D6-1C26B9EBFD9D}"/>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24" name="Drop Down 4" hidden="1">
          <a:extLst>
            <a:ext uri="{63B3BB69-23CF-44E3-9099-C40C66FF867C}">
              <a14:compatExt xmlns:a14="http://schemas.microsoft.com/office/drawing/2010/main" spid="_x0000_s2052"/>
            </a:ext>
            <a:ext uri="{FF2B5EF4-FFF2-40B4-BE49-F238E27FC236}">
              <a16:creationId xmlns:a16="http://schemas.microsoft.com/office/drawing/2014/main" id="{DEE71398-DF55-4314-B7DB-A7F42DCFAB1B}"/>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25" name="Drop Down 4" hidden="1">
          <a:extLst>
            <a:ext uri="{63B3BB69-23CF-44E3-9099-C40C66FF867C}">
              <a14:compatExt xmlns:a14="http://schemas.microsoft.com/office/drawing/2010/main" spid="_x0000_s2052"/>
            </a:ext>
            <a:ext uri="{FF2B5EF4-FFF2-40B4-BE49-F238E27FC236}">
              <a16:creationId xmlns:a16="http://schemas.microsoft.com/office/drawing/2014/main" id="{EB09FC26-8FAC-4F04-8870-0990CCC04A75}"/>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26" name="Drop Down 4" hidden="1">
          <a:extLst>
            <a:ext uri="{63B3BB69-23CF-44E3-9099-C40C66FF867C}">
              <a14:compatExt xmlns:a14="http://schemas.microsoft.com/office/drawing/2010/main" spid="_x0000_s2052"/>
            </a:ext>
            <a:ext uri="{FF2B5EF4-FFF2-40B4-BE49-F238E27FC236}">
              <a16:creationId xmlns:a16="http://schemas.microsoft.com/office/drawing/2014/main" id="{4AF76ADA-E0D0-4CF8-B0AA-0242C66E0D49}"/>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27" name="Drop Down 4" hidden="1">
          <a:extLst>
            <a:ext uri="{63B3BB69-23CF-44E3-9099-C40C66FF867C}">
              <a14:compatExt xmlns:a14="http://schemas.microsoft.com/office/drawing/2010/main" spid="_x0000_s2052"/>
            </a:ext>
            <a:ext uri="{FF2B5EF4-FFF2-40B4-BE49-F238E27FC236}">
              <a16:creationId xmlns:a16="http://schemas.microsoft.com/office/drawing/2014/main" id="{53A1F2FF-7092-442C-8441-44CEF329692B}"/>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28" name="Drop Down 4" hidden="1">
          <a:extLst>
            <a:ext uri="{63B3BB69-23CF-44E3-9099-C40C66FF867C}">
              <a14:compatExt xmlns:a14="http://schemas.microsoft.com/office/drawing/2010/main" spid="_x0000_s2052"/>
            </a:ext>
            <a:ext uri="{FF2B5EF4-FFF2-40B4-BE49-F238E27FC236}">
              <a16:creationId xmlns:a16="http://schemas.microsoft.com/office/drawing/2014/main" id="{D628C875-2413-4A66-9151-6878AB6F1357}"/>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029" name="Drop Down 20" hidden="1">
          <a:extLst>
            <a:ext uri="{63B3BB69-23CF-44E3-9099-C40C66FF867C}">
              <a14:compatExt xmlns:a14="http://schemas.microsoft.com/office/drawing/2010/main" spid="_x0000_s2068"/>
            </a:ext>
            <a:ext uri="{FF2B5EF4-FFF2-40B4-BE49-F238E27FC236}">
              <a16:creationId xmlns:a16="http://schemas.microsoft.com/office/drawing/2014/main" id="{C784E358-1A94-48B5-A5A4-8C8B9D0E71F1}"/>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030" name="Drop Down 24" hidden="1">
          <a:extLst>
            <a:ext uri="{63B3BB69-23CF-44E3-9099-C40C66FF867C}">
              <a14:compatExt xmlns:a14="http://schemas.microsoft.com/office/drawing/2010/main" spid="_x0000_s2072"/>
            </a:ext>
            <a:ext uri="{FF2B5EF4-FFF2-40B4-BE49-F238E27FC236}">
              <a16:creationId xmlns:a16="http://schemas.microsoft.com/office/drawing/2014/main" id="{89E183E2-4688-496E-83B5-47A0114D337A}"/>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31" name="Drop Down 4" hidden="1">
          <a:extLst>
            <a:ext uri="{63B3BB69-23CF-44E3-9099-C40C66FF867C}">
              <a14:compatExt xmlns:a14="http://schemas.microsoft.com/office/drawing/2010/main" spid="_x0000_s2052"/>
            </a:ext>
            <a:ext uri="{FF2B5EF4-FFF2-40B4-BE49-F238E27FC236}">
              <a16:creationId xmlns:a16="http://schemas.microsoft.com/office/drawing/2014/main" id="{4E0D8CBA-17DB-4D40-9A50-0D5B7447C7EC}"/>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32" name="Drop Down 4" hidden="1">
          <a:extLst>
            <a:ext uri="{63B3BB69-23CF-44E3-9099-C40C66FF867C}">
              <a14:compatExt xmlns:a14="http://schemas.microsoft.com/office/drawing/2010/main" spid="_x0000_s2052"/>
            </a:ext>
            <a:ext uri="{FF2B5EF4-FFF2-40B4-BE49-F238E27FC236}">
              <a16:creationId xmlns:a16="http://schemas.microsoft.com/office/drawing/2014/main" id="{D91BB281-F748-4C01-BA72-D6EB5AD9850A}"/>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33" name="Drop Down 4" hidden="1">
          <a:extLst>
            <a:ext uri="{63B3BB69-23CF-44E3-9099-C40C66FF867C}">
              <a14:compatExt xmlns:a14="http://schemas.microsoft.com/office/drawing/2010/main" spid="_x0000_s2052"/>
            </a:ext>
            <a:ext uri="{FF2B5EF4-FFF2-40B4-BE49-F238E27FC236}">
              <a16:creationId xmlns:a16="http://schemas.microsoft.com/office/drawing/2014/main" id="{21AC82FD-70D3-4D5C-AA08-358462D8EC28}"/>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34" name="Drop Down 4" hidden="1">
          <a:extLst>
            <a:ext uri="{63B3BB69-23CF-44E3-9099-C40C66FF867C}">
              <a14:compatExt xmlns:a14="http://schemas.microsoft.com/office/drawing/2010/main" spid="_x0000_s2052"/>
            </a:ext>
            <a:ext uri="{FF2B5EF4-FFF2-40B4-BE49-F238E27FC236}">
              <a16:creationId xmlns:a16="http://schemas.microsoft.com/office/drawing/2014/main" id="{4D02EF27-D8F3-403F-8E65-005D7C95B4DD}"/>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35" name="Drop Down 4" hidden="1">
          <a:extLst>
            <a:ext uri="{63B3BB69-23CF-44E3-9099-C40C66FF867C}">
              <a14:compatExt xmlns:a14="http://schemas.microsoft.com/office/drawing/2010/main" spid="_x0000_s2052"/>
            </a:ext>
            <a:ext uri="{FF2B5EF4-FFF2-40B4-BE49-F238E27FC236}">
              <a16:creationId xmlns:a16="http://schemas.microsoft.com/office/drawing/2014/main" id="{3B9C222B-F6B0-40A5-A585-AC833848B60E}"/>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036" name="Drop Down 20" hidden="1">
          <a:extLst>
            <a:ext uri="{63B3BB69-23CF-44E3-9099-C40C66FF867C}">
              <a14:compatExt xmlns:a14="http://schemas.microsoft.com/office/drawing/2010/main" spid="_x0000_s2068"/>
            </a:ext>
            <a:ext uri="{FF2B5EF4-FFF2-40B4-BE49-F238E27FC236}">
              <a16:creationId xmlns:a16="http://schemas.microsoft.com/office/drawing/2014/main" id="{15EDF530-4A4D-4D81-B795-07BE6D0DFE51}"/>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037" name="Drop Down 24" hidden="1">
          <a:extLst>
            <a:ext uri="{63B3BB69-23CF-44E3-9099-C40C66FF867C}">
              <a14:compatExt xmlns:a14="http://schemas.microsoft.com/office/drawing/2010/main" spid="_x0000_s2072"/>
            </a:ext>
            <a:ext uri="{FF2B5EF4-FFF2-40B4-BE49-F238E27FC236}">
              <a16:creationId xmlns:a16="http://schemas.microsoft.com/office/drawing/2014/main" id="{33F0A6DA-D5EF-4BE1-BC86-AA7AB24E6B18}"/>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38" name="Drop Down 4" hidden="1">
          <a:extLst>
            <a:ext uri="{63B3BB69-23CF-44E3-9099-C40C66FF867C}">
              <a14:compatExt xmlns:a14="http://schemas.microsoft.com/office/drawing/2010/main" spid="_x0000_s2052"/>
            </a:ext>
            <a:ext uri="{FF2B5EF4-FFF2-40B4-BE49-F238E27FC236}">
              <a16:creationId xmlns:a16="http://schemas.microsoft.com/office/drawing/2014/main" id="{61073E6F-5DC2-4D7F-B903-6BCAE0BDF644}"/>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39" name="Drop Down 4" hidden="1">
          <a:extLst>
            <a:ext uri="{63B3BB69-23CF-44E3-9099-C40C66FF867C}">
              <a14:compatExt xmlns:a14="http://schemas.microsoft.com/office/drawing/2010/main" spid="_x0000_s2052"/>
            </a:ext>
            <a:ext uri="{FF2B5EF4-FFF2-40B4-BE49-F238E27FC236}">
              <a16:creationId xmlns:a16="http://schemas.microsoft.com/office/drawing/2014/main" id="{44C1E99D-02D6-4644-BC04-0395D74618E9}"/>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40" name="Drop Down 4" hidden="1">
          <a:extLst>
            <a:ext uri="{63B3BB69-23CF-44E3-9099-C40C66FF867C}">
              <a14:compatExt xmlns:a14="http://schemas.microsoft.com/office/drawing/2010/main" spid="_x0000_s2052"/>
            </a:ext>
            <a:ext uri="{FF2B5EF4-FFF2-40B4-BE49-F238E27FC236}">
              <a16:creationId xmlns:a16="http://schemas.microsoft.com/office/drawing/2014/main" id="{E614E1BA-4750-4991-8C4F-2DFA3DAF3FFC}"/>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41" name="Drop Down 4" hidden="1">
          <a:extLst>
            <a:ext uri="{63B3BB69-23CF-44E3-9099-C40C66FF867C}">
              <a14:compatExt xmlns:a14="http://schemas.microsoft.com/office/drawing/2010/main" spid="_x0000_s2052"/>
            </a:ext>
            <a:ext uri="{FF2B5EF4-FFF2-40B4-BE49-F238E27FC236}">
              <a16:creationId xmlns:a16="http://schemas.microsoft.com/office/drawing/2014/main" id="{2621791C-B702-438C-B7A4-0174CD5B0E13}"/>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42" name="Drop Down 4" hidden="1">
          <a:extLst>
            <a:ext uri="{63B3BB69-23CF-44E3-9099-C40C66FF867C}">
              <a14:compatExt xmlns:a14="http://schemas.microsoft.com/office/drawing/2010/main" spid="_x0000_s2052"/>
            </a:ext>
            <a:ext uri="{FF2B5EF4-FFF2-40B4-BE49-F238E27FC236}">
              <a16:creationId xmlns:a16="http://schemas.microsoft.com/office/drawing/2014/main" id="{1B67DAA2-9CB2-477D-9293-7CD7A8600CE3}"/>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043" name="Drop Down 20" hidden="1">
          <a:extLst>
            <a:ext uri="{63B3BB69-23CF-44E3-9099-C40C66FF867C}">
              <a14:compatExt xmlns:a14="http://schemas.microsoft.com/office/drawing/2010/main" spid="_x0000_s2068"/>
            </a:ext>
            <a:ext uri="{FF2B5EF4-FFF2-40B4-BE49-F238E27FC236}">
              <a16:creationId xmlns:a16="http://schemas.microsoft.com/office/drawing/2014/main" id="{62B07E92-C77B-4EE7-A909-FC7E19B46BCD}"/>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044" name="Drop Down 24" hidden="1">
          <a:extLst>
            <a:ext uri="{63B3BB69-23CF-44E3-9099-C40C66FF867C}">
              <a14:compatExt xmlns:a14="http://schemas.microsoft.com/office/drawing/2010/main" spid="_x0000_s2072"/>
            </a:ext>
            <a:ext uri="{FF2B5EF4-FFF2-40B4-BE49-F238E27FC236}">
              <a16:creationId xmlns:a16="http://schemas.microsoft.com/office/drawing/2014/main" id="{BFB448F9-9EA1-4810-9F75-CC3E377132DC}"/>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45" name="Drop Down 4" hidden="1">
          <a:extLst>
            <a:ext uri="{63B3BB69-23CF-44E3-9099-C40C66FF867C}">
              <a14:compatExt xmlns:a14="http://schemas.microsoft.com/office/drawing/2010/main" spid="_x0000_s2052"/>
            </a:ext>
            <a:ext uri="{FF2B5EF4-FFF2-40B4-BE49-F238E27FC236}">
              <a16:creationId xmlns:a16="http://schemas.microsoft.com/office/drawing/2014/main" id="{3E19A099-AB49-4BEA-B51D-09AE4FA5C5AC}"/>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46" name="Drop Down 4" hidden="1">
          <a:extLst>
            <a:ext uri="{63B3BB69-23CF-44E3-9099-C40C66FF867C}">
              <a14:compatExt xmlns:a14="http://schemas.microsoft.com/office/drawing/2010/main" spid="_x0000_s2052"/>
            </a:ext>
            <a:ext uri="{FF2B5EF4-FFF2-40B4-BE49-F238E27FC236}">
              <a16:creationId xmlns:a16="http://schemas.microsoft.com/office/drawing/2014/main" id="{CFEF406F-177C-40E1-928D-23BBE8A49C91}"/>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47" name="Drop Down 4" hidden="1">
          <a:extLst>
            <a:ext uri="{63B3BB69-23CF-44E3-9099-C40C66FF867C}">
              <a14:compatExt xmlns:a14="http://schemas.microsoft.com/office/drawing/2010/main" spid="_x0000_s2052"/>
            </a:ext>
            <a:ext uri="{FF2B5EF4-FFF2-40B4-BE49-F238E27FC236}">
              <a16:creationId xmlns:a16="http://schemas.microsoft.com/office/drawing/2014/main" id="{9EEF2A40-9A78-4975-A867-65DF552440FF}"/>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48" name="Drop Down 4" hidden="1">
          <a:extLst>
            <a:ext uri="{63B3BB69-23CF-44E3-9099-C40C66FF867C}">
              <a14:compatExt xmlns:a14="http://schemas.microsoft.com/office/drawing/2010/main" spid="_x0000_s2052"/>
            </a:ext>
            <a:ext uri="{FF2B5EF4-FFF2-40B4-BE49-F238E27FC236}">
              <a16:creationId xmlns:a16="http://schemas.microsoft.com/office/drawing/2014/main" id="{966392AA-709C-4B31-BC3F-55BF21AB1253}"/>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49" name="Drop Down 4" hidden="1">
          <a:extLst>
            <a:ext uri="{63B3BB69-23CF-44E3-9099-C40C66FF867C}">
              <a14:compatExt xmlns:a14="http://schemas.microsoft.com/office/drawing/2010/main" spid="_x0000_s2052"/>
            </a:ext>
            <a:ext uri="{FF2B5EF4-FFF2-40B4-BE49-F238E27FC236}">
              <a16:creationId xmlns:a16="http://schemas.microsoft.com/office/drawing/2014/main" id="{E5EE5EC3-58F2-469B-AE3E-028F864C8C07}"/>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050" name="Drop Down 20" hidden="1">
          <a:extLst>
            <a:ext uri="{63B3BB69-23CF-44E3-9099-C40C66FF867C}">
              <a14:compatExt xmlns:a14="http://schemas.microsoft.com/office/drawing/2010/main" spid="_x0000_s2068"/>
            </a:ext>
            <a:ext uri="{FF2B5EF4-FFF2-40B4-BE49-F238E27FC236}">
              <a16:creationId xmlns:a16="http://schemas.microsoft.com/office/drawing/2014/main" id="{40AC7D7D-6D91-4001-803D-536D4C97EC53}"/>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051" name="Drop Down 24" hidden="1">
          <a:extLst>
            <a:ext uri="{63B3BB69-23CF-44E3-9099-C40C66FF867C}">
              <a14:compatExt xmlns:a14="http://schemas.microsoft.com/office/drawing/2010/main" spid="_x0000_s2072"/>
            </a:ext>
            <a:ext uri="{FF2B5EF4-FFF2-40B4-BE49-F238E27FC236}">
              <a16:creationId xmlns:a16="http://schemas.microsoft.com/office/drawing/2014/main" id="{DE7FBF0A-AD14-4B5A-81C2-EC4B0C1B9E84}"/>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52" name="Drop Down 4" hidden="1">
          <a:extLst>
            <a:ext uri="{63B3BB69-23CF-44E3-9099-C40C66FF867C}">
              <a14:compatExt xmlns:a14="http://schemas.microsoft.com/office/drawing/2010/main" spid="_x0000_s2052"/>
            </a:ext>
            <a:ext uri="{FF2B5EF4-FFF2-40B4-BE49-F238E27FC236}">
              <a16:creationId xmlns:a16="http://schemas.microsoft.com/office/drawing/2014/main" id="{E2C542AD-56D7-4B2D-9C49-6FC08FDCC858}"/>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53" name="Drop Down 4" hidden="1">
          <a:extLst>
            <a:ext uri="{63B3BB69-23CF-44E3-9099-C40C66FF867C}">
              <a14:compatExt xmlns:a14="http://schemas.microsoft.com/office/drawing/2010/main" spid="_x0000_s2052"/>
            </a:ext>
            <a:ext uri="{FF2B5EF4-FFF2-40B4-BE49-F238E27FC236}">
              <a16:creationId xmlns:a16="http://schemas.microsoft.com/office/drawing/2014/main" id="{B36CCF91-CE0D-409C-A20F-52C497DA39B4}"/>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54" name="Drop Down 4" hidden="1">
          <a:extLst>
            <a:ext uri="{63B3BB69-23CF-44E3-9099-C40C66FF867C}">
              <a14:compatExt xmlns:a14="http://schemas.microsoft.com/office/drawing/2010/main" spid="_x0000_s2052"/>
            </a:ext>
            <a:ext uri="{FF2B5EF4-FFF2-40B4-BE49-F238E27FC236}">
              <a16:creationId xmlns:a16="http://schemas.microsoft.com/office/drawing/2014/main" id="{BEFBA125-6F32-4F79-989D-9D57793D737F}"/>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55" name="Drop Down 4" hidden="1">
          <a:extLst>
            <a:ext uri="{63B3BB69-23CF-44E3-9099-C40C66FF867C}">
              <a14:compatExt xmlns:a14="http://schemas.microsoft.com/office/drawing/2010/main" spid="_x0000_s2052"/>
            </a:ext>
            <a:ext uri="{FF2B5EF4-FFF2-40B4-BE49-F238E27FC236}">
              <a16:creationId xmlns:a16="http://schemas.microsoft.com/office/drawing/2014/main" id="{6CBB8C35-F3A6-4D5D-AAB6-76C228F54693}"/>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56" name="Drop Down 4" hidden="1">
          <a:extLst>
            <a:ext uri="{63B3BB69-23CF-44E3-9099-C40C66FF867C}">
              <a14:compatExt xmlns:a14="http://schemas.microsoft.com/office/drawing/2010/main" spid="_x0000_s2052"/>
            </a:ext>
            <a:ext uri="{FF2B5EF4-FFF2-40B4-BE49-F238E27FC236}">
              <a16:creationId xmlns:a16="http://schemas.microsoft.com/office/drawing/2014/main" id="{D25DEAE9-D146-40E7-9AEC-9F0B8F38F71A}"/>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057" name="Drop Down 20" hidden="1">
          <a:extLst>
            <a:ext uri="{63B3BB69-23CF-44E3-9099-C40C66FF867C}">
              <a14:compatExt xmlns:a14="http://schemas.microsoft.com/office/drawing/2010/main" spid="_x0000_s2068"/>
            </a:ext>
            <a:ext uri="{FF2B5EF4-FFF2-40B4-BE49-F238E27FC236}">
              <a16:creationId xmlns:a16="http://schemas.microsoft.com/office/drawing/2014/main" id="{6B476031-82BE-4B6E-889C-5ABDBE286726}"/>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058" name="Drop Down 24" hidden="1">
          <a:extLst>
            <a:ext uri="{63B3BB69-23CF-44E3-9099-C40C66FF867C}">
              <a14:compatExt xmlns:a14="http://schemas.microsoft.com/office/drawing/2010/main" spid="_x0000_s2072"/>
            </a:ext>
            <a:ext uri="{FF2B5EF4-FFF2-40B4-BE49-F238E27FC236}">
              <a16:creationId xmlns:a16="http://schemas.microsoft.com/office/drawing/2014/main" id="{3A7AAA80-EF6B-4835-AC03-E7699BE8D00E}"/>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59" name="Drop Down 4" hidden="1">
          <a:extLst>
            <a:ext uri="{63B3BB69-23CF-44E3-9099-C40C66FF867C}">
              <a14:compatExt xmlns:a14="http://schemas.microsoft.com/office/drawing/2010/main" spid="_x0000_s2052"/>
            </a:ext>
            <a:ext uri="{FF2B5EF4-FFF2-40B4-BE49-F238E27FC236}">
              <a16:creationId xmlns:a16="http://schemas.microsoft.com/office/drawing/2014/main" id="{324F187C-EFFF-46EC-B201-75FB7C148E9B}"/>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60" name="Drop Down 4" hidden="1">
          <a:extLst>
            <a:ext uri="{63B3BB69-23CF-44E3-9099-C40C66FF867C}">
              <a14:compatExt xmlns:a14="http://schemas.microsoft.com/office/drawing/2010/main" spid="_x0000_s2052"/>
            </a:ext>
            <a:ext uri="{FF2B5EF4-FFF2-40B4-BE49-F238E27FC236}">
              <a16:creationId xmlns:a16="http://schemas.microsoft.com/office/drawing/2014/main" id="{ED244411-52EB-44C9-AC88-11D21A48150B}"/>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61" name="Drop Down 4" hidden="1">
          <a:extLst>
            <a:ext uri="{63B3BB69-23CF-44E3-9099-C40C66FF867C}">
              <a14:compatExt xmlns:a14="http://schemas.microsoft.com/office/drawing/2010/main" spid="_x0000_s2052"/>
            </a:ext>
            <a:ext uri="{FF2B5EF4-FFF2-40B4-BE49-F238E27FC236}">
              <a16:creationId xmlns:a16="http://schemas.microsoft.com/office/drawing/2014/main" id="{456725B3-D4D4-473A-9E99-58AAE6637C01}"/>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62" name="Drop Down 4" hidden="1">
          <a:extLst>
            <a:ext uri="{63B3BB69-23CF-44E3-9099-C40C66FF867C}">
              <a14:compatExt xmlns:a14="http://schemas.microsoft.com/office/drawing/2010/main" spid="_x0000_s2052"/>
            </a:ext>
            <a:ext uri="{FF2B5EF4-FFF2-40B4-BE49-F238E27FC236}">
              <a16:creationId xmlns:a16="http://schemas.microsoft.com/office/drawing/2014/main" id="{BED528B5-AB78-4AB6-BBB1-3C2E22312EBB}"/>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63" name="Drop Down 4" hidden="1">
          <a:extLst>
            <a:ext uri="{63B3BB69-23CF-44E3-9099-C40C66FF867C}">
              <a14:compatExt xmlns:a14="http://schemas.microsoft.com/office/drawing/2010/main" spid="_x0000_s2052"/>
            </a:ext>
            <a:ext uri="{FF2B5EF4-FFF2-40B4-BE49-F238E27FC236}">
              <a16:creationId xmlns:a16="http://schemas.microsoft.com/office/drawing/2014/main" id="{7F67170A-45CB-443B-9858-2DC3ECF50195}"/>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064" name="Drop Down 20" hidden="1">
          <a:extLst>
            <a:ext uri="{63B3BB69-23CF-44E3-9099-C40C66FF867C}">
              <a14:compatExt xmlns:a14="http://schemas.microsoft.com/office/drawing/2010/main" spid="_x0000_s2068"/>
            </a:ext>
            <a:ext uri="{FF2B5EF4-FFF2-40B4-BE49-F238E27FC236}">
              <a16:creationId xmlns:a16="http://schemas.microsoft.com/office/drawing/2014/main" id="{B735D23E-F54E-4249-A0D1-F9BAFC57DC12}"/>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065" name="Drop Down 24" hidden="1">
          <a:extLst>
            <a:ext uri="{63B3BB69-23CF-44E3-9099-C40C66FF867C}">
              <a14:compatExt xmlns:a14="http://schemas.microsoft.com/office/drawing/2010/main" spid="_x0000_s2072"/>
            </a:ext>
            <a:ext uri="{FF2B5EF4-FFF2-40B4-BE49-F238E27FC236}">
              <a16:creationId xmlns:a16="http://schemas.microsoft.com/office/drawing/2014/main" id="{8DB0F81D-542A-4663-AC0F-AF82FF76A9D2}"/>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66" name="Drop Down 4" hidden="1">
          <a:extLst>
            <a:ext uri="{63B3BB69-23CF-44E3-9099-C40C66FF867C}">
              <a14:compatExt xmlns:a14="http://schemas.microsoft.com/office/drawing/2010/main" spid="_x0000_s2052"/>
            </a:ext>
            <a:ext uri="{FF2B5EF4-FFF2-40B4-BE49-F238E27FC236}">
              <a16:creationId xmlns:a16="http://schemas.microsoft.com/office/drawing/2014/main" id="{92C9424E-F589-436E-A2ED-C6EC0775EA89}"/>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67" name="Drop Down 4" hidden="1">
          <a:extLst>
            <a:ext uri="{63B3BB69-23CF-44E3-9099-C40C66FF867C}">
              <a14:compatExt xmlns:a14="http://schemas.microsoft.com/office/drawing/2010/main" spid="_x0000_s2052"/>
            </a:ext>
            <a:ext uri="{FF2B5EF4-FFF2-40B4-BE49-F238E27FC236}">
              <a16:creationId xmlns:a16="http://schemas.microsoft.com/office/drawing/2014/main" id="{10A0A015-3938-48B0-A270-155A761AF868}"/>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68" name="Drop Down 4" hidden="1">
          <a:extLst>
            <a:ext uri="{63B3BB69-23CF-44E3-9099-C40C66FF867C}">
              <a14:compatExt xmlns:a14="http://schemas.microsoft.com/office/drawing/2010/main" spid="_x0000_s2052"/>
            </a:ext>
            <a:ext uri="{FF2B5EF4-FFF2-40B4-BE49-F238E27FC236}">
              <a16:creationId xmlns:a16="http://schemas.microsoft.com/office/drawing/2014/main" id="{FA0F7425-1456-46B8-8AE0-5FD987923A87}"/>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69" name="Drop Down 4" hidden="1">
          <a:extLst>
            <a:ext uri="{63B3BB69-23CF-44E3-9099-C40C66FF867C}">
              <a14:compatExt xmlns:a14="http://schemas.microsoft.com/office/drawing/2010/main" spid="_x0000_s2052"/>
            </a:ext>
            <a:ext uri="{FF2B5EF4-FFF2-40B4-BE49-F238E27FC236}">
              <a16:creationId xmlns:a16="http://schemas.microsoft.com/office/drawing/2014/main" id="{A19FD301-C86F-49F2-9BF6-FA29B3AC45BF}"/>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70" name="Drop Down 4" hidden="1">
          <a:extLst>
            <a:ext uri="{63B3BB69-23CF-44E3-9099-C40C66FF867C}">
              <a14:compatExt xmlns:a14="http://schemas.microsoft.com/office/drawing/2010/main" spid="_x0000_s2052"/>
            </a:ext>
            <a:ext uri="{FF2B5EF4-FFF2-40B4-BE49-F238E27FC236}">
              <a16:creationId xmlns:a16="http://schemas.microsoft.com/office/drawing/2014/main" id="{B6F7700C-2B4A-4E1F-AD37-8A57730D0364}"/>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071" name="Drop Down 20" hidden="1">
          <a:extLst>
            <a:ext uri="{63B3BB69-23CF-44E3-9099-C40C66FF867C}">
              <a14:compatExt xmlns:a14="http://schemas.microsoft.com/office/drawing/2010/main" spid="_x0000_s2068"/>
            </a:ext>
            <a:ext uri="{FF2B5EF4-FFF2-40B4-BE49-F238E27FC236}">
              <a16:creationId xmlns:a16="http://schemas.microsoft.com/office/drawing/2014/main" id="{5A58EC4D-D3F1-4E55-A203-44BE3A56DD55}"/>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072" name="Drop Down 24" hidden="1">
          <a:extLst>
            <a:ext uri="{63B3BB69-23CF-44E3-9099-C40C66FF867C}">
              <a14:compatExt xmlns:a14="http://schemas.microsoft.com/office/drawing/2010/main" spid="_x0000_s2072"/>
            </a:ext>
            <a:ext uri="{FF2B5EF4-FFF2-40B4-BE49-F238E27FC236}">
              <a16:creationId xmlns:a16="http://schemas.microsoft.com/office/drawing/2014/main" id="{A5EDA1D0-7119-4FEC-B20E-2C01239FCBB4}"/>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73" name="Drop Down 4" hidden="1">
          <a:extLst>
            <a:ext uri="{63B3BB69-23CF-44E3-9099-C40C66FF867C}">
              <a14:compatExt xmlns:a14="http://schemas.microsoft.com/office/drawing/2010/main" spid="_x0000_s2052"/>
            </a:ext>
            <a:ext uri="{FF2B5EF4-FFF2-40B4-BE49-F238E27FC236}">
              <a16:creationId xmlns:a16="http://schemas.microsoft.com/office/drawing/2014/main" id="{6B3CE433-CD13-4C92-A4DB-EAB994F24D88}"/>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74" name="Drop Down 4" hidden="1">
          <a:extLst>
            <a:ext uri="{63B3BB69-23CF-44E3-9099-C40C66FF867C}">
              <a14:compatExt xmlns:a14="http://schemas.microsoft.com/office/drawing/2010/main" spid="_x0000_s2052"/>
            </a:ext>
            <a:ext uri="{FF2B5EF4-FFF2-40B4-BE49-F238E27FC236}">
              <a16:creationId xmlns:a16="http://schemas.microsoft.com/office/drawing/2014/main" id="{E3E9FFCC-4646-457C-A806-57E07C3A7E7D}"/>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75" name="Drop Down 4" hidden="1">
          <a:extLst>
            <a:ext uri="{63B3BB69-23CF-44E3-9099-C40C66FF867C}">
              <a14:compatExt xmlns:a14="http://schemas.microsoft.com/office/drawing/2010/main" spid="_x0000_s2052"/>
            </a:ext>
            <a:ext uri="{FF2B5EF4-FFF2-40B4-BE49-F238E27FC236}">
              <a16:creationId xmlns:a16="http://schemas.microsoft.com/office/drawing/2014/main" id="{81AD7750-A954-4AF2-8CBA-94A5BAEF8AF1}"/>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76" name="Drop Down 4" hidden="1">
          <a:extLst>
            <a:ext uri="{63B3BB69-23CF-44E3-9099-C40C66FF867C}">
              <a14:compatExt xmlns:a14="http://schemas.microsoft.com/office/drawing/2010/main" spid="_x0000_s2052"/>
            </a:ext>
            <a:ext uri="{FF2B5EF4-FFF2-40B4-BE49-F238E27FC236}">
              <a16:creationId xmlns:a16="http://schemas.microsoft.com/office/drawing/2014/main" id="{37565B8F-6935-4262-BF1C-1D207D8CA76A}"/>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77" name="Drop Down 4" hidden="1">
          <a:extLst>
            <a:ext uri="{63B3BB69-23CF-44E3-9099-C40C66FF867C}">
              <a14:compatExt xmlns:a14="http://schemas.microsoft.com/office/drawing/2010/main" spid="_x0000_s2052"/>
            </a:ext>
            <a:ext uri="{FF2B5EF4-FFF2-40B4-BE49-F238E27FC236}">
              <a16:creationId xmlns:a16="http://schemas.microsoft.com/office/drawing/2014/main" id="{1B6D6227-74AC-4AAC-B4C5-8AFB5D3E1D59}"/>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078" name="Drop Down 20" hidden="1">
          <a:extLst>
            <a:ext uri="{63B3BB69-23CF-44E3-9099-C40C66FF867C}">
              <a14:compatExt xmlns:a14="http://schemas.microsoft.com/office/drawing/2010/main" spid="_x0000_s2068"/>
            </a:ext>
            <a:ext uri="{FF2B5EF4-FFF2-40B4-BE49-F238E27FC236}">
              <a16:creationId xmlns:a16="http://schemas.microsoft.com/office/drawing/2014/main" id="{895B6598-2BDE-411E-970D-95DA0D6B4D79}"/>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079" name="Drop Down 24" hidden="1">
          <a:extLst>
            <a:ext uri="{63B3BB69-23CF-44E3-9099-C40C66FF867C}">
              <a14:compatExt xmlns:a14="http://schemas.microsoft.com/office/drawing/2010/main" spid="_x0000_s2072"/>
            </a:ext>
            <a:ext uri="{FF2B5EF4-FFF2-40B4-BE49-F238E27FC236}">
              <a16:creationId xmlns:a16="http://schemas.microsoft.com/office/drawing/2014/main" id="{5B8DCE18-B76E-415D-AFA6-1473C3A048B9}"/>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80" name="Drop Down 4" hidden="1">
          <a:extLst>
            <a:ext uri="{63B3BB69-23CF-44E3-9099-C40C66FF867C}">
              <a14:compatExt xmlns:a14="http://schemas.microsoft.com/office/drawing/2010/main" spid="_x0000_s2052"/>
            </a:ext>
            <a:ext uri="{FF2B5EF4-FFF2-40B4-BE49-F238E27FC236}">
              <a16:creationId xmlns:a16="http://schemas.microsoft.com/office/drawing/2014/main" id="{5285B00B-1F3B-4DDD-8C8D-5BE9BA8CA2E2}"/>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81" name="Drop Down 4" hidden="1">
          <a:extLst>
            <a:ext uri="{63B3BB69-23CF-44E3-9099-C40C66FF867C}">
              <a14:compatExt xmlns:a14="http://schemas.microsoft.com/office/drawing/2010/main" spid="_x0000_s2052"/>
            </a:ext>
            <a:ext uri="{FF2B5EF4-FFF2-40B4-BE49-F238E27FC236}">
              <a16:creationId xmlns:a16="http://schemas.microsoft.com/office/drawing/2014/main" id="{E950C62B-DB71-4435-9316-39C2093D420E}"/>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82" name="Drop Down 4" hidden="1">
          <a:extLst>
            <a:ext uri="{63B3BB69-23CF-44E3-9099-C40C66FF867C}">
              <a14:compatExt xmlns:a14="http://schemas.microsoft.com/office/drawing/2010/main" spid="_x0000_s2052"/>
            </a:ext>
            <a:ext uri="{FF2B5EF4-FFF2-40B4-BE49-F238E27FC236}">
              <a16:creationId xmlns:a16="http://schemas.microsoft.com/office/drawing/2014/main" id="{A7F90CB3-1EE4-44BC-B52D-B7D973EE3E3F}"/>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83" name="Drop Down 4" hidden="1">
          <a:extLst>
            <a:ext uri="{63B3BB69-23CF-44E3-9099-C40C66FF867C}">
              <a14:compatExt xmlns:a14="http://schemas.microsoft.com/office/drawing/2010/main" spid="_x0000_s2052"/>
            </a:ext>
            <a:ext uri="{FF2B5EF4-FFF2-40B4-BE49-F238E27FC236}">
              <a16:creationId xmlns:a16="http://schemas.microsoft.com/office/drawing/2014/main" id="{8079AF45-5892-4317-A100-63780E1C96CC}"/>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84" name="Drop Down 4" hidden="1">
          <a:extLst>
            <a:ext uri="{63B3BB69-23CF-44E3-9099-C40C66FF867C}">
              <a14:compatExt xmlns:a14="http://schemas.microsoft.com/office/drawing/2010/main" spid="_x0000_s2052"/>
            </a:ext>
            <a:ext uri="{FF2B5EF4-FFF2-40B4-BE49-F238E27FC236}">
              <a16:creationId xmlns:a16="http://schemas.microsoft.com/office/drawing/2014/main" id="{C088124D-10DB-4155-A611-6E6E2DF658C5}"/>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085" name="Drop Down 20" hidden="1">
          <a:extLst>
            <a:ext uri="{63B3BB69-23CF-44E3-9099-C40C66FF867C}">
              <a14:compatExt xmlns:a14="http://schemas.microsoft.com/office/drawing/2010/main" spid="_x0000_s2068"/>
            </a:ext>
            <a:ext uri="{FF2B5EF4-FFF2-40B4-BE49-F238E27FC236}">
              <a16:creationId xmlns:a16="http://schemas.microsoft.com/office/drawing/2014/main" id="{C4E11C92-A44D-4572-8B5C-80DAEE03BD6A}"/>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086" name="Drop Down 24" hidden="1">
          <a:extLst>
            <a:ext uri="{63B3BB69-23CF-44E3-9099-C40C66FF867C}">
              <a14:compatExt xmlns:a14="http://schemas.microsoft.com/office/drawing/2010/main" spid="_x0000_s2072"/>
            </a:ext>
            <a:ext uri="{FF2B5EF4-FFF2-40B4-BE49-F238E27FC236}">
              <a16:creationId xmlns:a16="http://schemas.microsoft.com/office/drawing/2014/main" id="{3554A521-6275-49B9-A9B8-C2D671244269}"/>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87" name="Drop Down 4" hidden="1">
          <a:extLst>
            <a:ext uri="{63B3BB69-23CF-44E3-9099-C40C66FF867C}">
              <a14:compatExt xmlns:a14="http://schemas.microsoft.com/office/drawing/2010/main" spid="_x0000_s2052"/>
            </a:ext>
            <a:ext uri="{FF2B5EF4-FFF2-40B4-BE49-F238E27FC236}">
              <a16:creationId xmlns:a16="http://schemas.microsoft.com/office/drawing/2014/main" id="{27836888-43CB-4746-B632-D3C3BC779611}"/>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88" name="Drop Down 4" hidden="1">
          <a:extLst>
            <a:ext uri="{63B3BB69-23CF-44E3-9099-C40C66FF867C}">
              <a14:compatExt xmlns:a14="http://schemas.microsoft.com/office/drawing/2010/main" spid="_x0000_s2052"/>
            </a:ext>
            <a:ext uri="{FF2B5EF4-FFF2-40B4-BE49-F238E27FC236}">
              <a16:creationId xmlns:a16="http://schemas.microsoft.com/office/drawing/2014/main" id="{04369EEB-2B16-4AC4-B01D-03755E58848E}"/>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89" name="Drop Down 4" hidden="1">
          <a:extLst>
            <a:ext uri="{63B3BB69-23CF-44E3-9099-C40C66FF867C}">
              <a14:compatExt xmlns:a14="http://schemas.microsoft.com/office/drawing/2010/main" spid="_x0000_s2052"/>
            </a:ext>
            <a:ext uri="{FF2B5EF4-FFF2-40B4-BE49-F238E27FC236}">
              <a16:creationId xmlns:a16="http://schemas.microsoft.com/office/drawing/2014/main" id="{F88E1474-4C64-4C28-A0BA-A56A778919C8}"/>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90" name="Drop Down 4" hidden="1">
          <a:extLst>
            <a:ext uri="{63B3BB69-23CF-44E3-9099-C40C66FF867C}">
              <a14:compatExt xmlns:a14="http://schemas.microsoft.com/office/drawing/2010/main" spid="_x0000_s2052"/>
            </a:ext>
            <a:ext uri="{FF2B5EF4-FFF2-40B4-BE49-F238E27FC236}">
              <a16:creationId xmlns:a16="http://schemas.microsoft.com/office/drawing/2014/main" id="{29B924A6-73B2-4B8F-9722-E196F6928BF3}"/>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91" name="Drop Down 4" hidden="1">
          <a:extLst>
            <a:ext uri="{63B3BB69-23CF-44E3-9099-C40C66FF867C}">
              <a14:compatExt xmlns:a14="http://schemas.microsoft.com/office/drawing/2010/main" spid="_x0000_s2052"/>
            </a:ext>
            <a:ext uri="{FF2B5EF4-FFF2-40B4-BE49-F238E27FC236}">
              <a16:creationId xmlns:a16="http://schemas.microsoft.com/office/drawing/2014/main" id="{88169AD0-2C46-43EC-8B30-2E6463A898E5}"/>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092" name="Drop Down 20" hidden="1">
          <a:extLst>
            <a:ext uri="{63B3BB69-23CF-44E3-9099-C40C66FF867C}">
              <a14:compatExt xmlns:a14="http://schemas.microsoft.com/office/drawing/2010/main" spid="_x0000_s2068"/>
            </a:ext>
            <a:ext uri="{FF2B5EF4-FFF2-40B4-BE49-F238E27FC236}">
              <a16:creationId xmlns:a16="http://schemas.microsoft.com/office/drawing/2014/main" id="{7E5A30E9-FFB9-4CFA-91CD-CC6FCA69828A}"/>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093" name="Drop Down 24" hidden="1">
          <a:extLst>
            <a:ext uri="{63B3BB69-23CF-44E3-9099-C40C66FF867C}">
              <a14:compatExt xmlns:a14="http://schemas.microsoft.com/office/drawing/2010/main" spid="_x0000_s2072"/>
            </a:ext>
            <a:ext uri="{FF2B5EF4-FFF2-40B4-BE49-F238E27FC236}">
              <a16:creationId xmlns:a16="http://schemas.microsoft.com/office/drawing/2014/main" id="{AF269222-C6AD-4ADA-AECE-B0346D8A4857}"/>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94" name="Drop Down 4" hidden="1">
          <a:extLst>
            <a:ext uri="{63B3BB69-23CF-44E3-9099-C40C66FF867C}">
              <a14:compatExt xmlns:a14="http://schemas.microsoft.com/office/drawing/2010/main" spid="_x0000_s2052"/>
            </a:ext>
            <a:ext uri="{FF2B5EF4-FFF2-40B4-BE49-F238E27FC236}">
              <a16:creationId xmlns:a16="http://schemas.microsoft.com/office/drawing/2014/main" id="{93E1B6CE-5A40-410D-B9CA-EA6F7B1D2B45}"/>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95" name="Drop Down 4" hidden="1">
          <a:extLst>
            <a:ext uri="{63B3BB69-23CF-44E3-9099-C40C66FF867C}">
              <a14:compatExt xmlns:a14="http://schemas.microsoft.com/office/drawing/2010/main" spid="_x0000_s2052"/>
            </a:ext>
            <a:ext uri="{FF2B5EF4-FFF2-40B4-BE49-F238E27FC236}">
              <a16:creationId xmlns:a16="http://schemas.microsoft.com/office/drawing/2014/main" id="{3BAD1F17-64EE-43B3-B0D8-C29990F45FCC}"/>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96" name="Drop Down 4" hidden="1">
          <a:extLst>
            <a:ext uri="{63B3BB69-23CF-44E3-9099-C40C66FF867C}">
              <a14:compatExt xmlns:a14="http://schemas.microsoft.com/office/drawing/2010/main" spid="_x0000_s2052"/>
            </a:ext>
            <a:ext uri="{FF2B5EF4-FFF2-40B4-BE49-F238E27FC236}">
              <a16:creationId xmlns:a16="http://schemas.microsoft.com/office/drawing/2014/main" id="{4F4411A1-F562-437A-BCCA-22A573C520DA}"/>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097" name="Drop Down 4" hidden="1">
          <a:extLst>
            <a:ext uri="{63B3BB69-23CF-44E3-9099-C40C66FF867C}">
              <a14:compatExt xmlns:a14="http://schemas.microsoft.com/office/drawing/2010/main" spid="_x0000_s2052"/>
            </a:ext>
            <a:ext uri="{FF2B5EF4-FFF2-40B4-BE49-F238E27FC236}">
              <a16:creationId xmlns:a16="http://schemas.microsoft.com/office/drawing/2014/main" id="{AA608BFF-8FA4-4DCD-90FA-14485FF9AA01}"/>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098" name="Drop Down 4" hidden="1">
          <a:extLst>
            <a:ext uri="{63B3BB69-23CF-44E3-9099-C40C66FF867C}">
              <a14:compatExt xmlns:a14="http://schemas.microsoft.com/office/drawing/2010/main" spid="_x0000_s2052"/>
            </a:ext>
            <a:ext uri="{FF2B5EF4-FFF2-40B4-BE49-F238E27FC236}">
              <a16:creationId xmlns:a16="http://schemas.microsoft.com/office/drawing/2014/main" id="{75D9BF26-C562-4B29-BCB5-BA285DD68262}"/>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099" name="Drop Down 20" hidden="1">
          <a:extLst>
            <a:ext uri="{63B3BB69-23CF-44E3-9099-C40C66FF867C}">
              <a14:compatExt xmlns:a14="http://schemas.microsoft.com/office/drawing/2010/main" spid="_x0000_s2068"/>
            </a:ext>
            <a:ext uri="{FF2B5EF4-FFF2-40B4-BE49-F238E27FC236}">
              <a16:creationId xmlns:a16="http://schemas.microsoft.com/office/drawing/2014/main" id="{0FF295A5-93B9-48DA-B0B8-D39CC9952267}"/>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100" name="Drop Down 24" hidden="1">
          <a:extLst>
            <a:ext uri="{63B3BB69-23CF-44E3-9099-C40C66FF867C}">
              <a14:compatExt xmlns:a14="http://schemas.microsoft.com/office/drawing/2010/main" spid="_x0000_s2072"/>
            </a:ext>
            <a:ext uri="{FF2B5EF4-FFF2-40B4-BE49-F238E27FC236}">
              <a16:creationId xmlns:a16="http://schemas.microsoft.com/office/drawing/2014/main" id="{77A65BD1-CE19-4BFE-BDF4-4AC3D0C18815}"/>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101" name="Drop Down 4" hidden="1">
          <a:extLst>
            <a:ext uri="{63B3BB69-23CF-44E3-9099-C40C66FF867C}">
              <a14:compatExt xmlns:a14="http://schemas.microsoft.com/office/drawing/2010/main" spid="_x0000_s2052"/>
            </a:ext>
            <a:ext uri="{FF2B5EF4-FFF2-40B4-BE49-F238E27FC236}">
              <a16:creationId xmlns:a16="http://schemas.microsoft.com/office/drawing/2014/main" id="{8BEE8991-5F1B-4467-BE97-647BCC7F3F6E}"/>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102" name="Drop Down 4" hidden="1">
          <a:extLst>
            <a:ext uri="{63B3BB69-23CF-44E3-9099-C40C66FF867C}">
              <a14:compatExt xmlns:a14="http://schemas.microsoft.com/office/drawing/2010/main" spid="_x0000_s2052"/>
            </a:ext>
            <a:ext uri="{FF2B5EF4-FFF2-40B4-BE49-F238E27FC236}">
              <a16:creationId xmlns:a16="http://schemas.microsoft.com/office/drawing/2014/main" id="{38CDB139-D91E-4142-9F34-75210A7D5592}"/>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103" name="Drop Down 4" hidden="1">
          <a:extLst>
            <a:ext uri="{63B3BB69-23CF-44E3-9099-C40C66FF867C}">
              <a14:compatExt xmlns:a14="http://schemas.microsoft.com/office/drawing/2010/main" spid="_x0000_s2052"/>
            </a:ext>
            <a:ext uri="{FF2B5EF4-FFF2-40B4-BE49-F238E27FC236}">
              <a16:creationId xmlns:a16="http://schemas.microsoft.com/office/drawing/2014/main" id="{78B99E7E-16FA-451A-B800-4B9D9621402A}"/>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104" name="Drop Down 4" hidden="1">
          <a:extLst>
            <a:ext uri="{63B3BB69-23CF-44E3-9099-C40C66FF867C}">
              <a14:compatExt xmlns:a14="http://schemas.microsoft.com/office/drawing/2010/main" spid="_x0000_s2052"/>
            </a:ext>
            <a:ext uri="{FF2B5EF4-FFF2-40B4-BE49-F238E27FC236}">
              <a16:creationId xmlns:a16="http://schemas.microsoft.com/office/drawing/2014/main" id="{DE17CB0C-3B0E-4001-B472-564664232A6C}"/>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105" name="Drop Down 4" hidden="1">
          <a:extLst>
            <a:ext uri="{63B3BB69-23CF-44E3-9099-C40C66FF867C}">
              <a14:compatExt xmlns:a14="http://schemas.microsoft.com/office/drawing/2010/main" spid="_x0000_s2052"/>
            </a:ext>
            <a:ext uri="{FF2B5EF4-FFF2-40B4-BE49-F238E27FC236}">
              <a16:creationId xmlns:a16="http://schemas.microsoft.com/office/drawing/2014/main" id="{1CFC4728-DEC5-4DBD-A901-9301BE277A8F}"/>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109</xdr:row>
      <xdr:rowOff>0</xdr:rowOff>
    </xdr:from>
    <xdr:ext cx="1921468" cy="195685"/>
    <xdr:sp macro="" textlink="">
      <xdr:nvSpPr>
        <xdr:cNvPr id="4106" name="Drop Down 20" hidden="1">
          <a:extLst>
            <a:ext uri="{63B3BB69-23CF-44E3-9099-C40C66FF867C}">
              <a14:compatExt xmlns:a14="http://schemas.microsoft.com/office/drawing/2010/main" spid="_x0000_s2068"/>
            </a:ext>
            <a:ext uri="{FF2B5EF4-FFF2-40B4-BE49-F238E27FC236}">
              <a16:creationId xmlns:a16="http://schemas.microsoft.com/office/drawing/2014/main" id="{15F3A965-B6B3-4EA9-80E4-A42E4132EE16}"/>
            </a:ext>
          </a:extLst>
        </xdr:cNvPr>
        <xdr:cNvSpPr/>
      </xdr:nvSpPr>
      <xdr:spPr bwMode="auto">
        <a:xfrm>
          <a:off x="5974080" y="1879854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109</xdr:row>
      <xdr:rowOff>0</xdr:rowOff>
    </xdr:from>
    <xdr:ext cx="2476500" cy="199970"/>
    <xdr:sp macro="" textlink="">
      <xdr:nvSpPr>
        <xdr:cNvPr id="4107" name="Drop Down 24" hidden="1">
          <a:extLst>
            <a:ext uri="{63B3BB69-23CF-44E3-9099-C40C66FF867C}">
              <a14:compatExt xmlns:a14="http://schemas.microsoft.com/office/drawing/2010/main" spid="_x0000_s2072"/>
            </a:ext>
            <a:ext uri="{FF2B5EF4-FFF2-40B4-BE49-F238E27FC236}">
              <a16:creationId xmlns:a16="http://schemas.microsoft.com/office/drawing/2014/main" id="{126FD716-AA5F-4D7B-90F5-9700D05E78A8}"/>
            </a:ext>
          </a:extLst>
        </xdr:cNvPr>
        <xdr:cNvSpPr/>
      </xdr:nvSpPr>
      <xdr:spPr bwMode="auto">
        <a:xfrm>
          <a:off x="3901440" y="1879854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108" name="Drop Down 4" hidden="1">
          <a:extLst>
            <a:ext uri="{63B3BB69-23CF-44E3-9099-C40C66FF867C}">
              <a14:compatExt xmlns:a14="http://schemas.microsoft.com/office/drawing/2010/main" spid="_x0000_s2052"/>
            </a:ext>
            <a:ext uri="{FF2B5EF4-FFF2-40B4-BE49-F238E27FC236}">
              <a16:creationId xmlns:a16="http://schemas.microsoft.com/office/drawing/2014/main" id="{35C003ED-7FAD-4FB7-8016-09716D9C4003}"/>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109" name="Drop Down 4" hidden="1">
          <a:extLst>
            <a:ext uri="{63B3BB69-23CF-44E3-9099-C40C66FF867C}">
              <a14:compatExt xmlns:a14="http://schemas.microsoft.com/office/drawing/2010/main" spid="_x0000_s2052"/>
            </a:ext>
            <a:ext uri="{FF2B5EF4-FFF2-40B4-BE49-F238E27FC236}">
              <a16:creationId xmlns:a16="http://schemas.microsoft.com/office/drawing/2014/main" id="{5E09F49A-836A-4564-95DD-A2BB3350F956}"/>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109</xdr:row>
      <xdr:rowOff>0</xdr:rowOff>
    </xdr:from>
    <xdr:ext cx="2529840" cy="195685"/>
    <xdr:sp macro="" textlink="">
      <xdr:nvSpPr>
        <xdr:cNvPr id="4110" name="Drop Down 4" hidden="1">
          <a:extLst>
            <a:ext uri="{63B3BB69-23CF-44E3-9099-C40C66FF867C}">
              <a14:compatExt xmlns:a14="http://schemas.microsoft.com/office/drawing/2010/main" spid="_x0000_s2052"/>
            </a:ext>
            <a:ext uri="{FF2B5EF4-FFF2-40B4-BE49-F238E27FC236}">
              <a16:creationId xmlns:a16="http://schemas.microsoft.com/office/drawing/2014/main" id="{145BA737-C70B-4223-9545-AB117745237E}"/>
            </a:ext>
          </a:extLst>
        </xdr:cNvPr>
        <xdr:cNvSpPr/>
      </xdr:nvSpPr>
      <xdr:spPr bwMode="auto">
        <a:xfrm>
          <a:off x="553974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109</xdr:row>
      <xdr:rowOff>0</xdr:rowOff>
    </xdr:from>
    <xdr:ext cx="2529840" cy="195685"/>
    <xdr:sp macro="" textlink="">
      <xdr:nvSpPr>
        <xdr:cNvPr id="4111" name="Drop Down 4" hidden="1">
          <a:extLst>
            <a:ext uri="{63B3BB69-23CF-44E3-9099-C40C66FF867C}">
              <a14:compatExt xmlns:a14="http://schemas.microsoft.com/office/drawing/2010/main" spid="_x0000_s2052"/>
            </a:ext>
            <a:ext uri="{FF2B5EF4-FFF2-40B4-BE49-F238E27FC236}">
              <a16:creationId xmlns:a16="http://schemas.microsoft.com/office/drawing/2014/main" id="{28E722DE-ECF3-484B-8986-66F1FB13AD48}"/>
            </a:ext>
          </a:extLst>
        </xdr:cNvPr>
        <xdr:cNvSpPr/>
      </xdr:nvSpPr>
      <xdr:spPr bwMode="auto">
        <a:xfrm>
          <a:off x="5227320" y="1879854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111</xdr:row>
      <xdr:rowOff>0</xdr:rowOff>
    </xdr:from>
    <xdr:ext cx="2529840" cy="195685"/>
    <xdr:sp macro="" textlink="">
      <xdr:nvSpPr>
        <xdr:cNvPr id="4112" name="Drop Down 4" hidden="1">
          <a:extLst>
            <a:ext uri="{63B3BB69-23CF-44E3-9099-C40C66FF867C}">
              <a14:compatExt xmlns:a14="http://schemas.microsoft.com/office/drawing/2010/main" spid="_x0000_s2052"/>
            </a:ext>
            <a:ext uri="{FF2B5EF4-FFF2-40B4-BE49-F238E27FC236}">
              <a16:creationId xmlns:a16="http://schemas.microsoft.com/office/drawing/2014/main" id="{2B4F0CFA-2F79-43D1-B60F-AAF3F24F2338}"/>
            </a:ext>
          </a:extLst>
        </xdr:cNvPr>
        <xdr:cNvSpPr/>
      </xdr:nvSpPr>
      <xdr:spPr bwMode="auto">
        <a:xfrm>
          <a:off x="5539740" y="19194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111</xdr:row>
      <xdr:rowOff>0</xdr:rowOff>
    </xdr:from>
    <xdr:ext cx="1921468" cy="195685"/>
    <xdr:sp macro="" textlink="">
      <xdr:nvSpPr>
        <xdr:cNvPr id="4113" name="Drop Down 20" hidden="1">
          <a:extLst>
            <a:ext uri="{63B3BB69-23CF-44E3-9099-C40C66FF867C}">
              <a14:compatExt xmlns:a14="http://schemas.microsoft.com/office/drawing/2010/main" spid="_x0000_s2068"/>
            </a:ext>
            <a:ext uri="{FF2B5EF4-FFF2-40B4-BE49-F238E27FC236}">
              <a16:creationId xmlns:a16="http://schemas.microsoft.com/office/drawing/2014/main" id="{F7629066-8081-487C-A34A-FCBAABACBB46}"/>
            </a:ext>
          </a:extLst>
        </xdr:cNvPr>
        <xdr:cNvSpPr/>
      </xdr:nvSpPr>
      <xdr:spPr bwMode="auto">
        <a:xfrm>
          <a:off x="5974080" y="191947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111</xdr:row>
      <xdr:rowOff>0</xdr:rowOff>
    </xdr:from>
    <xdr:ext cx="2476500" cy="199970"/>
    <xdr:sp macro="" textlink="">
      <xdr:nvSpPr>
        <xdr:cNvPr id="4114" name="Drop Down 24" hidden="1">
          <a:extLst>
            <a:ext uri="{63B3BB69-23CF-44E3-9099-C40C66FF867C}">
              <a14:compatExt xmlns:a14="http://schemas.microsoft.com/office/drawing/2010/main" spid="_x0000_s2072"/>
            </a:ext>
            <a:ext uri="{FF2B5EF4-FFF2-40B4-BE49-F238E27FC236}">
              <a16:creationId xmlns:a16="http://schemas.microsoft.com/office/drawing/2014/main" id="{7286C58E-022E-44DC-A9B2-122F53567A18}"/>
            </a:ext>
          </a:extLst>
        </xdr:cNvPr>
        <xdr:cNvSpPr/>
      </xdr:nvSpPr>
      <xdr:spPr bwMode="auto">
        <a:xfrm>
          <a:off x="3901440" y="191947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111</xdr:row>
      <xdr:rowOff>0</xdr:rowOff>
    </xdr:from>
    <xdr:ext cx="2529840" cy="195685"/>
    <xdr:sp macro="" textlink="">
      <xdr:nvSpPr>
        <xdr:cNvPr id="4115" name="Drop Down 4" hidden="1">
          <a:extLst>
            <a:ext uri="{63B3BB69-23CF-44E3-9099-C40C66FF867C}">
              <a14:compatExt xmlns:a14="http://schemas.microsoft.com/office/drawing/2010/main" spid="_x0000_s2052"/>
            </a:ext>
            <a:ext uri="{FF2B5EF4-FFF2-40B4-BE49-F238E27FC236}">
              <a16:creationId xmlns:a16="http://schemas.microsoft.com/office/drawing/2014/main" id="{A2BFCDF1-8E83-4A59-B4D9-0C61A6897F29}"/>
            </a:ext>
          </a:extLst>
        </xdr:cNvPr>
        <xdr:cNvSpPr/>
      </xdr:nvSpPr>
      <xdr:spPr bwMode="auto">
        <a:xfrm>
          <a:off x="5539740" y="19194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111</xdr:row>
      <xdr:rowOff>0</xdr:rowOff>
    </xdr:from>
    <xdr:ext cx="2529840" cy="195685"/>
    <xdr:sp macro="" textlink="">
      <xdr:nvSpPr>
        <xdr:cNvPr id="4116" name="Drop Down 4" hidden="1">
          <a:extLst>
            <a:ext uri="{63B3BB69-23CF-44E3-9099-C40C66FF867C}">
              <a14:compatExt xmlns:a14="http://schemas.microsoft.com/office/drawing/2010/main" spid="_x0000_s2052"/>
            </a:ext>
            <a:ext uri="{FF2B5EF4-FFF2-40B4-BE49-F238E27FC236}">
              <a16:creationId xmlns:a16="http://schemas.microsoft.com/office/drawing/2014/main" id="{8C9FD95D-2A07-463E-A952-BE3EF0A9394F}"/>
            </a:ext>
          </a:extLst>
        </xdr:cNvPr>
        <xdr:cNvSpPr/>
      </xdr:nvSpPr>
      <xdr:spPr bwMode="auto">
        <a:xfrm>
          <a:off x="5227320" y="19194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111</xdr:row>
      <xdr:rowOff>0</xdr:rowOff>
    </xdr:from>
    <xdr:ext cx="2529840" cy="195685"/>
    <xdr:sp macro="" textlink="">
      <xdr:nvSpPr>
        <xdr:cNvPr id="4117" name="Drop Down 4" hidden="1">
          <a:extLst>
            <a:ext uri="{63B3BB69-23CF-44E3-9099-C40C66FF867C}">
              <a14:compatExt xmlns:a14="http://schemas.microsoft.com/office/drawing/2010/main" spid="_x0000_s2052"/>
            </a:ext>
            <a:ext uri="{FF2B5EF4-FFF2-40B4-BE49-F238E27FC236}">
              <a16:creationId xmlns:a16="http://schemas.microsoft.com/office/drawing/2014/main" id="{82F2813E-F43F-4589-8149-7EEAEBFBC5A9}"/>
            </a:ext>
          </a:extLst>
        </xdr:cNvPr>
        <xdr:cNvSpPr/>
      </xdr:nvSpPr>
      <xdr:spPr bwMode="auto">
        <a:xfrm>
          <a:off x="5539740" y="19194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111</xdr:row>
      <xdr:rowOff>0</xdr:rowOff>
    </xdr:from>
    <xdr:ext cx="2529840" cy="195685"/>
    <xdr:sp macro="" textlink="">
      <xdr:nvSpPr>
        <xdr:cNvPr id="4118" name="Drop Down 4" hidden="1">
          <a:extLst>
            <a:ext uri="{63B3BB69-23CF-44E3-9099-C40C66FF867C}">
              <a14:compatExt xmlns:a14="http://schemas.microsoft.com/office/drawing/2010/main" spid="_x0000_s2052"/>
            </a:ext>
            <a:ext uri="{FF2B5EF4-FFF2-40B4-BE49-F238E27FC236}">
              <a16:creationId xmlns:a16="http://schemas.microsoft.com/office/drawing/2014/main" id="{F0647EDD-A98F-458A-A214-1D01C0AA8BE4}"/>
            </a:ext>
          </a:extLst>
        </xdr:cNvPr>
        <xdr:cNvSpPr/>
      </xdr:nvSpPr>
      <xdr:spPr bwMode="auto">
        <a:xfrm>
          <a:off x="5227320" y="191947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19" name="Drop Down 4" hidden="1">
          <a:extLst>
            <a:ext uri="{63B3BB69-23CF-44E3-9099-C40C66FF867C}">
              <a14:compatExt xmlns:a14="http://schemas.microsoft.com/office/drawing/2010/main" spid="_x0000_s2052"/>
            </a:ext>
            <a:ext uri="{FF2B5EF4-FFF2-40B4-BE49-F238E27FC236}">
              <a16:creationId xmlns:a16="http://schemas.microsoft.com/office/drawing/2014/main" id="{4DBFA00B-8267-4D73-BB69-55477AFE5FEF}"/>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120" name="Drop Down 20" hidden="1">
          <a:extLst>
            <a:ext uri="{63B3BB69-23CF-44E3-9099-C40C66FF867C}">
              <a14:compatExt xmlns:a14="http://schemas.microsoft.com/office/drawing/2010/main" spid="_x0000_s2068"/>
            </a:ext>
            <a:ext uri="{FF2B5EF4-FFF2-40B4-BE49-F238E27FC236}">
              <a16:creationId xmlns:a16="http://schemas.microsoft.com/office/drawing/2014/main" id="{5FEEE7C9-DE9E-4234-BA83-3B53361CB970}"/>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121" name="Drop Down 24" hidden="1">
          <a:extLst>
            <a:ext uri="{63B3BB69-23CF-44E3-9099-C40C66FF867C}">
              <a14:compatExt xmlns:a14="http://schemas.microsoft.com/office/drawing/2010/main" spid="_x0000_s2072"/>
            </a:ext>
            <a:ext uri="{FF2B5EF4-FFF2-40B4-BE49-F238E27FC236}">
              <a16:creationId xmlns:a16="http://schemas.microsoft.com/office/drawing/2014/main" id="{34320BD7-70D6-49E1-95DD-46119A544870}"/>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22" name="Drop Down 4" hidden="1">
          <a:extLst>
            <a:ext uri="{63B3BB69-23CF-44E3-9099-C40C66FF867C}">
              <a14:compatExt xmlns:a14="http://schemas.microsoft.com/office/drawing/2010/main" spid="_x0000_s2052"/>
            </a:ext>
            <a:ext uri="{FF2B5EF4-FFF2-40B4-BE49-F238E27FC236}">
              <a16:creationId xmlns:a16="http://schemas.microsoft.com/office/drawing/2014/main" id="{CEEC3143-E788-4858-AE38-4BB46DFB3206}"/>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23" name="Drop Down 4" hidden="1">
          <a:extLst>
            <a:ext uri="{63B3BB69-23CF-44E3-9099-C40C66FF867C}">
              <a14:compatExt xmlns:a14="http://schemas.microsoft.com/office/drawing/2010/main" spid="_x0000_s2052"/>
            </a:ext>
            <a:ext uri="{FF2B5EF4-FFF2-40B4-BE49-F238E27FC236}">
              <a16:creationId xmlns:a16="http://schemas.microsoft.com/office/drawing/2014/main" id="{0BC25B35-3877-4E5B-B3BE-24AB4F477E22}"/>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24" name="Drop Down 4" hidden="1">
          <a:extLst>
            <a:ext uri="{63B3BB69-23CF-44E3-9099-C40C66FF867C}">
              <a14:compatExt xmlns:a14="http://schemas.microsoft.com/office/drawing/2010/main" spid="_x0000_s2052"/>
            </a:ext>
            <a:ext uri="{FF2B5EF4-FFF2-40B4-BE49-F238E27FC236}">
              <a16:creationId xmlns:a16="http://schemas.microsoft.com/office/drawing/2014/main" id="{D19B0D64-067D-4C73-A1BA-84D30B4914A3}"/>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25" name="Drop Down 4" hidden="1">
          <a:extLst>
            <a:ext uri="{63B3BB69-23CF-44E3-9099-C40C66FF867C}">
              <a14:compatExt xmlns:a14="http://schemas.microsoft.com/office/drawing/2010/main" spid="_x0000_s2052"/>
            </a:ext>
            <a:ext uri="{FF2B5EF4-FFF2-40B4-BE49-F238E27FC236}">
              <a16:creationId xmlns:a16="http://schemas.microsoft.com/office/drawing/2014/main" id="{765A07C9-9207-4A82-A102-34B70E3B4C5B}"/>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26" name="Drop Down 4" hidden="1">
          <a:extLst>
            <a:ext uri="{63B3BB69-23CF-44E3-9099-C40C66FF867C}">
              <a14:compatExt xmlns:a14="http://schemas.microsoft.com/office/drawing/2010/main" spid="_x0000_s2052"/>
            </a:ext>
            <a:ext uri="{FF2B5EF4-FFF2-40B4-BE49-F238E27FC236}">
              <a16:creationId xmlns:a16="http://schemas.microsoft.com/office/drawing/2014/main" id="{E26F36B9-39A2-4009-8335-0472E66C66F5}"/>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127" name="Drop Down 20" hidden="1">
          <a:extLst>
            <a:ext uri="{63B3BB69-23CF-44E3-9099-C40C66FF867C}">
              <a14:compatExt xmlns:a14="http://schemas.microsoft.com/office/drawing/2010/main" spid="_x0000_s2068"/>
            </a:ext>
            <a:ext uri="{FF2B5EF4-FFF2-40B4-BE49-F238E27FC236}">
              <a16:creationId xmlns:a16="http://schemas.microsoft.com/office/drawing/2014/main" id="{B57563AD-4C0B-40D2-BA1E-1ACFAF130855}"/>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128" name="Drop Down 24" hidden="1">
          <a:extLst>
            <a:ext uri="{63B3BB69-23CF-44E3-9099-C40C66FF867C}">
              <a14:compatExt xmlns:a14="http://schemas.microsoft.com/office/drawing/2010/main" spid="_x0000_s2072"/>
            </a:ext>
            <a:ext uri="{FF2B5EF4-FFF2-40B4-BE49-F238E27FC236}">
              <a16:creationId xmlns:a16="http://schemas.microsoft.com/office/drawing/2014/main" id="{AE4F9769-37D4-4F82-8D00-8059E2E135B0}"/>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29" name="Drop Down 4" hidden="1">
          <a:extLst>
            <a:ext uri="{63B3BB69-23CF-44E3-9099-C40C66FF867C}">
              <a14:compatExt xmlns:a14="http://schemas.microsoft.com/office/drawing/2010/main" spid="_x0000_s2052"/>
            </a:ext>
            <a:ext uri="{FF2B5EF4-FFF2-40B4-BE49-F238E27FC236}">
              <a16:creationId xmlns:a16="http://schemas.microsoft.com/office/drawing/2014/main" id="{458C61DE-82C0-4DC1-B773-DBDF366E1F03}"/>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30" name="Drop Down 4" hidden="1">
          <a:extLst>
            <a:ext uri="{63B3BB69-23CF-44E3-9099-C40C66FF867C}">
              <a14:compatExt xmlns:a14="http://schemas.microsoft.com/office/drawing/2010/main" spid="_x0000_s2052"/>
            </a:ext>
            <a:ext uri="{FF2B5EF4-FFF2-40B4-BE49-F238E27FC236}">
              <a16:creationId xmlns:a16="http://schemas.microsoft.com/office/drawing/2014/main" id="{7CDD7ADE-629C-48A8-BAF7-FF0F7EC0D53C}"/>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31" name="Drop Down 4" hidden="1">
          <a:extLst>
            <a:ext uri="{63B3BB69-23CF-44E3-9099-C40C66FF867C}">
              <a14:compatExt xmlns:a14="http://schemas.microsoft.com/office/drawing/2010/main" spid="_x0000_s2052"/>
            </a:ext>
            <a:ext uri="{FF2B5EF4-FFF2-40B4-BE49-F238E27FC236}">
              <a16:creationId xmlns:a16="http://schemas.microsoft.com/office/drawing/2014/main" id="{487ABC5D-0CC8-483D-9325-5D8155B2FFAD}"/>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32" name="Drop Down 4" hidden="1">
          <a:extLst>
            <a:ext uri="{63B3BB69-23CF-44E3-9099-C40C66FF867C}">
              <a14:compatExt xmlns:a14="http://schemas.microsoft.com/office/drawing/2010/main" spid="_x0000_s2052"/>
            </a:ext>
            <a:ext uri="{FF2B5EF4-FFF2-40B4-BE49-F238E27FC236}">
              <a16:creationId xmlns:a16="http://schemas.microsoft.com/office/drawing/2014/main" id="{D09206C7-F7D0-4120-9C3D-B1E9FDAB6C4A}"/>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33" name="Drop Down 4" hidden="1">
          <a:extLst>
            <a:ext uri="{63B3BB69-23CF-44E3-9099-C40C66FF867C}">
              <a14:compatExt xmlns:a14="http://schemas.microsoft.com/office/drawing/2010/main" spid="_x0000_s2052"/>
            </a:ext>
            <a:ext uri="{FF2B5EF4-FFF2-40B4-BE49-F238E27FC236}">
              <a16:creationId xmlns:a16="http://schemas.microsoft.com/office/drawing/2014/main" id="{A46E8BAF-5195-49B4-9483-B67A82A35B53}"/>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134" name="Drop Down 20" hidden="1">
          <a:extLst>
            <a:ext uri="{63B3BB69-23CF-44E3-9099-C40C66FF867C}">
              <a14:compatExt xmlns:a14="http://schemas.microsoft.com/office/drawing/2010/main" spid="_x0000_s2068"/>
            </a:ext>
            <a:ext uri="{FF2B5EF4-FFF2-40B4-BE49-F238E27FC236}">
              <a16:creationId xmlns:a16="http://schemas.microsoft.com/office/drawing/2014/main" id="{562812AC-4C1A-46F1-B5CB-55646847FE9A}"/>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135" name="Drop Down 24" hidden="1">
          <a:extLst>
            <a:ext uri="{63B3BB69-23CF-44E3-9099-C40C66FF867C}">
              <a14:compatExt xmlns:a14="http://schemas.microsoft.com/office/drawing/2010/main" spid="_x0000_s2072"/>
            </a:ext>
            <a:ext uri="{FF2B5EF4-FFF2-40B4-BE49-F238E27FC236}">
              <a16:creationId xmlns:a16="http://schemas.microsoft.com/office/drawing/2014/main" id="{4B4B8333-36E6-40F3-9101-97A59521C7DB}"/>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36" name="Drop Down 4" hidden="1">
          <a:extLst>
            <a:ext uri="{63B3BB69-23CF-44E3-9099-C40C66FF867C}">
              <a14:compatExt xmlns:a14="http://schemas.microsoft.com/office/drawing/2010/main" spid="_x0000_s2052"/>
            </a:ext>
            <a:ext uri="{FF2B5EF4-FFF2-40B4-BE49-F238E27FC236}">
              <a16:creationId xmlns:a16="http://schemas.microsoft.com/office/drawing/2014/main" id="{238E4D1F-7CBF-43DA-AADB-64D9DFFCE55A}"/>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37" name="Drop Down 4" hidden="1">
          <a:extLst>
            <a:ext uri="{63B3BB69-23CF-44E3-9099-C40C66FF867C}">
              <a14:compatExt xmlns:a14="http://schemas.microsoft.com/office/drawing/2010/main" spid="_x0000_s2052"/>
            </a:ext>
            <a:ext uri="{FF2B5EF4-FFF2-40B4-BE49-F238E27FC236}">
              <a16:creationId xmlns:a16="http://schemas.microsoft.com/office/drawing/2014/main" id="{03DC4051-7AE0-4543-826C-6E80CB06EBED}"/>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38" name="Drop Down 4" hidden="1">
          <a:extLst>
            <a:ext uri="{63B3BB69-23CF-44E3-9099-C40C66FF867C}">
              <a14:compatExt xmlns:a14="http://schemas.microsoft.com/office/drawing/2010/main" spid="_x0000_s2052"/>
            </a:ext>
            <a:ext uri="{FF2B5EF4-FFF2-40B4-BE49-F238E27FC236}">
              <a16:creationId xmlns:a16="http://schemas.microsoft.com/office/drawing/2014/main" id="{787E140E-9D3F-4B85-8D41-E79839D47EFC}"/>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39" name="Drop Down 4" hidden="1">
          <a:extLst>
            <a:ext uri="{63B3BB69-23CF-44E3-9099-C40C66FF867C}">
              <a14:compatExt xmlns:a14="http://schemas.microsoft.com/office/drawing/2010/main" spid="_x0000_s2052"/>
            </a:ext>
            <a:ext uri="{FF2B5EF4-FFF2-40B4-BE49-F238E27FC236}">
              <a16:creationId xmlns:a16="http://schemas.microsoft.com/office/drawing/2014/main" id="{AF101671-8C48-4614-AB17-241AAAB53623}"/>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40" name="Drop Down 4" hidden="1">
          <a:extLst>
            <a:ext uri="{63B3BB69-23CF-44E3-9099-C40C66FF867C}">
              <a14:compatExt xmlns:a14="http://schemas.microsoft.com/office/drawing/2010/main" spid="_x0000_s2052"/>
            </a:ext>
            <a:ext uri="{FF2B5EF4-FFF2-40B4-BE49-F238E27FC236}">
              <a16:creationId xmlns:a16="http://schemas.microsoft.com/office/drawing/2014/main" id="{0C06F2E7-41AB-42A9-B964-45FAB09D8D4A}"/>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141" name="Drop Down 20" hidden="1">
          <a:extLst>
            <a:ext uri="{63B3BB69-23CF-44E3-9099-C40C66FF867C}">
              <a14:compatExt xmlns:a14="http://schemas.microsoft.com/office/drawing/2010/main" spid="_x0000_s2068"/>
            </a:ext>
            <a:ext uri="{FF2B5EF4-FFF2-40B4-BE49-F238E27FC236}">
              <a16:creationId xmlns:a16="http://schemas.microsoft.com/office/drawing/2014/main" id="{16AE479E-7A60-4EE4-9583-4F685E7EE931}"/>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142" name="Drop Down 24" hidden="1">
          <a:extLst>
            <a:ext uri="{63B3BB69-23CF-44E3-9099-C40C66FF867C}">
              <a14:compatExt xmlns:a14="http://schemas.microsoft.com/office/drawing/2010/main" spid="_x0000_s2072"/>
            </a:ext>
            <a:ext uri="{FF2B5EF4-FFF2-40B4-BE49-F238E27FC236}">
              <a16:creationId xmlns:a16="http://schemas.microsoft.com/office/drawing/2014/main" id="{5F99FD96-A49F-4F4B-9AF4-DFEECEF61EB3}"/>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43" name="Drop Down 4" hidden="1">
          <a:extLst>
            <a:ext uri="{63B3BB69-23CF-44E3-9099-C40C66FF867C}">
              <a14:compatExt xmlns:a14="http://schemas.microsoft.com/office/drawing/2010/main" spid="_x0000_s2052"/>
            </a:ext>
            <a:ext uri="{FF2B5EF4-FFF2-40B4-BE49-F238E27FC236}">
              <a16:creationId xmlns:a16="http://schemas.microsoft.com/office/drawing/2014/main" id="{C10A4918-332D-456A-B13E-D505332F7DC4}"/>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44" name="Drop Down 4" hidden="1">
          <a:extLst>
            <a:ext uri="{63B3BB69-23CF-44E3-9099-C40C66FF867C}">
              <a14:compatExt xmlns:a14="http://schemas.microsoft.com/office/drawing/2010/main" spid="_x0000_s2052"/>
            </a:ext>
            <a:ext uri="{FF2B5EF4-FFF2-40B4-BE49-F238E27FC236}">
              <a16:creationId xmlns:a16="http://schemas.microsoft.com/office/drawing/2014/main" id="{54EAEC42-2FCC-41D9-BFC4-C31888ED0D3A}"/>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45" name="Drop Down 4" hidden="1">
          <a:extLst>
            <a:ext uri="{63B3BB69-23CF-44E3-9099-C40C66FF867C}">
              <a14:compatExt xmlns:a14="http://schemas.microsoft.com/office/drawing/2010/main" spid="_x0000_s2052"/>
            </a:ext>
            <a:ext uri="{FF2B5EF4-FFF2-40B4-BE49-F238E27FC236}">
              <a16:creationId xmlns:a16="http://schemas.microsoft.com/office/drawing/2014/main" id="{20C268ED-206B-4B99-BD1F-3FA61791D9E8}"/>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46" name="Drop Down 4" hidden="1">
          <a:extLst>
            <a:ext uri="{63B3BB69-23CF-44E3-9099-C40C66FF867C}">
              <a14:compatExt xmlns:a14="http://schemas.microsoft.com/office/drawing/2010/main" spid="_x0000_s2052"/>
            </a:ext>
            <a:ext uri="{FF2B5EF4-FFF2-40B4-BE49-F238E27FC236}">
              <a16:creationId xmlns:a16="http://schemas.microsoft.com/office/drawing/2014/main" id="{2D6DBC0F-A8E4-417F-86C0-21467A5AAA01}"/>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47" name="Drop Down 4" hidden="1">
          <a:extLst>
            <a:ext uri="{63B3BB69-23CF-44E3-9099-C40C66FF867C}">
              <a14:compatExt xmlns:a14="http://schemas.microsoft.com/office/drawing/2010/main" spid="_x0000_s2052"/>
            </a:ext>
            <a:ext uri="{FF2B5EF4-FFF2-40B4-BE49-F238E27FC236}">
              <a16:creationId xmlns:a16="http://schemas.microsoft.com/office/drawing/2014/main" id="{1130CF28-4E45-4F6F-99C6-341219E2AC5D}"/>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148" name="Drop Down 20" hidden="1">
          <a:extLst>
            <a:ext uri="{63B3BB69-23CF-44E3-9099-C40C66FF867C}">
              <a14:compatExt xmlns:a14="http://schemas.microsoft.com/office/drawing/2010/main" spid="_x0000_s2068"/>
            </a:ext>
            <a:ext uri="{FF2B5EF4-FFF2-40B4-BE49-F238E27FC236}">
              <a16:creationId xmlns:a16="http://schemas.microsoft.com/office/drawing/2014/main" id="{276C9232-8B8A-425A-B2D0-05503CE4E3C3}"/>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149" name="Drop Down 24" hidden="1">
          <a:extLst>
            <a:ext uri="{63B3BB69-23CF-44E3-9099-C40C66FF867C}">
              <a14:compatExt xmlns:a14="http://schemas.microsoft.com/office/drawing/2010/main" spid="_x0000_s2072"/>
            </a:ext>
            <a:ext uri="{FF2B5EF4-FFF2-40B4-BE49-F238E27FC236}">
              <a16:creationId xmlns:a16="http://schemas.microsoft.com/office/drawing/2014/main" id="{5958B26C-8DC6-49DC-874D-515C4A056956}"/>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50" name="Drop Down 4" hidden="1">
          <a:extLst>
            <a:ext uri="{63B3BB69-23CF-44E3-9099-C40C66FF867C}">
              <a14:compatExt xmlns:a14="http://schemas.microsoft.com/office/drawing/2010/main" spid="_x0000_s2052"/>
            </a:ext>
            <a:ext uri="{FF2B5EF4-FFF2-40B4-BE49-F238E27FC236}">
              <a16:creationId xmlns:a16="http://schemas.microsoft.com/office/drawing/2014/main" id="{7912F6FD-31C9-479C-A19C-C31D677AED3C}"/>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51" name="Drop Down 4" hidden="1">
          <a:extLst>
            <a:ext uri="{63B3BB69-23CF-44E3-9099-C40C66FF867C}">
              <a14:compatExt xmlns:a14="http://schemas.microsoft.com/office/drawing/2010/main" spid="_x0000_s2052"/>
            </a:ext>
            <a:ext uri="{FF2B5EF4-FFF2-40B4-BE49-F238E27FC236}">
              <a16:creationId xmlns:a16="http://schemas.microsoft.com/office/drawing/2014/main" id="{7FA7BBC6-90A5-4774-834E-7CF28F5A14B9}"/>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52" name="Drop Down 4" hidden="1">
          <a:extLst>
            <a:ext uri="{63B3BB69-23CF-44E3-9099-C40C66FF867C}">
              <a14:compatExt xmlns:a14="http://schemas.microsoft.com/office/drawing/2010/main" spid="_x0000_s2052"/>
            </a:ext>
            <a:ext uri="{FF2B5EF4-FFF2-40B4-BE49-F238E27FC236}">
              <a16:creationId xmlns:a16="http://schemas.microsoft.com/office/drawing/2014/main" id="{FB2BE7E5-98AE-4453-889A-076BDBAE7B66}"/>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53" name="Drop Down 4" hidden="1">
          <a:extLst>
            <a:ext uri="{63B3BB69-23CF-44E3-9099-C40C66FF867C}">
              <a14:compatExt xmlns:a14="http://schemas.microsoft.com/office/drawing/2010/main" spid="_x0000_s2052"/>
            </a:ext>
            <a:ext uri="{FF2B5EF4-FFF2-40B4-BE49-F238E27FC236}">
              <a16:creationId xmlns:a16="http://schemas.microsoft.com/office/drawing/2014/main" id="{5EC62FCF-323B-411A-82CA-6AE7097067BC}"/>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54" name="Drop Down 4" hidden="1">
          <a:extLst>
            <a:ext uri="{63B3BB69-23CF-44E3-9099-C40C66FF867C}">
              <a14:compatExt xmlns:a14="http://schemas.microsoft.com/office/drawing/2010/main" spid="_x0000_s2052"/>
            </a:ext>
            <a:ext uri="{FF2B5EF4-FFF2-40B4-BE49-F238E27FC236}">
              <a16:creationId xmlns:a16="http://schemas.microsoft.com/office/drawing/2014/main" id="{0CCAED90-5075-4831-94D6-459A987F4020}"/>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155" name="Drop Down 20" hidden="1">
          <a:extLst>
            <a:ext uri="{63B3BB69-23CF-44E3-9099-C40C66FF867C}">
              <a14:compatExt xmlns:a14="http://schemas.microsoft.com/office/drawing/2010/main" spid="_x0000_s2068"/>
            </a:ext>
            <a:ext uri="{FF2B5EF4-FFF2-40B4-BE49-F238E27FC236}">
              <a16:creationId xmlns:a16="http://schemas.microsoft.com/office/drawing/2014/main" id="{608E355B-20E2-412C-89E5-A1C0EA69AF29}"/>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156" name="Drop Down 24" hidden="1">
          <a:extLst>
            <a:ext uri="{63B3BB69-23CF-44E3-9099-C40C66FF867C}">
              <a14:compatExt xmlns:a14="http://schemas.microsoft.com/office/drawing/2010/main" spid="_x0000_s2072"/>
            </a:ext>
            <a:ext uri="{FF2B5EF4-FFF2-40B4-BE49-F238E27FC236}">
              <a16:creationId xmlns:a16="http://schemas.microsoft.com/office/drawing/2014/main" id="{FCF0886C-AB1D-4869-B696-00F228EA319F}"/>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57" name="Drop Down 4" hidden="1">
          <a:extLst>
            <a:ext uri="{63B3BB69-23CF-44E3-9099-C40C66FF867C}">
              <a14:compatExt xmlns:a14="http://schemas.microsoft.com/office/drawing/2010/main" spid="_x0000_s2052"/>
            </a:ext>
            <a:ext uri="{FF2B5EF4-FFF2-40B4-BE49-F238E27FC236}">
              <a16:creationId xmlns:a16="http://schemas.microsoft.com/office/drawing/2014/main" id="{ACC391DA-FF95-4563-BD6E-63D18417581A}"/>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58" name="Drop Down 4" hidden="1">
          <a:extLst>
            <a:ext uri="{63B3BB69-23CF-44E3-9099-C40C66FF867C}">
              <a14:compatExt xmlns:a14="http://schemas.microsoft.com/office/drawing/2010/main" spid="_x0000_s2052"/>
            </a:ext>
            <a:ext uri="{FF2B5EF4-FFF2-40B4-BE49-F238E27FC236}">
              <a16:creationId xmlns:a16="http://schemas.microsoft.com/office/drawing/2014/main" id="{9D2FFE5A-E4C6-435D-A620-D48A82E517DE}"/>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59" name="Drop Down 4" hidden="1">
          <a:extLst>
            <a:ext uri="{63B3BB69-23CF-44E3-9099-C40C66FF867C}">
              <a14:compatExt xmlns:a14="http://schemas.microsoft.com/office/drawing/2010/main" spid="_x0000_s2052"/>
            </a:ext>
            <a:ext uri="{FF2B5EF4-FFF2-40B4-BE49-F238E27FC236}">
              <a16:creationId xmlns:a16="http://schemas.microsoft.com/office/drawing/2014/main" id="{6A3904D1-6525-4B44-BA03-CD56A56D350D}"/>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60" name="Drop Down 4" hidden="1">
          <a:extLst>
            <a:ext uri="{63B3BB69-23CF-44E3-9099-C40C66FF867C}">
              <a14:compatExt xmlns:a14="http://schemas.microsoft.com/office/drawing/2010/main" spid="_x0000_s2052"/>
            </a:ext>
            <a:ext uri="{FF2B5EF4-FFF2-40B4-BE49-F238E27FC236}">
              <a16:creationId xmlns:a16="http://schemas.microsoft.com/office/drawing/2014/main" id="{F07FAC21-CC2F-41C0-8CDA-28FE57C0831D}"/>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61" name="Drop Down 4" hidden="1">
          <a:extLst>
            <a:ext uri="{63B3BB69-23CF-44E3-9099-C40C66FF867C}">
              <a14:compatExt xmlns:a14="http://schemas.microsoft.com/office/drawing/2010/main" spid="_x0000_s2052"/>
            </a:ext>
            <a:ext uri="{FF2B5EF4-FFF2-40B4-BE49-F238E27FC236}">
              <a16:creationId xmlns:a16="http://schemas.microsoft.com/office/drawing/2014/main" id="{2133BC1D-98FA-4719-88C3-48BA9EC9B1ED}"/>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162" name="Drop Down 20" hidden="1">
          <a:extLst>
            <a:ext uri="{63B3BB69-23CF-44E3-9099-C40C66FF867C}">
              <a14:compatExt xmlns:a14="http://schemas.microsoft.com/office/drawing/2010/main" spid="_x0000_s2068"/>
            </a:ext>
            <a:ext uri="{FF2B5EF4-FFF2-40B4-BE49-F238E27FC236}">
              <a16:creationId xmlns:a16="http://schemas.microsoft.com/office/drawing/2014/main" id="{43493A65-8EDB-4768-86E6-B701DF744FAC}"/>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163" name="Drop Down 24" hidden="1">
          <a:extLst>
            <a:ext uri="{63B3BB69-23CF-44E3-9099-C40C66FF867C}">
              <a14:compatExt xmlns:a14="http://schemas.microsoft.com/office/drawing/2010/main" spid="_x0000_s2072"/>
            </a:ext>
            <a:ext uri="{FF2B5EF4-FFF2-40B4-BE49-F238E27FC236}">
              <a16:creationId xmlns:a16="http://schemas.microsoft.com/office/drawing/2014/main" id="{C2B237DA-5EBC-4E43-95F4-3AAD88CA1A09}"/>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64" name="Drop Down 4" hidden="1">
          <a:extLst>
            <a:ext uri="{63B3BB69-23CF-44E3-9099-C40C66FF867C}">
              <a14:compatExt xmlns:a14="http://schemas.microsoft.com/office/drawing/2010/main" spid="_x0000_s2052"/>
            </a:ext>
            <a:ext uri="{FF2B5EF4-FFF2-40B4-BE49-F238E27FC236}">
              <a16:creationId xmlns:a16="http://schemas.microsoft.com/office/drawing/2014/main" id="{6AA55A32-5016-4CCC-A3C7-8065BA421767}"/>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65" name="Drop Down 4" hidden="1">
          <a:extLst>
            <a:ext uri="{63B3BB69-23CF-44E3-9099-C40C66FF867C}">
              <a14:compatExt xmlns:a14="http://schemas.microsoft.com/office/drawing/2010/main" spid="_x0000_s2052"/>
            </a:ext>
            <a:ext uri="{FF2B5EF4-FFF2-40B4-BE49-F238E27FC236}">
              <a16:creationId xmlns:a16="http://schemas.microsoft.com/office/drawing/2014/main" id="{BF8FC26B-5F4C-44D1-9943-4051258E1E1B}"/>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66" name="Drop Down 4" hidden="1">
          <a:extLst>
            <a:ext uri="{63B3BB69-23CF-44E3-9099-C40C66FF867C}">
              <a14:compatExt xmlns:a14="http://schemas.microsoft.com/office/drawing/2010/main" spid="_x0000_s2052"/>
            </a:ext>
            <a:ext uri="{FF2B5EF4-FFF2-40B4-BE49-F238E27FC236}">
              <a16:creationId xmlns:a16="http://schemas.microsoft.com/office/drawing/2014/main" id="{57BDFC26-E88F-476F-8DED-662229D9B1ED}"/>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67" name="Drop Down 4" hidden="1">
          <a:extLst>
            <a:ext uri="{63B3BB69-23CF-44E3-9099-C40C66FF867C}">
              <a14:compatExt xmlns:a14="http://schemas.microsoft.com/office/drawing/2010/main" spid="_x0000_s2052"/>
            </a:ext>
            <a:ext uri="{FF2B5EF4-FFF2-40B4-BE49-F238E27FC236}">
              <a16:creationId xmlns:a16="http://schemas.microsoft.com/office/drawing/2014/main" id="{3C0E874A-89DD-4232-A320-5C91A05B540A}"/>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68" name="Drop Down 4" hidden="1">
          <a:extLst>
            <a:ext uri="{63B3BB69-23CF-44E3-9099-C40C66FF867C}">
              <a14:compatExt xmlns:a14="http://schemas.microsoft.com/office/drawing/2010/main" spid="_x0000_s2052"/>
            </a:ext>
            <a:ext uri="{FF2B5EF4-FFF2-40B4-BE49-F238E27FC236}">
              <a16:creationId xmlns:a16="http://schemas.microsoft.com/office/drawing/2014/main" id="{26A1A133-DD88-4F3A-AC69-E4CE07EA8F7A}"/>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169" name="Drop Down 20" hidden="1">
          <a:extLst>
            <a:ext uri="{63B3BB69-23CF-44E3-9099-C40C66FF867C}">
              <a14:compatExt xmlns:a14="http://schemas.microsoft.com/office/drawing/2010/main" spid="_x0000_s2068"/>
            </a:ext>
            <a:ext uri="{FF2B5EF4-FFF2-40B4-BE49-F238E27FC236}">
              <a16:creationId xmlns:a16="http://schemas.microsoft.com/office/drawing/2014/main" id="{780BBCEC-B63C-457F-B953-EBCD9BB2F502}"/>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170" name="Drop Down 24" hidden="1">
          <a:extLst>
            <a:ext uri="{63B3BB69-23CF-44E3-9099-C40C66FF867C}">
              <a14:compatExt xmlns:a14="http://schemas.microsoft.com/office/drawing/2010/main" spid="_x0000_s2072"/>
            </a:ext>
            <a:ext uri="{FF2B5EF4-FFF2-40B4-BE49-F238E27FC236}">
              <a16:creationId xmlns:a16="http://schemas.microsoft.com/office/drawing/2014/main" id="{2E03A0DC-D020-49EE-8A4B-D5821D34991E}"/>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71" name="Drop Down 4" hidden="1">
          <a:extLst>
            <a:ext uri="{63B3BB69-23CF-44E3-9099-C40C66FF867C}">
              <a14:compatExt xmlns:a14="http://schemas.microsoft.com/office/drawing/2010/main" spid="_x0000_s2052"/>
            </a:ext>
            <a:ext uri="{FF2B5EF4-FFF2-40B4-BE49-F238E27FC236}">
              <a16:creationId xmlns:a16="http://schemas.microsoft.com/office/drawing/2014/main" id="{87B21869-98EC-4CB2-A121-F7B064EC5553}"/>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72" name="Drop Down 4" hidden="1">
          <a:extLst>
            <a:ext uri="{63B3BB69-23CF-44E3-9099-C40C66FF867C}">
              <a14:compatExt xmlns:a14="http://schemas.microsoft.com/office/drawing/2010/main" spid="_x0000_s2052"/>
            </a:ext>
            <a:ext uri="{FF2B5EF4-FFF2-40B4-BE49-F238E27FC236}">
              <a16:creationId xmlns:a16="http://schemas.microsoft.com/office/drawing/2014/main" id="{13FE9AEF-D813-4AFC-94C5-7A7C0AED5DA0}"/>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73" name="Drop Down 4" hidden="1">
          <a:extLst>
            <a:ext uri="{63B3BB69-23CF-44E3-9099-C40C66FF867C}">
              <a14:compatExt xmlns:a14="http://schemas.microsoft.com/office/drawing/2010/main" spid="_x0000_s2052"/>
            </a:ext>
            <a:ext uri="{FF2B5EF4-FFF2-40B4-BE49-F238E27FC236}">
              <a16:creationId xmlns:a16="http://schemas.microsoft.com/office/drawing/2014/main" id="{B60577C3-C5E7-4340-859B-78BCFEB4714F}"/>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74" name="Drop Down 4" hidden="1">
          <a:extLst>
            <a:ext uri="{63B3BB69-23CF-44E3-9099-C40C66FF867C}">
              <a14:compatExt xmlns:a14="http://schemas.microsoft.com/office/drawing/2010/main" spid="_x0000_s2052"/>
            </a:ext>
            <a:ext uri="{FF2B5EF4-FFF2-40B4-BE49-F238E27FC236}">
              <a16:creationId xmlns:a16="http://schemas.microsoft.com/office/drawing/2014/main" id="{1A8D605D-67BF-4243-9D52-7A0EC244AFD8}"/>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75" name="Drop Down 4" hidden="1">
          <a:extLst>
            <a:ext uri="{63B3BB69-23CF-44E3-9099-C40C66FF867C}">
              <a14:compatExt xmlns:a14="http://schemas.microsoft.com/office/drawing/2010/main" spid="_x0000_s2052"/>
            </a:ext>
            <a:ext uri="{FF2B5EF4-FFF2-40B4-BE49-F238E27FC236}">
              <a16:creationId xmlns:a16="http://schemas.microsoft.com/office/drawing/2014/main" id="{B66364B0-50D9-4119-A7B0-DA161CEDB162}"/>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176" name="Drop Down 20" hidden="1">
          <a:extLst>
            <a:ext uri="{63B3BB69-23CF-44E3-9099-C40C66FF867C}">
              <a14:compatExt xmlns:a14="http://schemas.microsoft.com/office/drawing/2010/main" spid="_x0000_s2068"/>
            </a:ext>
            <a:ext uri="{FF2B5EF4-FFF2-40B4-BE49-F238E27FC236}">
              <a16:creationId xmlns:a16="http://schemas.microsoft.com/office/drawing/2014/main" id="{CD2B4F3D-C534-4D93-A178-806E88E1ECE9}"/>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177" name="Drop Down 24" hidden="1">
          <a:extLst>
            <a:ext uri="{63B3BB69-23CF-44E3-9099-C40C66FF867C}">
              <a14:compatExt xmlns:a14="http://schemas.microsoft.com/office/drawing/2010/main" spid="_x0000_s2072"/>
            </a:ext>
            <a:ext uri="{FF2B5EF4-FFF2-40B4-BE49-F238E27FC236}">
              <a16:creationId xmlns:a16="http://schemas.microsoft.com/office/drawing/2014/main" id="{6FF5EBAD-8495-4CE3-8C56-C13DFADF381D}"/>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78" name="Drop Down 4" hidden="1">
          <a:extLst>
            <a:ext uri="{63B3BB69-23CF-44E3-9099-C40C66FF867C}">
              <a14:compatExt xmlns:a14="http://schemas.microsoft.com/office/drawing/2010/main" spid="_x0000_s2052"/>
            </a:ext>
            <a:ext uri="{FF2B5EF4-FFF2-40B4-BE49-F238E27FC236}">
              <a16:creationId xmlns:a16="http://schemas.microsoft.com/office/drawing/2014/main" id="{F15BC103-96A0-4970-B08C-D714F7338DA6}"/>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79" name="Drop Down 4" hidden="1">
          <a:extLst>
            <a:ext uri="{63B3BB69-23CF-44E3-9099-C40C66FF867C}">
              <a14:compatExt xmlns:a14="http://schemas.microsoft.com/office/drawing/2010/main" spid="_x0000_s2052"/>
            </a:ext>
            <a:ext uri="{FF2B5EF4-FFF2-40B4-BE49-F238E27FC236}">
              <a16:creationId xmlns:a16="http://schemas.microsoft.com/office/drawing/2014/main" id="{79856AA8-7EB9-49D8-8AD7-0C64DDE3E3B1}"/>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80" name="Drop Down 4" hidden="1">
          <a:extLst>
            <a:ext uri="{63B3BB69-23CF-44E3-9099-C40C66FF867C}">
              <a14:compatExt xmlns:a14="http://schemas.microsoft.com/office/drawing/2010/main" spid="_x0000_s2052"/>
            </a:ext>
            <a:ext uri="{FF2B5EF4-FFF2-40B4-BE49-F238E27FC236}">
              <a16:creationId xmlns:a16="http://schemas.microsoft.com/office/drawing/2014/main" id="{74074B29-A74C-4822-BBC2-F39957F9DD08}"/>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81" name="Drop Down 4" hidden="1">
          <a:extLst>
            <a:ext uri="{63B3BB69-23CF-44E3-9099-C40C66FF867C}">
              <a14:compatExt xmlns:a14="http://schemas.microsoft.com/office/drawing/2010/main" spid="_x0000_s2052"/>
            </a:ext>
            <a:ext uri="{FF2B5EF4-FFF2-40B4-BE49-F238E27FC236}">
              <a16:creationId xmlns:a16="http://schemas.microsoft.com/office/drawing/2014/main" id="{1FE80425-E6A0-44A7-8F97-8FD706978F0A}"/>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82" name="Drop Down 4" hidden="1">
          <a:extLst>
            <a:ext uri="{63B3BB69-23CF-44E3-9099-C40C66FF867C}">
              <a14:compatExt xmlns:a14="http://schemas.microsoft.com/office/drawing/2010/main" spid="_x0000_s2052"/>
            </a:ext>
            <a:ext uri="{FF2B5EF4-FFF2-40B4-BE49-F238E27FC236}">
              <a16:creationId xmlns:a16="http://schemas.microsoft.com/office/drawing/2014/main" id="{21FAA772-E135-435F-AB70-AE6738F67F3A}"/>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183" name="Drop Down 20" hidden="1">
          <a:extLst>
            <a:ext uri="{63B3BB69-23CF-44E3-9099-C40C66FF867C}">
              <a14:compatExt xmlns:a14="http://schemas.microsoft.com/office/drawing/2010/main" spid="_x0000_s2068"/>
            </a:ext>
            <a:ext uri="{FF2B5EF4-FFF2-40B4-BE49-F238E27FC236}">
              <a16:creationId xmlns:a16="http://schemas.microsoft.com/office/drawing/2014/main" id="{943DC37D-10FE-4C15-93F5-FE0C1FB39A0F}"/>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184" name="Drop Down 24" hidden="1">
          <a:extLst>
            <a:ext uri="{63B3BB69-23CF-44E3-9099-C40C66FF867C}">
              <a14:compatExt xmlns:a14="http://schemas.microsoft.com/office/drawing/2010/main" spid="_x0000_s2072"/>
            </a:ext>
            <a:ext uri="{FF2B5EF4-FFF2-40B4-BE49-F238E27FC236}">
              <a16:creationId xmlns:a16="http://schemas.microsoft.com/office/drawing/2014/main" id="{46535E53-E531-4872-A402-D69C139EF1B3}"/>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85" name="Drop Down 4" hidden="1">
          <a:extLst>
            <a:ext uri="{63B3BB69-23CF-44E3-9099-C40C66FF867C}">
              <a14:compatExt xmlns:a14="http://schemas.microsoft.com/office/drawing/2010/main" spid="_x0000_s2052"/>
            </a:ext>
            <a:ext uri="{FF2B5EF4-FFF2-40B4-BE49-F238E27FC236}">
              <a16:creationId xmlns:a16="http://schemas.microsoft.com/office/drawing/2014/main" id="{3D01531C-8C84-487A-A9AE-C6E75AFBE948}"/>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86" name="Drop Down 4" hidden="1">
          <a:extLst>
            <a:ext uri="{63B3BB69-23CF-44E3-9099-C40C66FF867C}">
              <a14:compatExt xmlns:a14="http://schemas.microsoft.com/office/drawing/2010/main" spid="_x0000_s2052"/>
            </a:ext>
            <a:ext uri="{FF2B5EF4-FFF2-40B4-BE49-F238E27FC236}">
              <a16:creationId xmlns:a16="http://schemas.microsoft.com/office/drawing/2014/main" id="{6456C782-7407-4430-BBE0-7EC575A40691}"/>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87" name="Drop Down 4" hidden="1">
          <a:extLst>
            <a:ext uri="{63B3BB69-23CF-44E3-9099-C40C66FF867C}">
              <a14:compatExt xmlns:a14="http://schemas.microsoft.com/office/drawing/2010/main" spid="_x0000_s2052"/>
            </a:ext>
            <a:ext uri="{FF2B5EF4-FFF2-40B4-BE49-F238E27FC236}">
              <a16:creationId xmlns:a16="http://schemas.microsoft.com/office/drawing/2014/main" id="{597B1CBE-D9D2-4998-8048-901EB04CD261}"/>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88" name="Drop Down 4" hidden="1">
          <a:extLst>
            <a:ext uri="{63B3BB69-23CF-44E3-9099-C40C66FF867C}">
              <a14:compatExt xmlns:a14="http://schemas.microsoft.com/office/drawing/2010/main" spid="_x0000_s2052"/>
            </a:ext>
            <a:ext uri="{FF2B5EF4-FFF2-40B4-BE49-F238E27FC236}">
              <a16:creationId xmlns:a16="http://schemas.microsoft.com/office/drawing/2014/main" id="{0A030955-2DAC-4218-8936-EEC152587914}"/>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89" name="Drop Down 4" hidden="1">
          <a:extLst>
            <a:ext uri="{63B3BB69-23CF-44E3-9099-C40C66FF867C}">
              <a14:compatExt xmlns:a14="http://schemas.microsoft.com/office/drawing/2010/main" spid="_x0000_s2052"/>
            </a:ext>
            <a:ext uri="{FF2B5EF4-FFF2-40B4-BE49-F238E27FC236}">
              <a16:creationId xmlns:a16="http://schemas.microsoft.com/office/drawing/2014/main" id="{FD550B04-9C3E-4AC4-AF39-0656627025C8}"/>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190" name="Drop Down 20" hidden="1">
          <a:extLst>
            <a:ext uri="{63B3BB69-23CF-44E3-9099-C40C66FF867C}">
              <a14:compatExt xmlns:a14="http://schemas.microsoft.com/office/drawing/2010/main" spid="_x0000_s2068"/>
            </a:ext>
            <a:ext uri="{FF2B5EF4-FFF2-40B4-BE49-F238E27FC236}">
              <a16:creationId xmlns:a16="http://schemas.microsoft.com/office/drawing/2014/main" id="{845A17E4-A52B-4458-AB01-9E420A89EB64}"/>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191" name="Drop Down 24" hidden="1">
          <a:extLst>
            <a:ext uri="{63B3BB69-23CF-44E3-9099-C40C66FF867C}">
              <a14:compatExt xmlns:a14="http://schemas.microsoft.com/office/drawing/2010/main" spid="_x0000_s2072"/>
            </a:ext>
            <a:ext uri="{FF2B5EF4-FFF2-40B4-BE49-F238E27FC236}">
              <a16:creationId xmlns:a16="http://schemas.microsoft.com/office/drawing/2014/main" id="{B5262382-6294-4EA5-8352-EDF7D4914830}"/>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92" name="Drop Down 4" hidden="1">
          <a:extLst>
            <a:ext uri="{63B3BB69-23CF-44E3-9099-C40C66FF867C}">
              <a14:compatExt xmlns:a14="http://schemas.microsoft.com/office/drawing/2010/main" spid="_x0000_s2052"/>
            </a:ext>
            <a:ext uri="{FF2B5EF4-FFF2-40B4-BE49-F238E27FC236}">
              <a16:creationId xmlns:a16="http://schemas.microsoft.com/office/drawing/2014/main" id="{789BE358-3BEE-4141-B1C9-19038746443D}"/>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93" name="Drop Down 4" hidden="1">
          <a:extLst>
            <a:ext uri="{63B3BB69-23CF-44E3-9099-C40C66FF867C}">
              <a14:compatExt xmlns:a14="http://schemas.microsoft.com/office/drawing/2010/main" spid="_x0000_s2052"/>
            </a:ext>
            <a:ext uri="{FF2B5EF4-FFF2-40B4-BE49-F238E27FC236}">
              <a16:creationId xmlns:a16="http://schemas.microsoft.com/office/drawing/2014/main" id="{C6B7DF61-ECC7-43C7-A06B-F78963974684}"/>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94" name="Drop Down 4" hidden="1">
          <a:extLst>
            <a:ext uri="{63B3BB69-23CF-44E3-9099-C40C66FF867C}">
              <a14:compatExt xmlns:a14="http://schemas.microsoft.com/office/drawing/2010/main" spid="_x0000_s2052"/>
            </a:ext>
            <a:ext uri="{FF2B5EF4-FFF2-40B4-BE49-F238E27FC236}">
              <a16:creationId xmlns:a16="http://schemas.microsoft.com/office/drawing/2014/main" id="{CF973D77-300D-4601-92C4-B5B6021859DF}"/>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195" name="Drop Down 4" hidden="1">
          <a:extLst>
            <a:ext uri="{63B3BB69-23CF-44E3-9099-C40C66FF867C}">
              <a14:compatExt xmlns:a14="http://schemas.microsoft.com/office/drawing/2010/main" spid="_x0000_s2052"/>
            </a:ext>
            <a:ext uri="{FF2B5EF4-FFF2-40B4-BE49-F238E27FC236}">
              <a16:creationId xmlns:a16="http://schemas.microsoft.com/office/drawing/2014/main" id="{A811310E-0C79-4345-BB98-70ED6F9AF545}"/>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96" name="Drop Down 4" hidden="1">
          <a:extLst>
            <a:ext uri="{63B3BB69-23CF-44E3-9099-C40C66FF867C}">
              <a14:compatExt xmlns:a14="http://schemas.microsoft.com/office/drawing/2010/main" spid="_x0000_s2052"/>
            </a:ext>
            <a:ext uri="{FF2B5EF4-FFF2-40B4-BE49-F238E27FC236}">
              <a16:creationId xmlns:a16="http://schemas.microsoft.com/office/drawing/2014/main" id="{8B1F4118-0AA2-4708-835E-8DBDDCAE5A1F}"/>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197" name="Drop Down 20" hidden="1">
          <a:extLst>
            <a:ext uri="{63B3BB69-23CF-44E3-9099-C40C66FF867C}">
              <a14:compatExt xmlns:a14="http://schemas.microsoft.com/office/drawing/2010/main" spid="_x0000_s2068"/>
            </a:ext>
            <a:ext uri="{FF2B5EF4-FFF2-40B4-BE49-F238E27FC236}">
              <a16:creationId xmlns:a16="http://schemas.microsoft.com/office/drawing/2014/main" id="{AB527030-0F7C-4E40-9D2C-71D71F886E9D}"/>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198" name="Drop Down 24" hidden="1">
          <a:extLst>
            <a:ext uri="{63B3BB69-23CF-44E3-9099-C40C66FF867C}">
              <a14:compatExt xmlns:a14="http://schemas.microsoft.com/office/drawing/2010/main" spid="_x0000_s2072"/>
            </a:ext>
            <a:ext uri="{FF2B5EF4-FFF2-40B4-BE49-F238E27FC236}">
              <a16:creationId xmlns:a16="http://schemas.microsoft.com/office/drawing/2014/main" id="{CD3685E2-6506-4D89-826E-ED958E58530A}"/>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199" name="Drop Down 4" hidden="1">
          <a:extLst>
            <a:ext uri="{63B3BB69-23CF-44E3-9099-C40C66FF867C}">
              <a14:compatExt xmlns:a14="http://schemas.microsoft.com/office/drawing/2010/main" spid="_x0000_s2052"/>
            </a:ext>
            <a:ext uri="{FF2B5EF4-FFF2-40B4-BE49-F238E27FC236}">
              <a16:creationId xmlns:a16="http://schemas.microsoft.com/office/drawing/2014/main" id="{2DA2571F-BCAC-41AE-983A-14229E196DBC}"/>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00" name="Drop Down 4" hidden="1">
          <a:extLst>
            <a:ext uri="{63B3BB69-23CF-44E3-9099-C40C66FF867C}">
              <a14:compatExt xmlns:a14="http://schemas.microsoft.com/office/drawing/2010/main" spid="_x0000_s2052"/>
            </a:ext>
            <a:ext uri="{FF2B5EF4-FFF2-40B4-BE49-F238E27FC236}">
              <a16:creationId xmlns:a16="http://schemas.microsoft.com/office/drawing/2014/main" id="{163BDFAB-E0E0-4300-87EF-DA4E4B640B07}"/>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01" name="Drop Down 4" hidden="1">
          <a:extLst>
            <a:ext uri="{63B3BB69-23CF-44E3-9099-C40C66FF867C}">
              <a14:compatExt xmlns:a14="http://schemas.microsoft.com/office/drawing/2010/main" spid="_x0000_s2052"/>
            </a:ext>
            <a:ext uri="{FF2B5EF4-FFF2-40B4-BE49-F238E27FC236}">
              <a16:creationId xmlns:a16="http://schemas.microsoft.com/office/drawing/2014/main" id="{D3AF469C-B2C9-4B45-8872-386460056D3B}"/>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02" name="Drop Down 4" hidden="1">
          <a:extLst>
            <a:ext uri="{63B3BB69-23CF-44E3-9099-C40C66FF867C}">
              <a14:compatExt xmlns:a14="http://schemas.microsoft.com/office/drawing/2010/main" spid="_x0000_s2052"/>
            </a:ext>
            <a:ext uri="{FF2B5EF4-FFF2-40B4-BE49-F238E27FC236}">
              <a16:creationId xmlns:a16="http://schemas.microsoft.com/office/drawing/2014/main" id="{931CAFA7-F0D9-4D6C-8017-49F41954D24E}"/>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03" name="Drop Down 4" hidden="1">
          <a:extLst>
            <a:ext uri="{63B3BB69-23CF-44E3-9099-C40C66FF867C}">
              <a14:compatExt xmlns:a14="http://schemas.microsoft.com/office/drawing/2010/main" spid="_x0000_s2052"/>
            </a:ext>
            <a:ext uri="{FF2B5EF4-FFF2-40B4-BE49-F238E27FC236}">
              <a16:creationId xmlns:a16="http://schemas.microsoft.com/office/drawing/2014/main" id="{C2134B24-0795-44A5-BC1C-5501B9624C54}"/>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204" name="Drop Down 20" hidden="1">
          <a:extLst>
            <a:ext uri="{63B3BB69-23CF-44E3-9099-C40C66FF867C}">
              <a14:compatExt xmlns:a14="http://schemas.microsoft.com/office/drawing/2010/main" spid="_x0000_s2068"/>
            </a:ext>
            <a:ext uri="{FF2B5EF4-FFF2-40B4-BE49-F238E27FC236}">
              <a16:creationId xmlns:a16="http://schemas.microsoft.com/office/drawing/2014/main" id="{3D0D09DD-A38E-4804-A313-B31FBF5B9A17}"/>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205" name="Drop Down 24" hidden="1">
          <a:extLst>
            <a:ext uri="{63B3BB69-23CF-44E3-9099-C40C66FF867C}">
              <a14:compatExt xmlns:a14="http://schemas.microsoft.com/office/drawing/2010/main" spid="_x0000_s2072"/>
            </a:ext>
            <a:ext uri="{FF2B5EF4-FFF2-40B4-BE49-F238E27FC236}">
              <a16:creationId xmlns:a16="http://schemas.microsoft.com/office/drawing/2014/main" id="{A557E8B7-1257-44B7-AF84-09956199E80E}"/>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06" name="Drop Down 4" hidden="1">
          <a:extLst>
            <a:ext uri="{63B3BB69-23CF-44E3-9099-C40C66FF867C}">
              <a14:compatExt xmlns:a14="http://schemas.microsoft.com/office/drawing/2010/main" spid="_x0000_s2052"/>
            </a:ext>
            <a:ext uri="{FF2B5EF4-FFF2-40B4-BE49-F238E27FC236}">
              <a16:creationId xmlns:a16="http://schemas.microsoft.com/office/drawing/2014/main" id="{24BA4D78-DB3F-45F0-A33E-202BC4EAD627}"/>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07" name="Drop Down 4" hidden="1">
          <a:extLst>
            <a:ext uri="{63B3BB69-23CF-44E3-9099-C40C66FF867C}">
              <a14:compatExt xmlns:a14="http://schemas.microsoft.com/office/drawing/2010/main" spid="_x0000_s2052"/>
            </a:ext>
            <a:ext uri="{FF2B5EF4-FFF2-40B4-BE49-F238E27FC236}">
              <a16:creationId xmlns:a16="http://schemas.microsoft.com/office/drawing/2014/main" id="{171F4FB6-BA3F-4078-87EF-5B74CB66E4A6}"/>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08" name="Drop Down 4" hidden="1">
          <a:extLst>
            <a:ext uri="{63B3BB69-23CF-44E3-9099-C40C66FF867C}">
              <a14:compatExt xmlns:a14="http://schemas.microsoft.com/office/drawing/2010/main" spid="_x0000_s2052"/>
            </a:ext>
            <a:ext uri="{FF2B5EF4-FFF2-40B4-BE49-F238E27FC236}">
              <a16:creationId xmlns:a16="http://schemas.microsoft.com/office/drawing/2014/main" id="{33CF449C-FC45-480E-9DE9-0B6FC7BD3363}"/>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09" name="Drop Down 4" hidden="1">
          <a:extLst>
            <a:ext uri="{63B3BB69-23CF-44E3-9099-C40C66FF867C}">
              <a14:compatExt xmlns:a14="http://schemas.microsoft.com/office/drawing/2010/main" spid="_x0000_s2052"/>
            </a:ext>
            <a:ext uri="{FF2B5EF4-FFF2-40B4-BE49-F238E27FC236}">
              <a16:creationId xmlns:a16="http://schemas.microsoft.com/office/drawing/2014/main" id="{BAB5BE3E-582D-45F6-B40F-7016AEBFBB0F}"/>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10" name="Drop Down 4" hidden="1">
          <a:extLst>
            <a:ext uri="{63B3BB69-23CF-44E3-9099-C40C66FF867C}">
              <a14:compatExt xmlns:a14="http://schemas.microsoft.com/office/drawing/2010/main" spid="_x0000_s2052"/>
            </a:ext>
            <a:ext uri="{FF2B5EF4-FFF2-40B4-BE49-F238E27FC236}">
              <a16:creationId xmlns:a16="http://schemas.microsoft.com/office/drawing/2014/main" id="{681EA814-3FC1-4025-BCC4-E10146C49B3D}"/>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211" name="Drop Down 20" hidden="1">
          <a:extLst>
            <a:ext uri="{63B3BB69-23CF-44E3-9099-C40C66FF867C}">
              <a14:compatExt xmlns:a14="http://schemas.microsoft.com/office/drawing/2010/main" spid="_x0000_s2068"/>
            </a:ext>
            <a:ext uri="{FF2B5EF4-FFF2-40B4-BE49-F238E27FC236}">
              <a16:creationId xmlns:a16="http://schemas.microsoft.com/office/drawing/2014/main" id="{476C1DB3-A931-4391-A4C0-D0C5AF13041E}"/>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212" name="Drop Down 24" hidden="1">
          <a:extLst>
            <a:ext uri="{63B3BB69-23CF-44E3-9099-C40C66FF867C}">
              <a14:compatExt xmlns:a14="http://schemas.microsoft.com/office/drawing/2010/main" spid="_x0000_s2072"/>
            </a:ext>
            <a:ext uri="{FF2B5EF4-FFF2-40B4-BE49-F238E27FC236}">
              <a16:creationId xmlns:a16="http://schemas.microsoft.com/office/drawing/2014/main" id="{C2AEB73E-DD56-418E-8EF6-9ED2E5742992}"/>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13" name="Drop Down 4" hidden="1">
          <a:extLst>
            <a:ext uri="{63B3BB69-23CF-44E3-9099-C40C66FF867C}">
              <a14:compatExt xmlns:a14="http://schemas.microsoft.com/office/drawing/2010/main" spid="_x0000_s2052"/>
            </a:ext>
            <a:ext uri="{FF2B5EF4-FFF2-40B4-BE49-F238E27FC236}">
              <a16:creationId xmlns:a16="http://schemas.microsoft.com/office/drawing/2014/main" id="{9A10E815-9E1A-44CB-A6A1-D2F8CF8980DA}"/>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14" name="Drop Down 4" hidden="1">
          <a:extLst>
            <a:ext uri="{63B3BB69-23CF-44E3-9099-C40C66FF867C}">
              <a14:compatExt xmlns:a14="http://schemas.microsoft.com/office/drawing/2010/main" spid="_x0000_s2052"/>
            </a:ext>
            <a:ext uri="{FF2B5EF4-FFF2-40B4-BE49-F238E27FC236}">
              <a16:creationId xmlns:a16="http://schemas.microsoft.com/office/drawing/2014/main" id="{9115E6EC-E149-4C9F-BE45-92D80D8EB47C}"/>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15" name="Drop Down 4" hidden="1">
          <a:extLst>
            <a:ext uri="{63B3BB69-23CF-44E3-9099-C40C66FF867C}">
              <a14:compatExt xmlns:a14="http://schemas.microsoft.com/office/drawing/2010/main" spid="_x0000_s2052"/>
            </a:ext>
            <a:ext uri="{FF2B5EF4-FFF2-40B4-BE49-F238E27FC236}">
              <a16:creationId xmlns:a16="http://schemas.microsoft.com/office/drawing/2014/main" id="{051B841A-2031-423C-9466-0F3A9FAA07A5}"/>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16" name="Drop Down 4" hidden="1">
          <a:extLst>
            <a:ext uri="{63B3BB69-23CF-44E3-9099-C40C66FF867C}">
              <a14:compatExt xmlns:a14="http://schemas.microsoft.com/office/drawing/2010/main" spid="_x0000_s2052"/>
            </a:ext>
            <a:ext uri="{FF2B5EF4-FFF2-40B4-BE49-F238E27FC236}">
              <a16:creationId xmlns:a16="http://schemas.microsoft.com/office/drawing/2014/main" id="{B9C48E1B-D211-4904-B41D-135F6D9967EE}"/>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17" name="Drop Down 4" hidden="1">
          <a:extLst>
            <a:ext uri="{63B3BB69-23CF-44E3-9099-C40C66FF867C}">
              <a14:compatExt xmlns:a14="http://schemas.microsoft.com/office/drawing/2010/main" spid="_x0000_s2052"/>
            </a:ext>
            <a:ext uri="{FF2B5EF4-FFF2-40B4-BE49-F238E27FC236}">
              <a16:creationId xmlns:a16="http://schemas.microsoft.com/office/drawing/2014/main" id="{A7C6490D-4F8B-4C0A-A308-67DC35A97C35}"/>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218" name="Drop Down 20" hidden="1">
          <a:extLst>
            <a:ext uri="{63B3BB69-23CF-44E3-9099-C40C66FF867C}">
              <a14:compatExt xmlns:a14="http://schemas.microsoft.com/office/drawing/2010/main" spid="_x0000_s2068"/>
            </a:ext>
            <a:ext uri="{FF2B5EF4-FFF2-40B4-BE49-F238E27FC236}">
              <a16:creationId xmlns:a16="http://schemas.microsoft.com/office/drawing/2014/main" id="{81808DE9-7B3C-4A5C-9E6F-B3F76B99435B}"/>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219" name="Drop Down 24" hidden="1">
          <a:extLst>
            <a:ext uri="{63B3BB69-23CF-44E3-9099-C40C66FF867C}">
              <a14:compatExt xmlns:a14="http://schemas.microsoft.com/office/drawing/2010/main" spid="_x0000_s2072"/>
            </a:ext>
            <a:ext uri="{FF2B5EF4-FFF2-40B4-BE49-F238E27FC236}">
              <a16:creationId xmlns:a16="http://schemas.microsoft.com/office/drawing/2014/main" id="{D3EDEE02-AB2B-4B3D-9D97-3D672DFE37F9}"/>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20" name="Drop Down 4" hidden="1">
          <a:extLst>
            <a:ext uri="{63B3BB69-23CF-44E3-9099-C40C66FF867C}">
              <a14:compatExt xmlns:a14="http://schemas.microsoft.com/office/drawing/2010/main" spid="_x0000_s2052"/>
            </a:ext>
            <a:ext uri="{FF2B5EF4-FFF2-40B4-BE49-F238E27FC236}">
              <a16:creationId xmlns:a16="http://schemas.microsoft.com/office/drawing/2014/main" id="{E8DD0B2C-F9B4-4779-ABC6-246254B03E9A}"/>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21" name="Drop Down 4" hidden="1">
          <a:extLst>
            <a:ext uri="{63B3BB69-23CF-44E3-9099-C40C66FF867C}">
              <a14:compatExt xmlns:a14="http://schemas.microsoft.com/office/drawing/2010/main" spid="_x0000_s2052"/>
            </a:ext>
            <a:ext uri="{FF2B5EF4-FFF2-40B4-BE49-F238E27FC236}">
              <a16:creationId xmlns:a16="http://schemas.microsoft.com/office/drawing/2014/main" id="{DA087BBD-439A-4143-93EB-3C1C714326D4}"/>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22" name="Drop Down 4" hidden="1">
          <a:extLst>
            <a:ext uri="{63B3BB69-23CF-44E3-9099-C40C66FF867C}">
              <a14:compatExt xmlns:a14="http://schemas.microsoft.com/office/drawing/2010/main" spid="_x0000_s2052"/>
            </a:ext>
            <a:ext uri="{FF2B5EF4-FFF2-40B4-BE49-F238E27FC236}">
              <a16:creationId xmlns:a16="http://schemas.microsoft.com/office/drawing/2014/main" id="{E7BF7208-C86D-4BBE-A881-D3653FCB93F5}"/>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23" name="Drop Down 4" hidden="1">
          <a:extLst>
            <a:ext uri="{63B3BB69-23CF-44E3-9099-C40C66FF867C}">
              <a14:compatExt xmlns:a14="http://schemas.microsoft.com/office/drawing/2010/main" spid="_x0000_s2052"/>
            </a:ext>
            <a:ext uri="{FF2B5EF4-FFF2-40B4-BE49-F238E27FC236}">
              <a16:creationId xmlns:a16="http://schemas.microsoft.com/office/drawing/2014/main" id="{E5DE7577-B616-41D2-B63D-A49DC12DC7DA}"/>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24" name="Drop Down 4" hidden="1">
          <a:extLst>
            <a:ext uri="{63B3BB69-23CF-44E3-9099-C40C66FF867C}">
              <a14:compatExt xmlns:a14="http://schemas.microsoft.com/office/drawing/2010/main" spid="_x0000_s2052"/>
            </a:ext>
            <a:ext uri="{FF2B5EF4-FFF2-40B4-BE49-F238E27FC236}">
              <a16:creationId xmlns:a16="http://schemas.microsoft.com/office/drawing/2014/main" id="{8F134FF6-B401-45A8-8C07-634063472B5D}"/>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225" name="Drop Down 20" hidden="1">
          <a:extLst>
            <a:ext uri="{63B3BB69-23CF-44E3-9099-C40C66FF867C}">
              <a14:compatExt xmlns:a14="http://schemas.microsoft.com/office/drawing/2010/main" spid="_x0000_s2068"/>
            </a:ext>
            <a:ext uri="{FF2B5EF4-FFF2-40B4-BE49-F238E27FC236}">
              <a16:creationId xmlns:a16="http://schemas.microsoft.com/office/drawing/2014/main" id="{233863D7-47E1-4408-B4AC-B1E2ECA42DD7}"/>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226" name="Drop Down 24" hidden="1">
          <a:extLst>
            <a:ext uri="{63B3BB69-23CF-44E3-9099-C40C66FF867C}">
              <a14:compatExt xmlns:a14="http://schemas.microsoft.com/office/drawing/2010/main" spid="_x0000_s2072"/>
            </a:ext>
            <a:ext uri="{FF2B5EF4-FFF2-40B4-BE49-F238E27FC236}">
              <a16:creationId xmlns:a16="http://schemas.microsoft.com/office/drawing/2014/main" id="{71FE1856-41F7-4BB6-B9FC-8EDCD2443356}"/>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27" name="Drop Down 4" hidden="1">
          <a:extLst>
            <a:ext uri="{63B3BB69-23CF-44E3-9099-C40C66FF867C}">
              <a14:compatExt xmlns:a14="http://schemas.microsoft.com/office/drawing/2010/main" spid="_x0000_s2052"/>
            </a:ext>
            <a:ext uri="{FF2B5EF4-FFF2-40B4-BE49-F238E27FC236}">
              <a16:creationId xmlns:a16="http://schemas.microsoft.com/office/drawing/2014/main" id="{4CD34697-A27A-4182-984C-AE9876C9E5BA}"/>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28" name="Drop Down 4" hidden="1">
          <a:extLst>
            <a:ext uri="{63B3BB69-23CF-44E3-9099-C40C66FF867C}">
              <a14:compatExt xmlns:a14="http://schemas.microsoft.com/office/drawing/2010/main" spid="_x0000_s2052"/>
            </a:ext>
            <a:ext uri="{FF2B5EF4-FFF2-40B4-BE49-F238E27FC236}">
              <a16:creationId xmlns:a16="http://schemas.microsoft.com/office/drawing/2014/main" id="{C7907474-9B85-4A7A-A8BB-DADD1E565E56}"/>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29" name="Drop Down 4" hidden="1">
          <a:extLst>
            <a:ext uri="{63B3BB69-23CF-44E3-9099-C40C66FF867C}">
              <a14:compatExt xmlns:a14="http://schemas.microsoft.com/office/drawing/2010/main" spid="_x0000_s2052"/>
            </a:ext>
            <a:ext uri="{FF2B5EF4-FFF2-40B4-BE49-F238E27FC236}">
              <a16:creationId xmlns:a16="http://schemas.microsoft.com/office/drawing/2014/main" id="{E69A187B-9164-4CCD-9F73-BA10B88296D5}"/>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30" name="Drop Down 4" hidden="1">
          <a:extLst>
            <a:ext uri="{63B3BB69-23CF-44E3-9099-C40C66FF867C}">
              <a14:compatExt xmlns:a14="http://schemas.microsoft.com/office/drawing/2010/main" spid="_x0000_s2052"/>
            </a:ext>
            <a:ext uri="{FF2B5EF4-FFF2-40B4-BE49-F238E27FC236}">
              <a16:creationId xmlns:a16="http://schemas.microsoft.com/office/drawing/2014/main" id="{8B925571-31A4-41A0-8CBC-483B46E42EFE}"/>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31" name="Drop Down 4" hidden="1">
          <a:extLst>
            <a:ext uri="{63B3BB69-23CF-44E3-9099-C40C66FF867C}">
              <a14:compatExt xmlns:a14="http://schemas.microsoft.com/office/drawing/2010/main" spid="_x0000_s2052"/>
            </a:ext>
            <a:ext uri="{FF2B5EF4-FFF2-40B4-BE49-F238E27FC236}">
              <a16:creationId xmlns:a16="http://schemas.microsoft.com/office/drawing/2014/main" id="{68C4B3F1-7BEF-4FEA-8F3F-A03908663E37}"/>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232" name="Drop Down 20" hidden="1">
          <a:extLst>
            <a:ext uri="{63B3BB69-23CF-44E3-9099-C40C66FF867C}">
              <a14:compatExt xmlns:a14="http://schemas.microsoft.com/office/drawing/2010/main" spid="_x0000_s2068"/>
            </a:ext>
            <a:ext uri="{FF2B5EF4-FFF2-40B4-BE49-F238E27FC236}">
              <a16:creationId xmlns:a16="http://schemas.microsoft.com/office/drawing/2014/main" id="{50EF41F4-BDF1-4994-B4C5-0DA4E9F42687}"/>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233" name="Drop Down 24" hidden="1">
          <a:extLst>
            <a:ext uri="{63B3BB69-23CF-44E3-9099-C40C66FF867C}">
              <a14:compatExt xmlns:a14="http://schemas.microsoft.com/office/drawing/2010/main" spid="_x0000_s2072"/>
            </a:ext>
            <a:ext uri="{FF2B5EF4-FFF2-40B4-BE49-F238E27FC236}">
              <a16:creationId xmlns:a16="http://schemas.microsoft.com/office/drawing/2014/main" id="{7F8470D8-06A9-469E-BCDD-2AC934F68866}"/>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34" name="Drop Down 4" hidden="1">
          <a:extLst>
            <a:ext uri="{63B3BB69-23CF-44E3-9099-C40C66FF867C}">
              <a14:compatExt xmlns:a14="http://schemas.microsoft.com/office/drawing/2010/main" spid="_x0000_s2052"/>
            </a:ext>
            <a:ext uri="{FF2B5EF4-FFF2-40B4-BE49-F238E27FC236}">
              <a16:creationId xmlns:a16="http://schemas.microsoft.com/office/drawing/2014/main" id="{FCEC6546-FB11-402C-8673-A9979355D454}"/>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35" name="Drop Down 4" hidden="1">
          <a:extLst>
            <a:ext uri="{63B3BB69-23CF-44E3-9099-C40C66FF867C}">
              <a14:compatExt xmlns:a14="http://schemas.microsoft.com/office/drawing/2010/main" spid="_x0000_s2052"/>
            </a:ext>
            <a:ext uri="{FF2B5EF4-FFF2-40B4-BE49-F238E27FC236}">
              <a16:creationId xmlns:a16="http://schemas.microsoft.com/office/drawing/2014/main" id="{4A78DF0E-E9F1-4F84-A024-06EDFB9EA445}"/>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36" name="Drop Down 4" hidden="1">
          <a:extLst>
            <a:ext uri="{63B3BB69-23CF-44E3-9099-C40C66FF867C}">
              <a14:compatExt xmlns:a14="http://schemas.microsoft.com/office/drawing/2010/main" spid="_x0000_s2052"/>
            </a:ext>
            <a:ext uri="{FF2B5EF4-FFF2-40B4-BE49-F238E27FC236}">
              <a16:creationId xmlns:a16="http://schemas.microsoft.com/office/drawing/2014/main" id="{6660AC4D-6EC0-45F0-8BD6-7E6203BDFC69}"/>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37" name="Drop Down 4" hidden="1">
          <a:extLst>
            <a:ext uri="{63B3BB69-23CF-44E3-9099-C40C66FF867C}">
              <a14:compatExt xmlns:a14="http://schemas.microsoft.com/office/drawing/2010/main" spid="_x0000_s2052"/>
            </a:ext>
            <a:ext uri="{FF2B5EF4-FFF2-40B4-BE49-F238E27FC236}">
              <a16:creationId xmlns:a16="http://schemas.microsoft.com/office/drawing/2014/main" id="{76B394F1-5AE6-436B-93AC-CAE4719E9329}"/>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38" name="Drop Down 4" hidden="1">
          <a:extLst>
            <a:ext uri="{63B3BB69-23CF-44E3-9099-C40C66FF867C}">
              <a14:compatExt xmlns:a14="http://schemas.microsoft.com/office/drawing/2010/main" spid="_x0000_s2052"/>
            </a:ext>
            <a:ext uri="{FF2B5EF4-FFF2-40B4-BE49-F238E27FC236}">
              <a16:creationId xmlns:a16="http://schemas.microsoft.com/office/drawing/2014/main" id="{1D8D77ED-66BD-49CD-948F-694964091344}"/>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239" name="Drop Down 20" hidden="1">
          <a:extLst>
            <a:ext uri="{63B3BB69-23CF-44E3-9099-C40C66FF867C}">
              <a14:compatExt xmlns:a14="http://schemas.microsoft.com/office/drawing/2010/main" spid="_x0000_s2068"/>
            </a:ext>
            <a:ext uri="{FF2B5EF4-FFF2-40B4-BE49-F238E27FC236}">
              <a16:creationId xmlns:a16="http://schemas.microsoft.com/office/drawing/2014/main" id="{C3FB6A3F-7C09-4EC4-989C-B519AE626098}"/>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240" name="Drop Down 24" hidden="1">
          <a:extLst>
            <a:ext uri="{63B3BB69-23CF-44E3-9099-C40C66FF867C}">
              <a14:compatExt xmlns:a14="http://schemas.microsoft.com/office/drawing/2010/main" spid="_x0000_s2072"/>
            </a:ext>
            <a:ext uri="{FF2B5EF4-FFF2-40B4-BE49-F238E27FC236}">
              <a16:creationId xmlns:a16="http://schemas.microsoft.com/office/drawing/2014/main" id="{49DF8125-4F82-41AD-878C-B1E7AFDFEF37}"/>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41" name="Drop Down 4" hidden="1">
          <a:extLst>
            <a:ext uri="{63B3BB69-23CF-44E3-9099-C40C66FF867C}">
              <a14:compatExt xmlns:a14="http://schemas.microsoft.com/office/drawing/2010/main" spid="_x0000_s2052"/>
            </a:ext>
            <a:ext uri="{FF2B5EF4-FFF2-40B4-BE49-F238E27FC236}">
              <a16:creationId xmlns:a16="http://schemas.microsoft.com/office/drawing/2014/main" id="{12D3FB32-8BFA-4AD0-9438-D3E6BD5BFA00}"/>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42" name="Drop Down 4" hidden="1">
          <a:extLst>
            <a:ext uri="{63B3BB69-23CF-44E3-9099-C40C66FF867C}">
              <a14:compatExt xmlns:a14="http://schemas.microsoft.com/office/drawing/2010/main" spid="_x0000_s2052"/>
            </a:ext>
            <a:ext uri="{FF2B5EF4-FFF2-40B4-BE49-F238E27FC236}">
              <a16:creationId xmlns:a16="http://schemas.microsoft.com/office/drawing/2014/main" id="{35046EC3-6D8B-4CBA-928C-F3A5A6223229}"/>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43" name="Drop Down 4" hidden="1">
          <a:extLst>
            <a:ext uri="{63B3BB69-23CF-44E3-9099-C40C66FF867C}">
              <a14:compatExt xmlns:a14="http://schemas.microsoft.com/office/drawing/2010/main" spid="_x0000_s2052"/>
            </a:ext>
            <a:ext uri="{FF2B5EF4-FFF2-40B4-BE49-F238E27FC236}">
              <a16:creationId xmlns:a16="http://schemas.microsoft.com/office/drawing/2014/main" id="{018A4E3C-9FB4-47A8-98CF-F18560DF8A34}"/>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44" name="Drop Down 4" hidden="1">
          <a:extLst>
            <a:ext uri="{63B3BB69-23CF-44E3-9099-C40C66FF867C}">
              <a14:compatExt xmlns:a14="http://schemas.microsoft.com/office/drawing/2010/main" spid="_x0000_s2052"/>
            </a:ext>
            <a:ext uri="{FF2B5EF4-FFF2-40B4-BE49-F238E27FC236}">
              <a16:creationId xmlns:a16="http://schemas.microsoft.com/office/drawing/2014/main" id="{A8C6BA7B-972E-4280-9915-EF0A7586D912}"/>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45" name="Drop Down 4" hidden="1">
          <a:extLst>
            <a:ext uri="{63B3BB69-23CF-44E3-9099-C40C66FF867C}">
              <a14:compatExt xmlns:a14="http://schemas.microsoft.com/office/drawing/2010/main" spid="_x0000_s2052"/>
            </a:ext>
            <a:ext uri="{FF2B5EF4-FFF2-40B4-BE49-F238E27FC236}">
              <a16:creationId xmlns:a16="http://schemas.microsoft.com/office/drawing/2014/main" id="{92075F7C-9113-40FB-A1FE-19084A9CA7AA}"/>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112</xdr:row>
      <xdr:rowOff>0</xdr:rowOff>
    </xdr:from>
    <xdr:ext cx="1921468" cy="195685"/>
    <xdr:sp macro="" textlink="">
      <xdr:nvSpPr>
        <xdr:cNvPr id="4246" name="Drop Down 20" hidden="1">
          <a:extLst>
            <a:ext uri="{63B3BB69-23CF-44E3-9099-C40C66FF867C}">
              <a14:compatExt xmlns:a14="http://schemas.microsoft.com/office/drawing/2010/main" spid="_x0000_s2068"/>
            </a:ext>
            <a:ext uri="{FF2B5EF4-FFF2-40B4-BE49-F238E27FC236}">
              <a16:creationId xmlns:a16="http://schemas.microsoft.com/office/drawing/2014/main" id="{281C7CD1-CF1D-4F4B-9146-034528055B4F}"/>
            </a:ext>
          </a:extLst>
        </xdr:cNvPr>
        <xdr:cNvSpPr/>
      </xdr:nvSpPr>
      <xdr:spPr bwMode="auto">
        <a:xfrm>
          <a:off x="5974080" y="1927098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112</xdr:row>
      <xdr:rowOff>0</xdr:rowOff>
    </xdr:from>
    <xdr:ext cx="2476500" cy="199970"/>
    <xdr:sp macro="" textlink="">
      <xdr:nvSpPr>
        <xdr:cNvPr id="4247" name="Drop Down 24" hidden="1">
          <a:extLst>
            <a:ext uri="{63B3BB69-23CF-44E3-9099-C40C66FF867C}">
              <a14:compatExt xmlns:a14="http://schemas.microsoft.com/office/drawing/2010/main" spid="_x0000_s2072"/>
            </a:ext>
            <a:ext uri="{FF2B5EF4-FFF2-40B4-BE49-F238E27FC236}">
              <a16:creationId xmlns:a16="http://schemas.microsoft.com/office/drawing/2014/main" id="{0440A784-0253-40F7-9F0A-AE764CE3F813}"/>
            </a:ext>
          </a:extLst>
        </xdr:cNvPr>
        <xdr:cNvSpPr/>
      </xdr:nvSpPr>
      <xdr:spPr bwMode="auto">
        <a:xfrm>
          <a:off x="3901440" y="1927098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48" name="Drop Down 4" hidden="1">
          <a:extLst>
            <a:ext uri="{63B3BB69-23CF-44E3-9099-C40C66FF867C}">
              <a14:compatExt xmlns:a14="http://schemas.microsoft.com/office/drawing/2010/main" spid="_x0000_s2052"/>
            </a:ext>
            <a:ext uri="{FF2B5EF4-FFF2-40B4-BE49-F238E27FC236}">
              <a16:creationId xmlns:a16="http://schemas.microsoft.com/office/drawing/2014/main" id="{A3741115-8DE6-464A-9CA5-C910254C16B9}"/>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49" name="Drop Down 4" hidden="1">
          <a:extLst>
            <a:ext uri="{63B3BB69-23CF-44E3-9099-C40C66FF867C}">
              <a14:compatExt xmlns:a14="http://schemas.microsoft.com/office/drawing/2010/main" spid="_x0000_s2052"/>
            </a:ext>
            <a:ext uri="{FF2B5EF4-FFF2-40B4-BE49-F238E27FC236}">
              <a16:creationId xmlns:a16="http://schemas.microsoft.com/office/drawing/2014/main" id="{9E6238B3-3728-442B-9351-3A224AAA90AE}"/>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112</xdr:row>
      <xdr:rowOff>0</xdr:rowOff>
    </xdr:from>
    <xdr:ext cx="2529840" cy="195685"/>
    <xdr:sp macro="" textlink="">
      <xdr:nvSpPr>
        <xdr:cNvPr id="4250" name="Drop Down 4" hidden="1">
          <a:extLst>
            <a:ext uri="{63B3BB69-23CF-44E3-9099-C40C66FF867C}">
              <a14:compatExt xmlns:a14="http://schemas.microsoft.com/office/drawing/2010/main" spid="_x0000_s2052"/>
            </a:ext>
            <a:ext uri="{FF2B5EF4-FFF2-40B4-BE49-F238E27FC236}">
              <a16:creationId xmlns:a16="http://schemas.microsoft.com/office/drawing/2014/main" id="{2CCD1CAD-C32B-4253-AA42-85FD01BAED26}"/>
            </a:ext>
          </a:extLst>
        </xdr:cNvPr>
        <xdr:cNvSpPr/>
      </xdr:nvSpPr>
      <xdr:spPr bwMode="auto">
        <a:xfrm>
          <a:off x="553974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112</xdr:row>
      <xdr:rowOff>0</xdr:rowOff>
    </xdr:from>
    <xdr:ext cx="2529840" cy="195685"/>
    <xdr:sp macro="" textlink="">
      <xdr:nvSpPr>
        <xdr:cNvPr id="4251" name="Drop Down 4" hidden="1">
          <a:extLst>
            <a:ext uri="{63B3BB69-23CF-44E3-9099-C40C66FF867C}">
              <a14:compatExt xmlns:a14="http://schemas.microsoft.com/office/drawing/2010/main" spid="_x0000_s2052"/>
            </a:ext>
            <a:ext uri="{FF2B5EF4-FFF2-40B4-BE49-F238E27FC236}">
              <a16:creationId xmlns:a16="http://schemas.microsoft.com/office/drawing/2014/main" id="{A43DBBE8-7B8C-45C3-A800-879DC559015D}"/>
            </a:ext>
          </a:extLst>
        </xdr:cNvPr>
        <xdr:cNvSpPr/>
      </xdr:nvSpPr>
      <xdr:spPr bwMode="auto">
        <a:xfrm>
          <a:off x="5227320" y="1927098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114</xdr:row>
      <xdr:rowOff>0</xdr:rowOff>
    </xdr:from>
    <xdr:ext cx="2529840" cy="195685"/>
    <xdr:sp macro="" textlink="">
      <xdr:nvSpPr>
        <xdr:cNvPr id="4252" name="Drop Down 4" hidden="1">
          <a:extLst>
            <a:ext uri="{63B3BB69-23CF-44E3-9099-C40C66FF867C}">
              <a14:compatExt xmlns:a14="http://schemas.microsoft.com/office/drawing/2010/main" spid="_x0000_s2052"/>
            </a:ext>
            <a:ext uri="{FF2B5EF4-FFF2-40B4-BE49-F238E27FC236}">
              <a16:creationId xmlns:a16="http://schemas.microsoft.com/office/drawing/2014/main" id="{DD866AE1-F27C-4CAC-895F-C3356DF2D1A2}"/>
            </a:ext>
          </a:extLst>
        </xdr:cNvPr>
        <xdr:cNvSpPr/>
      </xdr:nvSpPr>
      <xdr:spPr bwMode="auto">
        <a:xfrm>
          <a:off x="5539740" y="196672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114</xdr:row>
      <xdr:rowOff>0</xdr:rowOff>
    </xdr:from>
    <xdr:ext cx="1921468" cy="195685"/>
    <xdr:sp macro="" textlink="">
      <xdr:nvSpPr>
        <xdr:cNvPr id="4253" name="Drop Down 20" hidden="1">
          <a:extLst>
            <a:ext uri="{63B3BB69-23CF-44E3-9099-C40C66FF867C}">
              <a14:compatExt xmlns:a14="http://schemas.microsoft.com/office/drawing/2010/main" spid="_x0000_s2068"/>
            </a:ext>
            <a:ext uri="{FF2B5EF4-FFF2-40B4-BE49-F238E27FC236}">
              <a16:creationId xmlns:a16="http://schemas.microsoft.com/office/drawing/2014/main" id="{3EF9A1D5-4B48-4305-AA58-039092C45944}"/>
            </a:ext>
          </a:extLst>
        </xdr:cNvPr>
        <xdr:cNvSpPr/>
      </xdr:nvSpPr>
      <xdr:spPr bwMode="auto">
        <a:xfrm>
          <a:off x="5974080" y="196672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114</xdr:row>
      <xdr:rowOff>0</xdr:rowOff>
    </xdr:from>
    <xdr:ext cx="2476500" cy="199970"/>
    <xdr:sp macro="" textlink="">
      <xdr:nvSpPr>
        <xdr:cNvPr id="4254" name="Drop Down 24" hidden="1">
          <a:extLst>
            <a:ext uri="{63B3BB69-23CF-44E3-9099-C40C66FF867C}">
              <a14:compatExt xmlns:a14="http://schemas.microsoft.com/office/drawing/2010/main" spid="_x0000_s2072"/>
            </a:ext>
            <a:ext uri="{FF2B5EF4-FFF2-40B4-BE49-F238E27FC236}">
              <a16:creationId xmlns:a16="http://schemas.microsoft.com/office/drawing/2014/main" id="{31790E2B-095A-4543-B6D0-D035B69E6C7C}"/>
            </a:ext>
          </a:extLst>
        </xdr:cNvPr>
        <xdr:cNvSpPr/>
      </xdr:nvSpPr>
      <xdr:spPr bwMode="auto">
        <a:xfrm>
          <a:off x="3901440" y="196672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114</xdr:row>
      <xdr:rowOff>0</xdr:rowOff>
    </xdr:from>
    <xdr:ext cx="2529840" cy="195685"/>
    <xdr:sp macro="" textlink="">
      <xdr:nvSpPr>
        <xdr:cNvPr id="4255" name="Drop Down 4" hidden="1">
          <a:extLst>
            <a:ext uri="{63B3BB69-23CF-44E3-9099-C40C66FF867C}">
              <a14:compatExt xmlns:a14="http://schemas.microsoft.com/office/drawing/2010/main" spid="_x0000_s2052"/>
            </a:ext>
            <a:ext uri="{FF2B5EF4-FFF2-40B4-BE49-F238E27FC236}">
              <a16:creationId xmlns:a16="http://schemas.microsoft.com/office/drawing/2014/main" id="{2070E706-84AC-4958-8FB0-920F0A4A51E0}"/>
            </a:ext>
          </a:extLst>
        </xdr:cNvPr>
        <xdr:cNvSpPr/>
      </xdr:nvSpPr>
      <xdr:spPr bwMode="auto">
        <a:xfrm>
          <a:off x="5539740" y="196672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114</xdr:row>
      <xdr:rowOff>0</xdr:rowOff>
    </xdr:from>
    <xdr:ext cx="2529840" cy="195685"/>
    <xdr:sp macro="" textlink="">
      <xdr:nvSpPr>
        <xdr:cNvPr id="4256" name="Drop Down 4" hidden="1">
          <a:extLst>
            <a:ext uri="{63B3BB69-23CF-44E3-9099-C40C66FF867C}">
              <a14:compatExt xmlns:a14="http://schemas.microsoft.com/office/drawing/2010/main" spid="_x0000_s2052"/>
            </a:ext>
            <a:ext uri="{FF2B5EF4-FFF2-40B4-BE49-F238E27FC236}">
              <a16:creationId xmlns:a16="http://schemas.microsoft.com/office/drawing/2014/main" id="{FDAB94EE-800B-4878-833C-3BCF853E4EAB}"/>
            </a:ext>
          </a:extLst>
        </xdr:cNvPr>
        <xdr:cNvSpPr/>
      </xdr:nvSpPr>
      <xdr:spPr bwMode="auto">
        <a:xfrm>
          <a:off x="5227320" y="196672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114</xdr:row>
      <xdr:rowOff>0</xdr:rowOff>
    </xdr:from>
    <xdr:ext cx="2529840" cy="195685"/>
    <xdr:sp macro="" textlink="">
      <xdr:nvSpPr>
        <xdr:cNvPr id="4257" name="Drop Down 4" hidden="1">
          <a:extLst>
            <a:ext uri="{63B3BB69-23CF-44E3-9099-C40C66FF867C}">
              <a14:compatExt xmlns:a14="http://schemas.microsoft.com/office/drawing/2010/main" spid="_x0000_s2052"/>
            </a:ext>
            <a:ext uri="{FF2B5EF4-FFF2-40B4-BE49-F238E27FC236}">
              <a16:creationId xmlns:a16="http://schemas.microsoft.com/office/drawing/2014/main" id="{A0152A0A-66DE-492C-8294-2233C3EDE419}"/>
            </a:ext>
          </a:extLst>
        </xdr:cNvPr>
        <xdr:cNvSpPr/>
      </xdr:nvSpPr>
      <xdr:spPr bwMode="auto">
        <a:xfrm>
          <a:off x="5539740" y="196672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114</xdr:row>
      <xdr:rowOff>0</xdr:rowOff>
    </xdr:from>
    <xdr:ext cx="2529840" cy="195685"/>
    <xdr:sp macro="" textlink="">
      <xdr:nvSpPr>
        <xdr:cNvPr id="4258" name="Drop Down 4" hidden="1">
          <a:extLst>
            <a:ext uri="{63B3BB69-23CF-44E3-9099-C40C66FF867C}">
              <a14:compatExt xmlns:a14="http://schemas.microsoft.com/office/drawing/2010/main" spid="_x0000_s2052"/>
            </a:ext>
            <a:ext uri="{FF2B5EF4-FFF2-40B4-BE49-F238E27FC236}">
              <a16:creationId xmlns:a16="http://schemas.microsoft.com/office/drawing/2014/main" id="{3016B82C-1282-4FEE-9F5D-D24821365CB5}"/>
            </a:ext>
          </a:extLst>
        </xdr:cNvPr>
        <xdr:cNvSpPr/>
      </xdr:nvSpPr>
      <xdr:spPr bwMode="auto">
        <a:xfrm>
          <a:off x="5227320" y="196672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59" name="Drop Down 4" hidden="1">
          <a:extLst>
            <a:ext uri="{63B3BB69-23CF-44E3-9099-C40C66FF867C}">
              <a14:compatExt xmlns:a14="http://schemas.microsoft.com/office/drawing/2010/main" spid="_x0000_s2052"/>
            </a:ext>
            <a:ext uri="{FF2B5EF4-FFF2-40B4-BE49-F238E27FC236}">
              <a16:creationId xmlns:a16="http://schemas.microsoft.com/office/drawing/2014/main" id="{8FB8F35E-AB0F-4543-A80D-1FDA262F3936}"/>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260" name="Drop Down 20" hidden="1">
          <a:extLst>
            <a:ext uri="{63B3BB69-23CF-44E3-9099-C40C66FF867C}">
              <a14:compatExt xmlns:a14="http://schemas.microsoft.com/office/drawing/2010/main" spid="_x0000_s2068"/>
            </a:ext>
            <a:ext uri="{FF2B5EF4-FFF2-40B4-BE49-F238E27FC236}">
              <a16:creationId xmlns:a16="http://schemas.microsoft.com/office/drawing/2014/main" id="{05F54B27-B8D6-4D8F-8290-0776C6B87A9A}"/>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261" name="Drop Down 24" hidden="1">
          <a:extLst>
            <a:ext uri="{63B3BB69-23CF-44E3-9099-C40C66FF867C}">
              <a14:compatExt xmlns:a14="http://schemas.microsoft.com/office/drawing/2010/main" spid="_x0000_s2072"/>
            </a:ext>
            <a:ext uri="{FF2B5EF4-FFF2-40B4-BE49-F238E27FC236}">
              <a16:creationId xmlns:a16="http://schemas.microsoft.com/office/drawing/2014/main" id="{7A6455ED-EB8D-4B35-876F-C69F702AEFD5}"/>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62" name="Drop Down 4" hidden="1">
          <a:extLst>
            <a:ext uri="{63B3BB69-23CF-44E3-9099-C40C66FF867C}">
              <a14:compatExt xmlns:a14="http://schemas.microsoft.com/office/drawing/2010/main" spid="_x0000_s2052"/>
            </a:ext>
            <a:ext uri="{FF2B5EF4-FFF2-40B4-BE49-F238E27FC236}">
              <a16:creationId xmlns:a16="http://schemas.microsoft.com/office/drawing/2014/main" id="{33E97C06-0669-4FE6-BA0A-5D4768FA3E88}"/>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263" name="Drop Down 4" hidden="1">
          <a:extLst>
            <a:ext uri="{63B3BB69-23CF-44E3-9099-C40C66FF867C}">
              <a14:compatExt xmlns:a14="http://schemas.microsoft.com/office/drawing/2010/main" spid="_x0000_s2052"/>
            </a:ext>
            <a:ext uri="{FF2B5EF4-FFF2-40B4-BE49-F238E27FC236}">
              <a16:creationId xmlns:a16="http://schemas.microsoft.com/office/drawing/2014/main" id="{88C1AFF8-03D9-4A93-98D0-7EC4514AA926}"/>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64" name="Drop Down 4" hidden="1">
          <a:extLst>
            <a:ext uri="{63B3BB69-23CF-44E3-9099-C40C66FF867C}">
              <a14:compatExt xmlns:a14="http://schemas.microsoft.com/office/drawing/2010/main" spid="_x0000_s2052"/>
            </a:ext>
            <a:ext uri="{FF2B5EF4-FFF2-40B4-BE49-F238E27FC236}">
              <a16:creationId xmlns:a16="http://schemas.microsoft.com/office/drawing/2014/main" id="{4F135F6B-5D96-4840-841A-E1AA6DF10A53}"/>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265" name="Drop Down 4" hidden="1">
          <a:extLst>
            <a:ext uri="{63B3BB69-23CF-44E3-9099-C40C66FF867C}">
              <a14:compatExt xmlns:a14="http://schemas.microsoft.com/office/drawing/2010/main" spid="_x0000_s2052"/>
            </a:ext>
            <a:ext uri="{FF2B5EF4-FFF2-40B4-BE49-F238E27FC236}">
              <a16:creationId xmlns:a16="http://schemas.microsoft.com/office/drawing/2014/main" id="{CC9561F1-2167-4B85-B96E-5473B58B6E07}"/>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66" name="Drop Down 4" hidden="1">
          <a:extLst>
            <a:ext uri="{63B3BB69-23CF-44E3-9099-C40C66FF867C}">
              <a14:compatExt xmlns:a14="http://schemas.microsoft.com/office/drawing/2010/main" spid="_x0000_s2052"/>
            </a:ext>
            <a:ext uri="{FF2B5EF4-FFF2-40B4-BE49-F238E27FC236}">
              <a16:creationId xmlns:a16="http://schemas.microsoft.com/office/drawing/2014/main" id="{E660E261-C861-4AE4-A992-C08BBE0AA944}"/>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267" name="Drop Down 20" hidden="1">
          <a:extLst>
            <a:ext uri="{63B3BB69-23CF-44E3-9099-C40C66FF867C}">
              <a14:compatExt xmlns:a14="http://schemas.microsoft.com/office/drawing/2010/main" spid="_x0000_s2068"/>
            </a:ext>
            <a:ext uri="{FF2B5EF4-FFF2-40B4-BE49-F238E27FC236}">
              <a16:creationId xmlns:a16="http://schemas.microsoft.com/office/drawing/2014/main" id="{488D6AC5-75BF-473B-ACE2-7E199A086573}"/>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268" name="Drop Down 24" hidden="1">
          <a:extLst>
            <a:ext uri="{63B3BB69-23CF-44E3-9099-C40C66FF867C}">
              <a14:compatExt xmlns:a14="http://schemas.microsoft.com/office/drawing/2010/main" spid="_x0000_s2072"/>
            </a:ext>
            <a:ext uri="{FF2B5EF4-FFF2-40B4-BE49-F238E27FC236}">
              <a16:creationId xmlns:a16="http://schemas.microsoft.com/office/drawing/2014/main" id="{C400BCD2-E581-41EA-9DD7-1902DB00C377}"/>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69" name="Drop Down 4" hidden="1">
          <a:extLst>
            <a:ext uri="{63B3BB69-23CF-44E3-9099-C40C66FF867C}">
              <a14:compatExt xmlns:a14="http://schemas.microsoft.com/office/drawing/2010/main" spid="_x0000_s2052"/>
            </a:ext>
            <a:ext uri="{FF2B5EF4-FFF2-40B4-BE49-F238E27FC236}">
              <a16:creationId xmlns:a16="http://schemas.microsoft.com/office/drawing/2014/main" id="{5B8B9652-055A-4D0E-B0AE-C3633E979FC7}"/>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270" name="Drop Down 4" hidden="1">
          <a:extLst>
            <a:ext uri="{63B3BB69-23CF-44E3-9099-C40C66FF867C}">
              <a14:compatExt xmlns:a14="http://schemas.microsoft.com/office/drawing/2010/main" spid="_x0000_s2052"/>
            </a:ext>
            <a:ext uri="{FF2B5EF4-FFF2-40B4-BE49-F238E27FC236}">
              <a16:creationId xmlns:a16="http://schemas.microsoft.com/office/drawing/2014/main" id="{9B200636-66D5-4C1A-84B9-8E9BCDF2D731}"/>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71" name="Drop Down 4" hidden="1">
          <a:extLst>
            <a:ext uri="{63B3BB69-23CF-44E3-9099-C40C66FF867C}">
              <a14:compatExt xmlns:a14="http://schemas.microsoft.com/office/drawing/2010/main" spid="_x0000_s2052"/>
            </a:ext>
            <a:ext uri="{FF2B5EF4-FFF2-40B4-BE49-F238E27FC236}">
              <a16:creationId xmlns:a16="http://schemas.microsoft.com/office/drawing/2014/main" id="{041C4776-DD15-404F-9CB4-822FD32B6B36}"/>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272" name="Drop Down 4" hidden="1">
          <a:extLst>
            <a:ext uri="{63B3BB69-23CF-44E3-9099-C40C66FF867C}">
              <a14:compatExt xmlns:a14="http://schemas.microsoft.com/office/drawing/2010/main" spid="_x0000_s2052"/>
            </a:ext>
            <a:ext uri="{FF2B5EF4-FFF2-40B4-BE49-F238E27FC236}">
              <a16:creationId xmlns:a16="http://schemas.microsoft.com/office/drawing/2014/main" id="{C1A148C5-4E10-4141-AB21-49AF109C027B}"/>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73" name="Drop Down 4" hidden="1">
          <a:extLst>
            <a:ext uri="{63B3BB69-23CF-44E3-9099-C40C66FF867C}">
              <a14:compatExt xmlns:a14="http://schemas.microsoft.com/office/drawing/2010/main" spid="_x0000_s2052"/>
            </a:ext>
            <a:ext uri="{FF2B5EF4-FFF2-40B4-BE49-F238E27FC236}">
              <a16:creationId xmlns:a16="http://schemas.microsoft.com/office/drawing/2014/main" id="{324513EF-A7DB-482A-8729-7DB4DB3F4631}"/>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274" name="Drop Down 20" hidden="1">
          <a:extLst>
            <a:ext uri="{63B3BB69-23CF-44E3-9099-C40C66FF867C}">
              <a14:compatExt xmlns:a14="http://schemas.microsoft.com/office/drawing/2010/main" spid="_x0000_s2068"/>
            </a:ext>
            <a:ext uri="{FF2B5EF4-FFF2-40B4-BE49-F238E27FC236}">
              <a16:creationId xmlns:a16="http://schemas.microsoft.com/office/drawing/2014/main" id="{7BDD2B5F-96FF-4C2C-B1C3-216CD4CA4C2D}"/>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275" name="Drop Down 24" hidden="1">
          <a:extLst>
            <a:ext uri="{63B3BB69-23CF-44E3-9099-C40C66FF867C}">
              <a14:compatExt xmlns:a14="http://schemas.microsoft.com/office/drawing/2010/main" spid="_x0000_s2072"/>
            </a:ext>
            <a:ext uri="{FF2B5EF4-FFF2-40B4-BE49-F238E27FC236}">
              <a16:creationId xmlns:a16="http://schemas.microsoft.com/office/drawing/2014/main" id="{0122D2EB-C406-411B-AD19-34785E801958}"/>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76" name="Drop Down 4" hidden="1">
          <a:extLst>
            <a:ext uri="{63B3BB69-23CF-44E3-9099-C40C66FF867C}">
              <a14:compatExt xmlns:a14="http://schemas.microsoft.com/office/drawing/2010/main" spid="_x0000_s2052"/>
            </a:ext>
            <a:ext uri="{FF2B5EF4-FFF2-40B4-BE49-F238E27FC236}">
              <a16:creationId xmlns:a16="http://schemas.microsoft.com/office/drawing/2014/main" id="{D3491653-0438-4455-9CF0-44F23E2EC4AE}"/>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277" name="Drop Down 4" hidden="1">
          <a:extLst>
            <a:ext uri="{63B3BB69-23CF-44E3-9099-C40C66FF867C}">
              <a14:compatExt xmlns:a14="http://schemas.microsoft.com/office/drawing/2010/main" spid="_x0000_s2052"/>
            </a:ext>
            <a:ext uri="{FF2B5EF4-FFF2-40B4-BE49-F238E27FC236}">
              <a16:creationId xmlns:a16="http://schemas.microsoft.com/office/drawing/2014/main" id="{459B879D-5CFB-48A8-88E4-FC67BB561A46}"/>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78" name="Drop Down 4" hidden="1">
          <a:extLst>
            <a:ext uri="{63B3BB69-23CF-44E3-9099-C40C66FF867C}">
              <a14:compatExt xmlns:a14="http://schemas.microsoft.com/office/drawing/2010/main" spid="_x0000_s2052"/>
            </a:ext>
            <a:ext uri="{FF2B5EF4-FFF2-40B4-BE49-F238E27FC236}">
              <a16:creationId xmlns:a16="http://schemas.microsoft.com/office/drawing/2014/main" id="{C17CF15A-51B0-4F3F-AA77-4426FD59A891}"/>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279" name="Drop Down 4" hidden="1">
          <a:extLst>
            <a:ext uri="{63B3BB69-23CF-44E3-9099-C40C66FF867C}">
              <a14:compatExt xmlns:a14="http://schemas.microsoft.com/office/drawing/2010/main" spid="_x0000_s2052"/>
            </a:ext>
            <a:ext uri="{FF2B5EF4-FFF2-40B4-BE49-F238E27FC236}">
              <a16:creationId xmlns:a16="http://schemas.microsoft.com/office/drawing/2014/main" id="{51E2DB12-AD54-4476-9D12-AFA3275F0400}"/>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80" name="Drop Down 4" hidden="1">
          <a:extLst>
            <a:ext uri="{63B3BB69-23CF-44E3-9099-C40C66FF867C}">
              <a14:compatExt xmlns:a14="http://schemas.microsoft.com/office/drawing/2010/main" spid="_x0000_s2052"/>
            </a:ext>
            <a:ext uri="{FF2B5EF4-FFF2-40B4-BE49-F238E27FC236}">
              <a16:creationId xmlns:a16="http://schemas.microsoft.com/office/drawing/2014/main" id="{5A64F99B-A35F-40C5-A855-8A2EDB1CB360}"/>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281" name="Drop Down 20" hidden="1">
          <a:extLst>
            <a:ext uri="{63B3BB69-23CF-44E3-9099-C40C66FF867C}">
              <a14:compatExt xmlns:a14="http://schemas.microsoft.com/office/drawing/2010/main" spid="_x0000_s2068"/>
            </a:ext>
            <a:ext uri="{FF2B5EF4-FFF2-40B4-BE49-F238E27FC236}">
              <a16:creationId xmlns:a16="http://schemas.microsoft.com/office/drawing/2014/main" id="{9EFC83BF-F6D9-473A-90A4-E7E6457A2E29}"/>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282" name="Drop Down 24" hidden="1">
          <a:extLst>
            <a:ext uri="{63B3BB69-23CF-44E3-9099-C40C66FF867C}">
              <a14:compatExt xmlns:a14="http://schemas.microsoft.com/office/drawing/2010/main" spid="_x0000_s2072"/>
            </a:ext>
            <a:ext uri="{FF2B5EF4-FFF2-40B4-BE49-F238E27FC236}">
              <a16:creationId xmlns:a16="http://schemas.microsoft.com/office/drawing/2014/main" id="{88A2B7F0-5BA9-42B6-9E59-E70A02BDF3E2}"/>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83" name="Drop Down 4" hidden="1">
          <a:extLst>
            <a:ext uri="{63B3BB69-23CF-44E3-9099-C40C66FF867C}">
              <a14:compatExt xmlns:a14="http://schemas.microsoft.com/office/drawing/2010/main" spid="_x0000_s2052"/>
            </a:ext>
            <a:ext uri="{FF2B5EF4-FFF2-40B4-BE49-F238E27FC236}">
              <a16:creationId xmlns:a16="http://schemas.microsoft.com/office/drawing/2014/main" id="{33687E07-E68A-4093-84F0-2F561493CCF6}"/>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284" name="Drop Down 4" hidden="1">
          <a:extLst>
            <a:ext uri="{63B3BB69-23CF-44E3-9099-C40C66FF867C}">
              <a14:compatExt xmlns:a14="http://schemas.microsoft.com/office/drawing/2010/main" spid="_x0000_s2052"/>
            </a:ext>
            <a:ext uri="{FF2B5EF4-FFF2-40B4-BE49-F238E27FC236}">
              <a16:creationId xmlns:a16="http://schemas.microsoft.com/office/drawing/2014/main" id="{448CFB69-2EE8-4B15-9554-D3B14755FFB4}"/>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85" name="Drop Down 4" hidden="1">
          <a:extLst>
            <a:ext uri="{63B3BB69-23CF-44E3-9099-C40C66FF867C}">
              <a14:compatExt xmlns:a14="http://schemas.microsoft.com/office/drawing/2010/main" spid="_x0000_s2052"/>
            </a:ext>
            <a:ext uri="{FF2B5EF4-FFF2-40B4-BE49-F238E27FC236}">
              <a16:creationId xmlns:a16="http://schemas.microsoft.com/office/drawing/2014/main" id="{520289ED-BDA6-4C47-84B4-4F3368D2A4D6}"/>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286" name="Drop Down 4" hidden="1">
          <a:extLst>
            <a:ext uri="{63B3BB69-23CF-44E3-9099-C40C66FF867C}">
              <a14:compatExt xmlns:a14="http://schemas.microsoft.com/office/drawing/2010/main" spid="_x0000_s2052"/>
            </a:ext>
            <a:ext uri="{FF2B5EF4-FFF2-40B4-BE49-F238E27FC236}">
              <a16:creationId xmlns:a16="http://schemas.microsoft.com/office/drawing/2014/main" id="{12BBA3A5-BB2A-410C-B464-5805038B1B10}"/>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87" name="Drop Down 4" hidden="1">
          <a:extLst>
            <a:ext uri="{63B3BB69-23CF-44E3-9099-C40C66FF867C}">
              <a14:compatExt xmlns:a14="http://schemas.microsoft.com/office/drawing/2010/main" spid="_x0000_s2052"/>
            </a:ext>
            <a:ext uri="{FF2B5EF4-FFF2-40B4-BE49-F238E27FC236}">
              <a16:creationId xmlns:a16="http://schemas.microsoft.com/office/drawing/2014/main" id="{729168F6-BFB0-4CA7-9F29-3628D22ACDEB}"/>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288" name="Drop Down 20" hidden="1">
          <a:extLst>
            <a:ext uri="{63B3BB69-23CF-44E3-9099-C40C66FF867C}">
              <a14:compatExt xmlns:a14="http://schemas.microsoft.com/office/drawing/2010/main" spid="_x0000_s2068"/>
            </a:ext>
            <a:ext uri="{FF2B5EF4-FFF2-40B4-BE49-F238E27FC236}">
              <a16:creationId xmlns:a16="http://schemas.microsoft.com/office/drawing/2014/main" id="{6F5B90CF-AAB8-4858-A73A-8B568F57D16A}"/>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289" name="Drop Down 24" hidden="1">
          <a:extLst>
            <a:ext uri="{63B3BB69-23CF-44E3-9099-C40C66FF867C}">
              <a14:compatExt xmlns:a14="http://schemas.microsoft.com/office/drawing/2010/main" spid="_x0000_s2072"/>
            </a:ext>
            <a:ext uri="{FF2B5EF4-FFF2-40B4-BE49-F238E27FC236}">
              <a16:creationId xmlns:a16="http://schemas.microsoft.com/office/drawing/2014/main" id="{2B4D99AB-A269-493E-9DB8-0629287E0E10}"/>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90" name="Drop Down 4" hidden="1">
          <a:extLst>
            <a:ext uri="{63B3BB69-23CF-44E3-9099-C40C66FF867C}">
              <a14:compatExt xmlns:a14="http://schemas.microsoft.com/office/drawing/2010/main" spid="_x0000_s2052"/>
            </a:ext>
            <a:ext uri="{FF2B5EF4-FFF2-40B4-BE49-F238E27FC236}">
              <a16:creationId xmlns:a16="http://schemas.microsoft.com/office/drawing/2014/main" id="{C9A99CB8-8046-478A-A073-61E7D546B075}"/>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291" name="Drop Down 4" hidden="1">
          <a:extLst>
            <a:ext uri="{63B3BB69-23CF-44E3-9099-C40C66FF867C}">
              <a14:compatExt xmlns:a14="http://schemas.microsoft.com/office/drawing/2010/main" spid="_x0000_s2052"/>
            </a:ext>
            <a:ext uri="{FF2B5EF4-FFF2-40B4-BE49-F238E27FC236}">
              <a16:creationId xmlns:a16="http://schemas.microsoft.com/office/drawing/2014/main" id="{CAC3EA2C-DA3B-4B39-BD7E-62079228675B}"/>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92" name="Drop Down 4" hidden="1">
          <a:extLst>
            <a:ext uri="{63B3BB69-23CF-44E3-9099-C40C66FF867C}">
              <a14:compatExt xmlns:a14="http://schemas.microsoft.com/office/drawing/2010/main" spid="_x0000_s2052"/>
            </a:ext>
            <a:ext uri="{FF2B5EF4-FFF2-40B4-BE49-F238E27FC236}">
              <a16:creationId xmlns:a16="http://schemas.microsoft.com/office/drawing/2014/main" id="{2449D4B7-EB3B-4618-98EE-3807F23B4475}"/>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293" name="Drop Down 4" hidden="1">
          <a:extLst>
            <a:ext uri="{63B3BB69-23CF-44E3-9099-C40C66FF867C}">
              <a14:compatExt xmlns:a14="http://schemas.microsoft.com/office/drawing/2010/main" spid="_x0000_s2052"/>
            </a:ext>
            <a:ext uri="{FF2B5EF4-FFF2-40B4-BE49-F238E27FC236}">
              <a16:creationId xmlns:a16="http://schemas.microsoft.com/office/drawing/2014/main" id="{7726A868-841D-4B67-B984-C72D7C98D140}"/>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94" name="Drop Down 4" hidden="1">
          <a:extLst>
            <a:ext uri="{63B3BB69-23CF-44E3-9099-C40C66FF867C}">
              <a14:compatExt xmlns:a14="http://schemas.microsoft.com/office/drawing/2010/main" spid="_x0000_s2052"/>
            </a:ext>
            <a:ext uri="{FF2B5EF4-FFF2-40B4-BE49-F238E27FC236}">
              <a16:creationId xmlns:a16="http://schemas.microsoft.com/office/drawing/2014/main" id="{90768C1E-0264-453A-B614-C587A8250F77}"/>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295" name="Drop Down 20" hidden="1">
          <a:extLst>
            <a:ext uri="{63B3BB69-23CF-44E3-9099-C40C66FF867C}">
              <a14:compatExt xmlns:a14="http://schemas.microsoft.com/office/drawing/2010/main" spid="_x0000_s2068"/>
            </a:ext>
            <a:ext uri="{FF2B5EF4-FFF2-40B4-BE49-F238E27FC236}">
              <a16:creationId xmlns:a16="http://schemas.microsoft.com/office/drawing/2014/main" id="{147ACC8F-1477-4185-AA3B-EDF1219088F4}"/>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296" name="Drop Down 24" hidden="1">
          <a:extLst>
            <a:ext uri="{63B3BB69-23CF-44E3-9099-C40C66FF867C}">
              <a14:compatExt xmlns:a14="http://schemas.microsoft.com/office/drawing/2010/main" spid="_x0000_s2072"/>
            </a:ext>
            <a:ext uri="{FF2B5EF4-FFF2-40B4-BE49-F238E27FC236}">
              <a16:creationId xmlns:a16="http://schemas.microsoft.com/office/drawing/2014/main" id="{E3544AFB-44BC-4328-B47C-0AF12DA0441E}"/>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97" name="Drop Down 4" hidden="1">
          <a:extLst>
            <a:ext uri="{63B3BB69-23CF-44E3-9099-C40C66FF867C}">
              <a14:compatExt xmlns:a14="http://schemas.microsoft.com/office/drawing/2010/main" spid="_x0000_s2052"/>
            </a:ext>
            <a:ext uri="{FF2B5EF4-FFF2-40B4-BE49-F238E27FC236}">
              <a16:creationId xmlns:a16="http://schemas.microsoft.com/office/drawing/2014/main" id="{975C9B6E-7B49-47BD-B291-56BD9506C7ED}"/>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298" name="Drop Down 4" hidden="1">
          <a:extLst>
            <a:ext uri="{63B3BB69-23CF-44E3-9099-C40C66FF867C}">
              <a14:compatExt xmlns:a14="http://schemas.microsoft.com/office/drawing/2010/main" spid="_x0000_s2052"/>
            </a:ext>
            <a:ext uri="{FF2B5EF4-FFF2-40B4-BE49-F238E27FC236}">
              <a16:creationId xmlns:a16="http://schemas.microsoft.com/office/drawing/2014/main" id="{31B77C74-E095-47EA-A3C1-7EDAF4F0AA13}"/>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299" name="Drop Down 4" hidden="1">
          <a:extLst>
            <a:ext uri="{63B3BB69-23CF-44E3-9099-C40C66FF867C}">
              <a14:compatExt xmlns:a14="http://schemas.microsoft.com/office/drawing/2010/main" spid="_x0000_s2052"/>
            </a:ext>
            <a:ext uri="{FF2B5EF4-FFF2-40B4-BE49-F238E27FC236}">
              <a16:creationId xmlns:a16="http://schemas.microsoft.com/office/drawing/2014/main" id="{4F59941F-19E9-441E-9807-EAB71110748C}"/>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00" name="Drop Down 4" hidden="1">
          <a:extLst>
            <a:ext uri="{63B3BB69-23CF-44E3-9099-C40C66FF867C}">
              <a14:compatExt xmlns:a14="http://schemas.microsoft.com/office/drawing/2010/main" spid="_x0000_s2052"/>
            </a:ext>
            <a:ext uri="{FF2B5EF4-FFF2-40B4-BE49-F238E27FC236}">
              <a16:creationId xmlns:a16="http://schemas.microsoft.com/office/drawing/2014/main" id="{4089D43D-B30F-469C-993A-C271E37FC0AA}"/>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01" name="Drop Down 4" hidden="1">
          <a:extLst>
            <a:ext uri="{63B3BB69-23CF-44E3-9099-C40C66FF867C}">
              <a14:compatExt xmlns:a14="http://schemas.microsoft.com/office/drawing/2010/main" spid="_x0000_s2052"/>
            </a:ext>
            <a:ext uri="{FF2B5EF4-FFF2-40B4-BE49-F238E27FC236}">
              <a16:creationId xmlns:a16="http://schemas.microsoft.com/office/drawing/2014/main" id="{8EC1084D-431E-4AA6-86DA-9CC5C8A2480C}"/>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302" name="Drop Down 20" hidden="1">
          <a:extLst>
            <a:ext uri="{63B3BB69-23CF-44E3-9099-C40C66FF867C}">
              <a14:compatExt xmlns:a14="http://schemas.microsoft.com/office/drawing/2010/main" spid="_x0000_s2068"/>
            </a:ext>
            <a:ext uri="{FF2B5EF4-FFF2-40B4-BE49-F238E27FC236}">
              <a16:creationId xmlns:a16="http://schemas.microsoft.com/office/drawing/2014/main" id="{3716ABB1-B88D-4CC7-98FC-A73A9637DA3B}"/>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303" name="Drop Down 24" hidden="1">
          <a:extLst>
            <a:ext uri="{63B3BB69-23CF-44E3-9099-C40C66FF867C}">
              <a14:compatExt xmlns:a14="http://schemas.microsoft.com/office/drawing/2010/main" spid="_x0000_s2072"/>
            </a:ext>
            <a:ext uri="{FF2B5EF4-FFF2-40B4-BE49-F238E27FC236}">
              <a16:creationId xmlns:a16="http://schemas.microsoft.com/office/drawing/2014/main" id="{9C4C3033-5E12-4222-A129-6B47D027CEB9}"/>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04" name="Drop Down 4" hidden="1">
          <a:extLst>
            <a:ext uri="{63B3BB69-23CF-44E3-9099-C40C66FF867C}">
              <a14:compatExt xmlns:a14="http://schemas.microsoft.com/office/drawing/2010/main" spid="_x0000_s2052"/>
            </a:ext>
            <a:ext uri="{FF2B5EF4-FFF2-40B4-BE49-F238E27FC236}">
              <a16:creationId xmlns:a16="http://schemas.microsoft.com/office/drawing/2014/main" id="{3DA4A54E-694E-4A35-8202-A7DE4EC3F425}"/>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05" name="Drop Down 4" hidden="1">
          <a:extLst>
            <a:ext uri="{63B3BB69-23CF-44E3-9099-C40C66FF867C}">
              <a14:compatExt xmlns:a14="http://schemas.microsoft.com/office/drawing/2010/main" spid="_x0000_s2052"/>
            </a:ext>
            <a:ext uri="{FF2B5EF4-FFF2-40B4-BE49-F238E27FC236}">
              <a16:creationId xmlns:a16="http://schemas.microsoft.com/office/drawing/2014/main" id="{0BD7E4A5-55C1-461B-B7B4-684AA40C803B}"/>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06" name="Drop Down 4" hidden="1">
          <a:extLst>
            <a:ext uri="{63B3BB69-23CF-44E3-9099-C40C66FF867C}">
              <a14:compatExt xmlns:a14="http://schemas.microsoft.com/office/drawing/2010/main" spid="_x0000_s2052"/>
            </a:ext>
            <a:ext uri="{FF2B5EF4-FFF2-40B4-BE49-F238E27FC236}">
              <a16:creationId xmlns:a16="http://schemas.microsoft.com/office/drawing/2014/main" id="{BF3B759B-AB84-423E-8F93-EAFA5023DA14}"/>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07" name="Drop Down 4" hidden="1">
          <a:extLst>
            <a:ext uri="{63B3BB69-23CF-44E3-9099-C40C66FF867C}">
              <a14:compatExt xmlns:a14="http://schemas.microsoft.com/office/drawing/2010/main" spid="_x0000_s2052"/>
            </a:ext>
            <a:ext uri="{FF2B5EF4-FFF2-40B4-BE49-F238E27FC236}">
              <a16:creationId xmlns:a16="http://schemas.microsoft.com/office/drawing/2014/main" id="{CC79C25A-D5A9-4AC7-B535-3F3F654E7971}"/>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08" name="Drop Down 4" hidden="1">
          <a:extLst>
            <a:ext uri="{63B3BB69-23CF-44E3-9099-C40C66FF867C}">
              <a14:compatExt xmlns:a14="http://schemas.microsoft.com/office/drawing/2010/main" spid="_x0000_s2052"/>
            </a:ext>
            <a:ext uri="{FF2B5EF4-FFF2-40B4-BE49-F238E27FC236}">
              <a16:creationId xmlns:a16="http://schemas.microsoft.com/office/drawing/2014/main" id="{A68724C6-EABF-4957-AB1D-E4DDA3C9BC46}"/>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309" name="Drop Down 20" hidden="1">
          <a:extLst>
            <a:ext uri="{63B3BB69-23CF-44E3-9099-C40C66FF867C}">
              <a14:compatExt xmlns:a14="http://schemas.microsoft.com/office/drawing/2010/main" spid="_x0000_s2068"/>
            </a:ext>
            <a:ext uri="{FF2B5EF4-FFF2-40B4-BE49-F238E27FC236}">
              <a16:creationId xmlns:a16="http://schemas.microsoft.com/office/drawing/2014/main" id="{257220FD-C0C3-44A3-9B06-601270369DFA}"/>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310" name="Drop Down 24" hidden="1">
          <a:extLst>
            <a:ext uri="{63B3BB69-23CF-44E3-9099-C40C66FF867C}">
              <a14:compatExt xmlns:a14="http://schemas.microsoft.com/office/drawing/2010/main" spid="_x0000_s2072"/>
            </a:ext>
            <a:ext uri="{FF2B5EF4-FFF2-40B4-BE49-F238E27FC236}">
              <a16:creationId xmlns:a16="http://schemas.microsoft.com/office/drawing/2014/main" id="{17C3FE5E-1FBF-4C95-B75E-0C1E28161E79}"/>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11" name="Drop Down 4" hidden="1">
          <a:extLst>
            <a:ext uri="{63B3BB69-23CF-44E3-9099-C40C66FF867C}">
              <a14:compatExt xmlns:a14="http://schemas.microsoft.com/office/drawing/2010/main" spid="_x0000_s2052"/>
            </a:ext>
            <a:ext uri="{FF2B5EF4-FFF2-40B4-BE49-F238E27FC236}">
              <a16:creationId xmlns:a16="http://schemas.microsoft.com/office/drawing/2014/main" id="{442F3205-2A1F-45B4-B4A2-684BA0413261}"/>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12" name="Drop Down 4" hidden="1">
          <a:extLst>
            <a:ext uri="{63B3BB69-23CF-44E3-9099-C40C66FF867C}">
              <a14:compatExt xmlns:a14="http://schemas.microsoft.com/office/drawing/2010/main" spid="_x0000_s2052"/>
            </a:ext>
            <a:ext uri="{FF2B5EF4-FFF2-40B4-BE49-F238E27FC236}">
              <a16:creationId xmlns:a16="http://schemas.microsoft.com/office/drawing/2014/main" id="{F2EDA376-D810-46BD-92C7-1EFD439EF48C}"/>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13" name="Drop Down 4" hidden="1">
          <a:extLst>
            <a:ext uri="{63B3BB69-23CF-44E3-9099-C40C66FF867C}">
              <a14:compatExt xmlns:a14="http://schemas.microsoft.com/office/drawing/2010/main" spid="_x0000_s2052"/>
            </a:ext>
            <a:ext uri="{FF2B5EF4-FFF2-40B4-BE49-F238E27FC236}">
              <a16:creationId xmlns:a16="http://schemas.microsoft.com/office/drawing/2014/main" id="{FFCEF926-F0AC-4050-ACA8-0EA2C683C3A6}"/>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14" name="Drop Down 4" hidden="1">
          <a:extLst>
            <a:ext uri="{63B3BB69-23CF-44E3-9099-C40C66FF867C}">
              <a14:compatExt xmlns:a14="http://schemas.microsoft.com/office/drawing/2010/main" spid="_x0000_s2052"/>
            </a:ext>
            <a:ext uri="{FF2B5EF4-FFF2-40B4-BE49-F238E27FC236}">
              <a16:creationId xmlns:a16="http://schemas.microsoft.com/office/drawing/2014/main" id="{55068AD0-1962-43A3-950A-2CCE18124702}"/>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15" name="Drop Down 4" hidden="1">
          <a:extLst>
            <a:ext uri="{63B3BB69-23CF-44E3-9099-C40C66FF867C}">
              <a14:compatExt xmlns:a14="http://schemas.microsoft.com/office/drawing/2010/main" spid="_x0000_s2052"/>
            </a:ext>
            <a:ext uri="{FF2B5EF4-FFF2-40B4-BE49-F238E27FC236}">
              <a16:creationId xmlns:a16="http://schemas.microsoft.com/office/drawing/2014/main" id="{A941774A-CF16-4E1B-AB73-562A6E3AC5B4}"/>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316" name="Drop Down 20" hidden="1">
          <a:extLst>
            <a:ext uri="{63B3BB69-23CF-44E3-9099-C40C66FF867C}">
              <a14:compatExt xmlns:a14="http://schemas.microsoft.com/office/drawing/2010/main" spid="_x0000_s2068"/>
            </a:ext>
            <a:ext uri="{FF2B5EF4-FFF2-40B4-BE49-F238E27FC236}">
              <a16:creationId xmlns:a16="http://schemas.microsoft.com/office/drawing/2014/main" id="{162851AD-89A0-4977-B1FC-37541F6640FE}"/>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317" name="Drop Down 24" hidden="1">
          <a:extLst>
            <a:ext uri="{63B3BB69-23CF-44E3-9099-C40C66FF867C}">
              <a14:compatExt xmlns:a14="http://schemas.microsoft.com/office/drawing/2010/main" spid="_x0000_s2072"/>
            </a:ext>
            <a:ext uri="{FF2B5EF4-FFF2-40B4-BE49-F238E27FC236}">
              <a16:creationId xmlns:a16="http://schemas.microsoft.com/office/drawing/2014/main" id="{EFB6F8B0-18D3-4D22-A4CA-C8505277AFCD}"/>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18" name="Drop Down 4" hidden="1">
          <a:extLst>
            <a:ext uri="{63B3BB69-23CF-44E3-9099-C40C66FF867C}">
              <a14:compatExt xmlns:a14="http://schemas.microsoft.com/office/drawing/2010/main" spid="_x0000_s2052"/>
            </a:ext>
            <a:ext uri="{FF2B5EF4-FFF2-40B4-BE49-F238E27FC236}">
              <a16:creationId xmlns:a16="http://schemas.microsoft.com/office/drawing/2014/main" id="{5F4B8115-5CF3-41E4-965A-701582625E35}"/>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19" name="Drop Down 4" hidden="1">
          <a:extLst>
            <a:ext uri="{63B3BB69-23CF-44E3-9099-C40C66FF867C}">
              <a14:compatExt xmlns:a14="http://schemas.microsoft.com/office/drawing/2010/main" spid="_x0000_s2052"/>
            </a:ext>
            <a:ext uri="{FF2B5EF4-FFF2-40B4-BE49-F238E27FC236}">
              <a16:creationId xmlns:a16="http://schemas.microsoft.com/office/drawing/2014/main" id="{16DF5B9F-D6D9-45DD-A0B2-892D72C99F62}"/>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20" name="Drop Down 4" hidden="1">
          <a:extLst>
            <a:ext uri="{63B3BB69-23CF-44E3-9099-C40C66FF867C}">
              <a14:compatExt xmlns:a14="http://schemas.microsoft.com/office/drawing/2010/main" spid="_x0000_s2052"/>
            </a:ext>
            <a:ext uri="{FF2B5EF4-FFF2-40B4-BE49-F238E27FC236}">
              <a16:creationId xmlns:a16="http://schemas.microsoft.com/office/drawing/2014/main" id="{39E18DEA-2CF7-482B-9B6D-AA8A7D028422}"/>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21" name="Drop Down 4" hidden="1">
          <a:extLst>
            <a:ext uri="{63B3BB69-23CF-44E3-9099-C40C66FF867C}">
              <a14:compatExt xmlns:a14="http://schemas.microsoft.com/office/drawing/2010/main" spid="_x0000_s2052"/>
            </a:ext>
            <a:ext uri="{FF2B5EF4-FFF2-40B4-BE49-F238E27FC236}">
              <a16:creationId xmlns:a16="http://schemas.microsoft.com/office/drawing/2014/main" id="{45DC0C32-B8EF-42AD-8A45-7979C5758E79}"/>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22" name="Drop Down 4" hidden="1">
          <a:extLst>
            <a:ext uri="{63B3BB69-23CF-44E3-9099-C40C66FF867C}">
              <a14:compatExt xmlns:a14="http://schemas.microsoft.com/office/drawing/2010/main" spid="_x0000_s2052"/>
            </a:ext>
            <a:ext uri="{FF2B5EF4-FFF2-40B4-BE49-F238E27FC236}">
              <a16:creationId xmlns:a16="http://schemas.microsoft.com/office/drawing/2014/main" id="{C27AF36B-8F79-43DB-86B2-20AD35698093}"/>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323" name="Drop Down 20" hidden="1">
          <a:extLst>
            <a:ext uri="{63B3BB69-23CF-44E3-9099-C40C66FF867C}">
              <a14:compatExt xmlns:a14="http://schemas.microsoft.com/office/drawing/2010/main" spid="_x0000_s2068"/>
            </a:ext>
            <a:ext uri="{FF2B5EF4-FFF2-40B4-BE49-F238E27FC236}">
              <a16:creationId xmlns:a16="http://schemas.microsoft.com/office/drawing/2014/main" id="{A3E5D1E6-4E9F-42E1-A2B6-AD32548FF2C5}"/>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324" name="Drop Down 24" hidden="1">
          <a:extLst>
            <a:ext uri="{63B3BB69-23CF-44E3-9099-C40C66FF867C}">
              <a14:compatExt xmlns:a14="http://schemas.microsoft.com/office/drawing/2010/main" spid="_x0000_s2072"/>
            </a:ext>
            <a:ext uri="{FF2B5EF4-FFF2-40B4-BE49-F238E27FC236}">
              <a16:creationId xmlns:a16="http://schemas.microsoft.com/office/drawing/2014/main" id="{910B1CE6-2A3F-45E0-A935-666BBEAE90C2}"/>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25" name="Drop Down 4" hidden="1">
          <a:extLst>
            <a:ext uri="{63B3BB69-23CF-44E3-9099-C40C66FF867C}">
              <a14:compatExt xmlns:a14="http://schemas.microsoft.com/office/drawing/2010/main" spid="_x0000_s2052"/>
            </a:ext>
            <a:ext uri="{FF2B5EF4-FFF2-40B4-BE49-F238E27FC236}">
              <a16:creationId xmlns:a16="http://schemas.microsoft.com/office/drawing/2014/main" id="{4E377DB9-B40E-4C76-A3E8-D64A98D31F52}"/>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26" name="Drop Down 4" hidden="1">
          <a:extLst>
            <a:ext uri="{63B3BB69-23CF-44E3-9099-C40C66FF867C}">
              <a14:compatExt xmlns:a14="http://schemas.microsoft.com/office/drawing/2010/main" spid="_x0000_s2052"/>
            </a:ext>
            <a:ext uri="{FF2B5EF4-FFF2-40B4-BE49-F238E27FC236}">
              <a16:creationId xmlns:a16="http://schemas.microsoft.com/office/drawing/2014/main" id="{955BFABE-5B54-47FB-9566-C1249728B0F7}"/>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27" name="Drop Down 4" hidden="1">
          <a:extLst>
            <a:ext uri="{63B3BB69-23CF-44E3-9099-C40C66FF867C}">
              <a14:compatExt xmlns:a14="http://schemas.microsoft.com/office/drawing/2010/main" spid="_x0000_s2052"/>
            </a:ext>
            <a:ext uri="{FF2B5EF4-FFF2-40B4-BE49-F238E27FC236}">
              <a16:creationId xmlns:a16="http://schemas.microsoft.com/office/drawing/2014/main" id="{25F9E91A-A3B0-4B18-9E3B-8F07E985DEC6}"/>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28" name="Drop Down 4" hidden="1">
          <a:extLst>
            <a:ext uri="{63B3BB69-23CF-44E3-9099-C40C66FF867C}">
              <a14:compatExt xmlns:a14="http://schemas.microsoft.com/office/drawing/2010/main" spid="_x0000_s2052"/>
            </a:ext>
            <a:ext uri="{FF2B5EF4-FFF2-40B4-BE49-F238E27FC236}">
              <a16:creationId xmlns:a16="http://schemas.microsoft.com/office/drawing/2014/main" id="{E2DBED34-DB61-4198-A636-672884E7FDA0}"/>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29" name="Drop Down 4" hidden="1">
          <a:extLst>
            <a:ext uri="{63B3BB69-23CF-44E3-9099-C40C66FF867C}">
              <a14:compatExt xmlns:a14="http://schemas.microsoft.com/office/drawing/2010/main" spid="_x0000_s2052"/>
            </a:ext>
            <a:ext uri="{FF2B5EF4-FFF2-40B4-BE49-F238E27FC236}">
              <a16:creationId xmlns:a16="http://schemas.microsoft.com/office/drawing/2014/main" id="{00F9903D-7A45-412D-B7CB-41BB61440C1D}"/>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330" name="Drop Down 20" hidden="1">
          <a:extLst>
            <a:ext uri="{63B3BB69-23CF-44E3-9099-C40C66FF867C}">
              <a14:compatExt xmlns:a14="http://schemas.microsoft.com/office/drawing/2010/main" spid="_x0000_s2068"/>
            </a:ext>
            <a:ext uri="{FF2B5EF4-FFF2-40B4-BE49-F238E27FC236}">
              <a16:creationId xmlns:a16="http://schemas.microsoft.com/office/drawing/2014/main" id="{3C0A8FF3-DD7A-4E87-85D1-9684FF4C9D35}"/>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331" name="Drop Down 24" hidden="1">
          <a:extLst>
            <a:ext uri="{63B3BB69-23CF-44E3-9099-C40C66FF867C}">
              <a14:compatExt xmlns:a14="http://schemas.microsoft.com/office/drawing/2010/main" spid="_x0000_s2072"/>
            </a:ext>
            <a:ext uri="{FF2B5EF4-FFF2-40B4-BE49-F238E27FC236}">
              <a16:creationId xmlns:a16="http://schemas.microsoft.com/office/drawing/2014/main" id="{5ED80343-21FF-42E9-9BD8-AB2878761DC1}"/>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32" name="Drop Down 4" hidden="1">
          <a:extLst>
            <a:ext uri="{63B3BB69-23CF-44E3-9099-C40C66FF867C}">
              <a14:compatExt xmlns:a14="http://schemas.microsoft.com/office/drawing/2010/main" spid="_x0000_s2052"/>
            </a:ext>
            <a:ext uri="{FF2B5EF4-FFF2-40B4-BE49-F238E27FC236}">
              <a16:creationId xmlns:a16="http://schemas.microsoft.com/office/drawing/2014/main" id="{7A3F19F1-56D8-41EA-803E-AEF0F8944898}"/>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33" name="Drop Down 4" hidden="1">
          <a:extLst>
            <a:ext uri="{63B3BB69-23CF-44E3-9099-C40C66FF867C}">
              <a14:compatExt xmlns:a14="http://schemas.microsoft.com/office/drawing/2010/main" spid="_x0000_s2052"/>
            </a:ext>
            <a:ext uri="{FF2B5EF4-FFF2-40B4-BE49-F238E27FC236}">
              <a16:creationId xmlns:a16="http://schemas.microsoft.com/office/drawing/2014/main" id="{F96C6334-0405-478B-BC5C-81557BC1F55B}"/>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34" name="Drop Down 4" hidden="1">
          <a:extLst>
            <a:ext uri="{63B3BB69-23CF-44E3-9099-C40C66FF867C}">
              <a14:compatExt xmlns:a14="http://schemas.microsoft.com/office/drawing/2010/main" spid="_x0000_s2052"/>
            </a:ext>
            <a:ext uri="{FF2B5EF4-FFF2-40B4-BE49-F238E27FC236}">
              <a16:creationId xmlns:a16="http://schemas.microsoft.com/office/drawing/2014/main" id="{0265229D-D2ED-41A3-8B27-94BED322B458}"/>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35" name="Drop Down 4" hidden="1">
          <a:extLst>
            <a:ext uri="{63B3BB69-23CF-44E3-9099-C40C66FF867C}">
              <a14:compatExt xmlns:a14="http://schemas.microsoft.com/office/drawing/2010/main" spid="_x0000_s2052"/>
            </a:ext>
            <a:ext uri="{FF2B5EF4-FFF2-40B4-BE49-F238E27FC236}">
              <a16:creationId xmlns:a16="http://schemas.microsoft.com/office/drawing/2014/main" id="{83A4B14A-3CCD-4868-A844-ED4E80DBA324}"/>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36" name="Drop Down 4" hidden="1">
          <a:extLst>
            <a:ext uri="{63B3BB69-23CF-44E3-9099-C40C66FF867C}">
              <a14:compatExt xmlns:a14="http://schemas.microsoft.com/office/drawing/2010/main" spid="_x0000_s2052"/>
            </a:ext>
            <a:ext uri="{FF2B5EF4-FFF2-40B4-BE49-F238E27FC236}">
              <a16:creationId xmlns:a16="http://schemas.microsoft.com/office/drawing/2014/main" id="{6FF48695-5864-401D-B00E-F32E3235BC08}"/>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337" name="Drop Down 20" hidden="1">
          <a:extLst>
            <a:ext uri="{63B3BB69-23CF-44E3-9099-C40C66FF867C}">
              <a14:compatExt xmlns:a14="http://schemas.microsoft.com/office/drawing/2010/main" spid="_x0000_s2068"/>
            </a:ext>
            <a:ext uri="{FF2B5EF4-FFF2-40B4-BE49-F238E27FC236}">
              <a16:creationId xmlns:a16="http://schemas.microsoft.com/office/drawing/2014/main" id="{E181C4C5-F8CE-44D4-8A1C-CACD0EBF1180}"/>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338" name="Drop Down 24" hidden="1">
          <a:extLst>
            <a:ext uri="{63B3BB69-23CF-44E3-9099-C40C66FF867C}">
              <a14:compatExt xmlns:a14="http://schemas.microsoft.com/office/drawing/2010/main" spid="_x0000_s2072"/>
            </a:ext>
            <a:ext uri="{FF2B5EF4-FFF2-40B4-BE49-F238E27FC236}">
              <a16:creationId xmlns:a16="http://schemas.microsoft.com/office/drawing/2014/main" id="{4E0EAA65-70A4-44B3-8A24-5554E42D58BE}"/>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39" name="Drop Down 4" hidden="1">
          <a:extLst>
            <a:ext uri="{63B3BB69-23CF-44E3-9099-C40C66FF867C}">
              <a14:compatExt xmlns:a14="http://schemas.microsoft.com/office/drawing/2010/main" spid="_x0000_s2052"/>
            </a:ext>
            <a:ext uri="{FF2B5EF4-FFF2-40B4-BE49-F238E27FC236}">
              <a16:creationId xmlns:a16="http://schemas.microsoft.com/office/drawing/2014/main" id="{1098AE68-8189-4172-A0F7-A69374BFF8D3}"/>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40" name="Drop Down 4" hidden="1">
          <a:extLst>
            <a:ext uri="{63B3BB69-23CF-44E3-9099-C40C66FF867C}">
              <a14:compatExt xmlns:a14="http://schemas.microsoft.com/office/drawing/2010/main" spid="_x0000_s2052"/>
            </a:ext>
            <a:ext uri="{FF2B5EF4-FFF2-40B4-BE49-F238E27FC236}">
              <a16:creationId xmlns:a16="http://schemas.microsoft.com/office/drawing/2014/main" id="{8C64C419-882D-4711-9825-57A0CDBC346A}"/>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41" name="Drop Down 4" hidden="1">
          <a:extLst>
            <a:ext uri="{63B3BB69-23CF-44E3-9099-C40C66FF867C}">
              <a14:compatExt xmlns:a14="http://schemas.microsoft.com/office/drawing/2010/main" spid="_x0000_s2052"/>
            </a:ext>
            <a:ext uri="{FF2B5EF4-FFF2-40B4-BE49-F238E27FC236}">
              <a16:creationId xmlns:a16="http://schemas.microsoft.com/office/drawing/2014/main" id="{10FC1814-E596-45CC-8677-A7AF6F936BB4}"/>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42" name="Drop Down 4" hidden="1">
          <a:extLst>
            <a:ext uri="{63B3BB69-23CF-44E3-9099-C40C66FF867C}">
              <a14:compatExt xmlns:a14="http://schemas.microsoft.com/office/drawing/2010/main" spid="_x0000_s2052"/>
            </a:ext>
            <a:ext uri="{FF2B5EF4-FFF2-40B4-BE49-F238E27FC236}">
              <a16:creationId xmlns:a16="http://schemas.microsoft.com/office/drawing/2014/main" id="{B151725A-7E0D-4F9A-A390-7176E398C455}"/>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43" name="Drop Down 4" hidden="1">
          <a:extLst>
            <a:ext uri="{63B3BB69-23CF-44E3-9099-C40C66FF867C}">
              <a14:compatExt xmlns:a14="http://schemas.microsoft.com/office/drawing/2010/main" spid="_x0000_s2052"/>
            </a:ext>
            <a:ext uri="{FF2B5EF4-FFF2-40B4-BE49-F238E27FC236}">
              <a16:creationId xmlns:a16="http://schemas.microsoft.com/office/drawing/2014/main" id="{59DEE4F3-EDF5-4C1A-B985-1BDE33C5841F}"/>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344" name="Drop Down 20" hidden="1">
          <a:extLst>
            <a:ext uri="{63B3BB69-23CF-44E3-9099-C40C66FF867C}">
              <a14:compatExt xmlns:a14="http://schemas.microsoft.com/office/drawing/2010/main" spid="_x0000_s2068"/>
            </a:ext>
            <a:ext uri="{FF2B5EF4-FFF2-40B4-BE49-F238E27FC236}">
              <a16:creationId xmlns:a16="http://schemas.microsoft.com/office/drawing/2014/main" id="{E079C6AC-1593-4B33-A3F9-FE430F2853B6}"/>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345" name="Drop Down 24" hidden="1">
          <a:extLst>
            <a:ext uri="{63B3BB69-23CF-44E3-9099-C40C66FF867C}">
              <a14:compatExt xmlns:a14="http://schemas.microsoft.com/office/drawing/2010/main" spid="_x0000_s2072"/>
            </a:ext>
            <a:ext uri="{FF2B5EF4-FFF2-40B4-BE49-F238E27FC236}">
              <a16:creationId xmlns:a16="http://schemas.microsoft.com/office/drawing/2014/main" id="{ACB4DB6B-C5A1-4AC9-925D-4061BA664AC6}"/>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46" name="Drop Down 4" hidden="1">
          <a:extLst>
            <a:ext uri="{63B3BB69-23CF-44E3-9099-C40C66FF867C}">
              <a14:compatExt xmlns:a14="http://schemas.microsoft.com/office/drawing/2010/main" spid="_x0000_s2052"/>
            </a:ext>
            <a:ext uri="{FF2B5EF4-FFF2-40B4-BE49-F238E27FC236}">
              <a16:creationId xmlns:a16="http://schemas.microsoft.com/office/drawing/2014/main" id="{69D6B93C-EB9A-4505-955A-879687007560}"/>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47" name="Drop Down 4" hidden="1">
          <a:extLst>
            <a:ext uri="{63B3BB69-23CF-44E3-9099-C40C66FF867C}">
              <a14:compatExt xmlns:a14="http://schemas.microsoft.com/office/drawing/2010/main" spid="_x0000_s2052"/>
            </a:ext>
            <a:ext uri="{FF2B5EF4-FFF2-40B4-BE49-F238E27FC236}">
              <a16:creationId xmlns:a16="http://schemas.microsoft.com/office/drawing/2014/main" id="{C440F18C-DDEB-44A1-A0F6-C794B8A99054}"/>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48" name="Drop Down 4" hidden="1">
          <a:extLst>
            <a:ext uri="{63B3BB69-23CF-44E3-9099-C40C66FF867C}">
              <a14:compatExt xmlns:a14="http://schemas.microsoft.com/office/drawing/2010/main" spid="_x0000_s2052"/>
            </a:ext>
            <a:ext uri="{FF2B5EF4-FFF2-40B4-BE49-F238E27FC236}">
              <a16:creationId xmlns:a16="http://schemas.microsoft.com/office/drawing/2014/main" id="{FEBDA51F-6442-4980-9A5D-D1CC2D9BB93C}"/>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49" name="Drop Down 4" hidden="1">
          <a:extLst>
            <a:ext uri="{63B3BB69-23CF-44E3-9099-C40C66FF867C}">
              <a14:compatExt xmlns:a14="http://schemas.microsoft.com/office/drawing/2010/main" spid="_x0000_s2052"/>
            </a:ext>
            <a:ext uri="{FF2B5EF4-FFF2-40B4-BE49-F238E27FC236}">
              <a16:creationId xmlns:a16="http://schemas.microsoft.com/office/drawing/2014/main" id="{9ED7784D-3709-4887-8DA3-7C0CFC6B3E97}"/>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50" name="Drop Down 4" hidden="1">
          <a:extLst>
            <a:ext uri="{63B3BB69-23CF-44E3-9099-C40C66FF867C}">
              <a14:compatExt xmlns:a14="http://schemas.microsoft.com/office/drawing/2010/main" spid="_x0000_s2052"/>
            </a:ext>
            <a:ext uri="{FF2B5EF4-FFF2-40B4-BE49-F238E27FC236}">
              <a16:creationId xmlns:a16="http://schemas.microsoft.com/office/drawing/2014/main" id="{9529EE50-BE5E-47A8-825D-20F1AC2BB7B6}"/>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351" name="Drop Down 20" hidden="1">
          <a:extLst>
            <a:ext uri="{63B3BB69-23CF-44E3-9099-C40C66FF867C}">
              <a14:compatExt xmlns:a14="http://schemas.microsoft.com/office/drawing/2010/main" spid="_x0000_s2068"/>
            </a:ext>
            <a:ext uri="{FF2B5EF4-FFF2-40B4-BE49-F238E27FC236}">
              <a16:creationId xmlns:a16="http://schemas.microsoft.com/office/drawing/2014/main" id="{FEA25C56-F1AA-4569-9973-7C0497D15797}"/>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352" name="Drop Down 24" hidden="1">
          <a:extLst>
            <a:ext uri="{63B3BB69-23CF-44E3-9099-C40C66FF867C}">
              <a14:compatExt xmlns:a14="http://schemas.microsoft.com/office/drawing/2010/main" spid="_x0000_s2072"/>
            </a:ext>
            <a:ext uri="{FF2B5EF4-FFF2-40B4-BE49-F238E27FC236}">
              <a16:creationId xmlns:a16="http://schemas.microsoft.com/office/drawing/2014/main" id="{80190431-29CE-4D02-90EA-AFBA64D7885C}"/>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53" name="Drop Down 4" hidden="1">
          <a:extLst>
            <a:ext uri="{63B3BB69-23CF-44E3-9099-C40C66FF867C}">
              <a14:compatExt xmlns:a14="http://schemas.microsoft.com/office/drawing/2010/main" spid="_x0000_s2052"/>
            </a:ext>
            <a:ext uri="{FF2B5EF4-FFF2-40B4-BE49-F238E27FC236}">
              <a16:creationId xmlns:a16="http://schemas.microsoft.com/office/drawing/2014/main" id="{87DF48D4-96D9-47D4-987F-A307E42BD335}"/>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54" name="Drop Down 4" hidden="1">
          <a:extLst>
            <a:ext uri="{63B3BB69-23CF-44E3-9099-C40C66FF867C}">
              <a14:compatExt xmlns:a14="http://schemas.microsoft.com/office/drawing/2010/main" spid="_x0000_s2052"/>
            </a:ext>
            <a:ext uri="{FF2B5EF4-FFF2-40B4-BE49-F238E27FC236}">
              <a16:creationId xmlns:a16="http://schemas.microsoft.com/office/drawing/2014/main" id="{83A71447-ACC9-4294-A115-8B70F22C4873}"/>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55" name="Drop Down 4" hidden="1">
          <a:extLst>
            <a:ext uri="{63B3BB69-23CF-44E3-9099-C40C66FF867C}">
              <a14:compatExt xmlns:a14="http://schemas.microsoft.com/office/drawing/2010/main" spid="_x0000_s2052"/>
            </a:ext>
            <a:ext uri="{FF2B5EF4-FFF2-40B4-BE49-F238E27FC236}">
              <a16:creationId xmlns:a16="http://schemas.microsoft.com/office/drawing/2014/main" id="{33F7E7EA-EC59-45AD-9522-6DB1A11F5B3E}"/>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56" name="Drop Down 4" hidden="1">
          <a:extLst>
            <a:ext uri="{63B3BB69-23CF-44E3-9099-C40C66FF867C}">
              <a14:compatExt xmlns:a14="http://schemas.microsoft.com/office/drawing/2010/main" spid="_x0000_s2052"/>
            </a:ext>
            <a:ext uri="{FF2B5EF4-FFF2-40B4-BE49-F238E27FC236}">
              <a16:creationId xmlns:a16="http://schemas.microsoft.com/office/drawing/2014/main" id="{0531D07E-B1C9-4391-8D01-346322E603A6}"/>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57" name="Drop Down 4" hidden="1">
          <a:extLst>
            <a:ext uri="{63B3BB69-23CF-44E3-9099-C40C66FF867C}">
              <a14:compatExt xmlns:a14="http://schemas.microsoft.com/office/drawing/2010/main" spid="_x0000_s2052"/>
            </a:ext>
            <a:ext uri="{FF2B5EF4-FFF2-40B4-BE49-F238E27FC236}">
              <a16:creationId xmlns:a16="http://schemas.microsoft.com/office/drawing/2014/main" id="{1EBCF143-DCBB-4C54-BC03-5F77628F3CBE}"/>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358" name="Drop Down 20" hidden="1">
          <a:extLst>
            <a:ext uri="{63B3BB69-23CF-44E3-9099-C40C66FF867C}">
              <a14:compatExt xmlns:a14="http://schemas.microsoft.com/office/drawing/2010/main" spid="_x0000_s2068"/>
            </a:ext>
            <a:ext uri="{FF2B5EF4-FFF2-40B4-BE49-F238E27FC236}">
              <a16:creationId xmlns:a16="http://schemas.microsoft.com/office/drawing/2014/main" id="{61C18436-34B5-42E3-949C-7741EFC13B52}"/>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359" name="Drop Down 24" hidden="1">
          <a:extLst>
            <a:ext uri="{63B3BB69-23CF-44E3-9099-C40C66FF867C}">
              <a14:compatExt xmlns:a14="http://schemas.microsoft.com/office/drawing/2010/main" spid="_x0000_s2072"/>
            </a:ext>
            <a:ext uri="{FF2B5EF4-FFF2-40B4-BE49-F238E27FC236}">
              <a16:creationId xmlns:a16="http://schemas.microsoft.com/office/drawing/2014/main" id="{E1430C1C-934C-40CF-8FBD-A76FF4A25A80}"/>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60" name="Drop Down 4" hidden="1">
          <a:extLst>
            <a:ext uri="{63B3BB69-23CF-44E3-9099-C40C66FF867C}">
              <a14:compatExt xmlns:a14="http://schemas.microsoft.com/office/drawing/2010/main" spid="_x0000_s2052"/>
            </a:ext>
            <a:ext uri="{FF2B5EF4-FFF2-40B4-BE49-F238E27FC236}">
              <a16:creationId xmlns:a16="http://schemas.microsoft.com/office/drawing/2014/main" id="{71675E1D-24A4-4B24-99EE-6F68B1B9EE25}"/>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61" name="Drop Down 4" hidden="1">
          <a:extLst>
            <a:ext uri="{63B3BB69-23CF-44E3-9099-C40C66FF867C}">
              <a14:compatExt xmlns:a14="http://schemas.microsoft.com/office/drawing/2010/main" spid="_x0000_s2052"/>
            </a:ext>
            <a:ext uri="{FF2B5EF4-FFF2-40B4-BE49-F238E27FC236}">
              <a16:creationId xmlns:a16="http://schemas.microsoft.com/office/drawing/2014/main" id="{D4CF6EFB-32CB-4F0F-8417-559D53B315F4}"/>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62" name="Drop Down 4" hidden="1">
          <a:extLst>
            <a:ext uri="{63B3BB69-23CF-44E3-9099-C40C66FF867C}">
              <a14:compatExt xmlns:a14="http://schemas.microsoft.com/office/drawing/2010/main" spid="_x0000_s2052"/>
            </a:ext>
            <a:ext uri="{FF2B5EF4-FFF2-40B4-BE49-F238E27FC236}">
              <a16:creationId xmlns:a16="http://schemas.microsoft.com/office/drawing/2014/main" id="{DF4E6B08-9FD7-409E-9DD8-374DAE471103}"/>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63" name="Drop Down 4" hidden="1">
          <a:extLst>
            <a:ext uri="{63B3BB69-23CF-44E3-9099-C40C66FF867C}">
              <a14:compatExt xmlns:a14="http://schemas.microsoft.com/office/drawing/2010/main" spid="_x0000_s2052"/>
            </a:ext>
            <a:ext uri="{FF2B5EF4-FFF2-40B4-BE49-F238E27FC236}">
              <a16:creationId xmlns:a16="http://schemas.microsoft.com/office/drawing/2014/main" id="{6D32B3EA-D42E-43D9-AACA-63B07E48B645}"/>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64" name="Drop Down 4" hidden="1">
          <a:extLst>
            <a:ext uri="{63B3BB69-23CF-44E3-9099-C40C66FF867C}">
              <a14:compatExt xmlns:a14="http://schemas.microsoft.com/office/drawing/2010/main" spid="_x0000_s2052"/>
            </a:ext>
            <a:ext uri="{FF2B5EF4-FFF2-40B4-BE49-F238E27FC236}">
              <a16:creationId xmlns:a16="http://schemas.microsoft.com/office/drawing/2014/main" id="{E99F3524-D6CF-4868-A5CE-9EB97863BDEC}"/>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365" name="Drop Down 20" hidden="1">
          <a:extLst>
            <a:ext uri="{63B3BB69-23CF-44E3-9099-C40C66FF867C}">
              <a14:compatExt xmlns:a14="http://schemas.microsoft.com/office/drawing/2010/main" spid="_x0000_s2068"/>
            </a:ext>
            <a:ext uri="{FF2B5EF4-FFF2-40B4-BE49-F238E27FC236}">
              <a16:creationId xmlns:a16="http://schemas.microsoft.com/office/drawing/2014/main" id="{3FF6CEDD-5AEC-4A9F-835F-6199F2B4F1F0}"/>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366" name="Drop Down 24" hidden="1">
          <a:extLst>
            <a:ext uri="{63B3BB69-23CF-44E3-9099-C40C66FF867C}">
              <a14:compatExt xmlns:a14="http://schemas.microsoft.com/office/drawing/2010/main" spid="_x0000_s2072"/>
            </a:ext>
            <a:ext uri="{FF2B5EF4-FFF2-40B4-BE49-F238E27FC236}">
              <a16:creationId xmlns:a16="http://schemas.microsoft.com/office/drawing/2014/main" id="{927A1130-2389-4CCC-8139-8218FD86F734}"/>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67" name="Drop Down 4" hidden="1">
          <a:extLst>
            <a:ext uri="{63B3BB69-23CF-44E3-9099-C40C66FF867C}">
              <a14:compatExt xmlns:a14="http://schemas.microsoft.com/office/drawing/2010/main" spid="_x0000_s2052"/>
            </a:ext>
            <a:ext uri="{FF2B5EF4-FFF2-40B4-BE49-F238E27FC236}">
              <a16:creationId xmlns:a16="http://schemas.microsoft.com/office/drawing/2014/main" id="{50A92DF2-49A5-4663-9F71-B85D70992805}"/>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68" name="Drop Down 4" hidden="1">
          <a:extLst>
            <a:ext uri="{63B3BB69-23CF-44E3-9099-C40C66FF867C}">
              <a14:compatExt xmlns:a14="http://schemas.microsoft.com/office/drawing/2010/main" spid="_x0000_s2052"/>
            </a:ext>
            <a:ext uri="{FF2B5EF4-FFF2-40B4-BE49-F238E27FC236}">
              <a16:creationId xmlns:a16="http://schemas.microsoft.com/office/drawing/2014/main" id="{C4CFCE5B-6EA0-4929-8026-CA43C8DCAAD8}"/>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69" name="Drop Down 4" hidden="1">
          <a:extLst>
            <a:ext uri="{63B3BB69-23CF-44E3-9099-C40C66FF867C}">
              <a14:compatExt xmlns:a14="http://schemas.microsoft.com/office/drawing/2010/main" spid="_x0000_s2052"/>
            </a:ext>
            <a:ext uri="{FF2B5EF4-FFF2-40B4-BE49-F238E27FC236}">
              <a16:creationId xmlns:a16="http://schemas.microsoft.com/office/drawing/2014/main" id="{E3C890C6-1AFB-42D7-BB8F-17F04B0086A9}"/>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70" name="Drop Down 4" hidden="1">
          <a:extLst>
            <a:ext uri="{63B3BB69-23CF-44E3-9099-C40C66FF867C}">
              <a14:compatExt xmlns:a14="http://schemas.microsoft.com/office/drawing/2010/main" spid="_x0000_s2052"/>
            </a:ext>
            <a:ext uri="{FF2B5EF4-FFF2-40B4-BE49-F238E27FC236}">
              <a16:creationId xmlns:a16="http://schemas.microsoft.com/office/drawing/2014/main" id="{60123F4D-7F03-4623-AA74-773D29301BB5}"/>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71" name="Drop Down 4" hidden="1">
          <a:extLst>
            <a:ext uri="{63B3BB69-23CF-44E3-9099-C40C66FF867C}">
              <a14:compatExt xmlns:a14="http://schemas.microsoft.com/office/drawing/2010/main" spid="_x0000_s2052"/>
            </a:ext>
            <a:ext uri="{FF2B5EF4-FFF2-40B4-BE49-F238E27FC236}">
              <a16:creationId xmlns:a16="http://schemas.microsoft.com/office/drawing/2014/main" id="{12A6E862-14C9-468C-B9C6-97EC1DE7A8B2}"/>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372" name="Drop Down 20" hidden="1">
          <a:extLst>
            <a:ext uri="{63B3BB69-23CF-44E3-9099-C40C66FF867C}">
              <a14:compatExt xmlns:a14="http://schemas.microsoft.com/office/drawing/2010/main" spid="_x0000_s2068"/>
            </a:ext>
            <a:ext uri="{FF2B5EF4-FFF2-40B4-BE49-F238E27FC236}">
              <a16:creationId xmlns:a16="http://schemas.microsoft.com/office/drawing/2014/main" id="{EB41C497-1C43-4E26-954B-0137561F21EE}"/>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373" name="Drop Down 24" hidden="1">
          <a:extLst>
            <a:ext uri="{63B3BB69-23CF-44E3-9099-C40C66FF867C}">
              <a14:compatExt xmlns:a14="http://schemas.microsoft.com/office/drawing/2010/main" spid="_x0000_s2072"/>
            </a:ext>
            <a:ext uri="{FF2B5EF4-FFF2-40B4-BE49-F238E27FC236}">
              <a16:creationId xmlns:a16="http://schemas.microsoft.com/office/drawing/2014/main" id="{7906E4EF-3FDD-4E79-8EC2-7591FCFC373D}"/>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74" name="Drop Down 4" hidden="1">
          <a:extLst>
            <a:ext uri="{63B3BB69-23CF-44E3-9099-C40C66FF867C}">
              <a14:compatExt xmlns:a14="http://schemas.microsoft.com/office/drawing/2010/main" spid="_x0000_s2052"/>
            </a:ext>
            <a:ext uri="{FF2B5EF4-FFF2-40B4-BE49-F238E27FC236}">
              <a16:creationId xmlns:a16="http://schemas.microsoft.com/office/drawing/2014/main" id="{BCDDF473-0DBB-427F-A588-08E9020BBFE9}"/>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75" name="Drop Down 4" hidden="1">
          <a:extLst>
            <a:ext uri="{63B3BB69-23CF-44E3-9099-C40C66FF867C}">
              <a14:compatExt xmlns:a14="http://schemas.microsoft.com/office/drawing/2010/main" spid="_x0000_s2052"/>
            </a:ext>
            <a:ext uri="{FF2B5EF4-FFF2-40B4-BE49-F238E27FC236}">
              <a16:creationId xmlns:a16="http://schemas.microsoft.com/office/drawing/2014/main" id="{1171F074-904C-4B3C-B5D2-1D64EA332C39}"/>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76" name="Drop Down 4" hidden="1">
          <a:extLst>
            <a:ext uri="{63B3BB69-23CF-44E3-9099-C40C66FF867C}">
              <a14:compatExt xmlns:a14="http://schemas.microsoft.com/office/drawing/2010/main" spid="_x0000_s2052"/>
            </a:ext>
            <a:ext uri="{FF2B5EF4-FFF2-40B4-BE49-F238E27FC236}">
              <a16:creationId xmlns:a16="http://schemas.microsoft.com/office/drawing/2014/main" id="{395EF570-1597-49D8-A1EF-BBEAD464F41A}"/>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77" name="Drop Down 4" hidden="1">
          <a:extLst>
            <a:ext uri="{63B3BB69-23CF-44E3-9099-C40C66FF867C}">
              <a14:compatExt xmlns:a14="http://schemas.microsoft.com/office/drawing/2010/main" spid="_x0000_s2052"/>
            </a:ext>
            <a:ext uri="{FF2B5EF4-FFF2-40B4-BE49-F238E27FC236}">
              <a16:creationId xmlns:a16="http://schemas.microsoft.com/office/drawing/2014/main" id="{3239EAED-8BF6-42CD-AB35-E563A51BCDDB}"/>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78" name="Drop Down 4" hidden="1">
          <a:extLst>
            <a:ext uri="{63B3BB69-23CF-44E3-9099-C40C66FF867C}">
              <a14:compatExt xmlns:a14="http://schemas.microsoft.com/office/drawing/2010/main" spid="_x0000_s2052"/>
            </a:ext>
            <a:ext uri="{FF2B5EF4-FFF2-40B4-BE49-F238E27FC236}">
              <a16:creationId xmlns:a16="http://schemas.microsoft.com/office/drawing/2014/main" id="{6DFB366E-9523-4D60-B0BC-9FF02DDEACF0}"/>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379" name="Drop Down 20" hidden="1">
          <a:extLst>
            <a:ext uri="{63B3BB69-23CF-44E3-9099-C40C66FF867C}">
              <a14:compatExt xmlns:a14="http://schemas.microsoft.com/office/drawing/2010/main" spid="_x0000_s2068"/>
            </a:ext>
            <a:ext uri="{FF2B5EF4-FFF2-40B4-BE49-F238E27FC236}">
              <a16:creationId xmlns:a16="http://schemas.microsoft.com/office/drawing/2014/main" id="{6DE0B602-D7CE-4122-8078-AB387EF05901}"/>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380" name="Drop Down 24" hidden="1">
          <a:extLst>
            <a:ext uri="{63B3BB69-23CF-44E3-9099-C40C66FF867C}">
              <a14:compatExt xmlns:a14="http://schemas.microsoft.com/office/drawing/2010/main" spid="_x0000_s2072"/>
            </a:ext>
            <a:ext uri="{FF2B5EF4-FFF2-40B4-BE49-F238E27FC236}">
              <a16:creationId xmlns:a16="http://schemas.microsoft.com/office/drawing/2014/main" id="{74BD93B8-972D-429A-B3A8-9E15A5BB1202}"/>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81" name="Drop Down 4" hidden="1">
          <a:extLst>
            <a:ext uri="{63B3BB69-23CF-44E3-9099-C40C66FF867C}">
              <a14:compatExt xmlns:a14="http://schemas.microsoft.com/office/drawing/2010/main" spid="_x0000_s2052"/>
            </a:ext>
            <a:ext uri="{FF2B5EF4-FFF2-40B4-BE49-F238E27FC236}">
              <a16:creationId xmlns:a16="http://schemas.microsoft.com/office/drawing/2014/main" id="{B8C619BE-5277-41CF-B3EF-C7135CC77CE0}"/>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82" name="Drop Down 4" hidden="1">
          <a:extLst>
            <a:ext uri="{63B3BB69-23CF-44E3-9099-C40C66FF867C}">
              <a14:compatExt xmlns:a14="http://schemas.microsoft.com/office/drawing/2010/main" spid="_x0000_s2052"/>
            </a:ext>
            <a:ext uri="{FF2B5EF4-FFF2-40B4-BE49-F238E27FC236}">
              <a16:creationId xmlns:a16="http://schemas.microsoft.com/office/drawing/2014/main" id="{3F6365E3-B867-4873-8ABC-36ED9F748452}"/>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83" name="Drop Down 4" hidden="1">
          <a:extLst>
            <a:ext uri="{63B3BB69-23CF-44E3-9099-C40C66FF867C}">
              <a14:compatExt xmlns:a14="http://schemas.microsoft.com/office/drawing/2010/main" spid="_x0000_s2052"/>
            </a:ext>
            <a:ext uri="{FF2B5EF4-FFF2-40B4-BE49-F238E27FC236}">
              <a16:creationId xmlns:a16="http://schemas.microsoft.com/office/drawing/2014/main" id="{7B8B1D22-9ED4-4397-8DB7-A16C9AD55F6A}"/>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84" name="Drop Down 4" hidden="1">
          <a:extLst>
            <a:ext uri="{63B3BB69-23CF-44E3-9099-C40C66FF867C}">
              <a14:compatExt xmlns:a14="http://schemas.microsoft.com/office/drawing/2010/main" spid="_x0000_s2052"/>
            </a:ext>
            <a:ext uri="{FF2B5EF4-FFF2-40B4-BE49-F238E27FC236}">
              <a16:creationId xmlns:a16="http://schemas.microsoft.com/office/drawing/2014/main" id="{91835A60-738A-4041-BAA4-F3A3ACF9BD72}"/>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85" name="Drop Down 4" hidden="1">
          <a:extLst>
            <a:ext uri="{63B3BB69-23CF-44E3-9099-C40C66FF867C}">
              <a14:compatExt xmlns:a14="http://schemas.microsoft.com/office/drawing/2010/main" spid="_x0000_s2052"/>
            </a:ext>
            <a:ext uri="{FF2B5EF4-FFF2-40B4-BE49-F238E27FC236}">
              <a16:creationId xmlns:a16="http://schemas.microsoft.com/office/drawing/2014/main" id="{EFB1817D-D5E9-4E8D-8D54-DC3E6B7B0B79}"/>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115</xdr:row>
      <xdr:rowOff>0</xdr:rowOff>
    </xdr:from>
    <xdr:ext cx="1921468" cy="195685"/>
    <xdr:sp macro="" textlink="">
      <xdr:nvSpPr>
        <xdr:cNvPr id="4386" name="Drop Down 20" hidden="1">
          <a:extLst>
            <a:ext uri="{63B3BB69-23CF-44E3-9099-C40C66FF867C}">
              <a14:compatExt xmlns:a14="http://schemas.microsoft.com/office/drawing/2010/main" spid="_x0000_s2068"/>
            </a:ext>
            <a:ext uri="{FF2B5EF4-FFF2-40B4-BE49-F238E27FC236}">
              <a16:creationId xmlns:a16="http://schemas.microsoft.com/office/drawing/2014/main" id="{C86E36FA-8898-421D-A4AD-736C37B2271B}"/>
            </a:ext>
          </a:extLst>
        </xdr:cNvPr>
        <xdr:cNvSpPr/>
      </xdr:nvSpPr>
      <xdr:spPr bwMode="auto">
        <a:xfrm>
          <a:off x="5974080" y="197434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115</xdr:row>
      <xdr:rowOff>0</xdr:rowOff>
    </xdr:from>
    <xdr:ext cx="2476500" cy="199970"/>
    <xdr:sp macro="" textlink="">
      <xdr:nvSpPr>
        <xdr:cNvPr id="4387" name="Drop Down 24" hidden="1">
          <a:extLst>
            <a:ext uri="{63B3BB69-23CF-44E3-9099-C40C66FF867C}">
              <a14:compatExt xmlns:a14="http://schemas.microsoft.com/office/drawing/2010/main" spid="_x0000_s2072"/>
            </a:ext>
            <a:ext uri="{FF2B5EF4-FFF2-40B4-BE49-F238E27FC236}">
              <a16:creationId xmlns:a16="http://schemas.microsoft.com/office/drawing/2014/main" id="{7F561087-C340-46D0-9122-102F3A0F3D0C}"/>
            </a:ext>
          </a:extLst>
        </xdr:cNvPr>
        <xdr:cNvSpPr/>
      </xdr:nvSpPr>
      <xdr:spPr bwMode="auto">
        <a:xfrm>
          <a:off x="3901440" y="197434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88" name="Drop Down 4" hidden="1">
          <a:extLst>
            <a:ext uri="{63B3BB69-23CF-44E3-9099-C40C66FF867C}">
              <a14:compatExt xmlns:a14="http://schemas.microsoft.com/office/drawing/2010/main" spid="_x0000_s2052"/>
            </a:ext>
            <a:ext uri="{FF2B5EF4-FFF2-40B4-BE49-F238E27FC236}">
              <a16:creationId xmlns:a16="http://schemas.microsoft.com/office/drawing/2014/main" id="{19284D9B-780B-4B28-B564-48C28D19D3CD}"/>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89" name="Drop Down 4" hidden="1">
          <a:extLst>
            <a:ext uri="{63B3BB69-23CF-44E3-9099-C40C66FF867C}">
              <a14:compatExt xmlns:a14="http://schemas.microsoft.com/office/drawing/2010/main" spid="_x0000_s2052"/>
            </a:ext>
            <a:ext uri="{FF2B5EF4-FFF2-40B4-BE49-F238E27FC236}">
              <a16:creationId xmlns:a16="http://schemas.microsoft.com/office/drawing/2014/main" id="{4AF41C8A-1B31-4EE1-9A2D-78C59ACDDD9E}"/>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115</xdr:row>
      <xdr:rowOff>0</xdr:rowOff>
    </xdr:from>
    <xdr:ext cx="2529840" cy="195685"/>
    <xdr:sp macro="" textlink="">
      <xdr:nvSpPr>
        <xdr:cNvPr id="4390" name="Drop Down 4" hidden="1">
          <a:extLst>
            <a:ext uri="{63B3BB69-23CF-44E3-9099-C40C66FF867C}">
              <a14:compatExt xmlns:a14="http://schemas.microsoft.com/office/drawing/2010/main" spid="_x0000_s2052"/>
            </a:ext>
            <a:ext uri="{FF2B5EF4-FFF2-40B4-BE49-F238E27FC236}">
              <a16:creationId xmlns:a16="http://schemas.microsoft.com/office/drawing/2014/main" id="{AA2722D6-4843-4FA1-9ED9-2B13D7DE1446}"/>
            </a:ext>
          </a:extLst>
        </xdr:cNvPr>
        <xdr:cNvSpPr/>
      </xdr:nvSpPr>
      <xdr:spPr bwMode="auto">
        <a:xfrm>
          <a:off x="553974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115</xdr:row>
      <xdr:rowOff>0</xdr:rowOff>
    </xdr:from>
    <xdr:ext cx="2529840" cy="195685"/>
    <xdr:sp macro="" textlink="">
      <xdr:nvSpPr>
        <xdr:cNvPr id="4391" name="Drop Down 4" hidden="1">
          <a:extLst>
            <a:ext uri="{63B3BB69-23CF-44E3-9099-C40C66FF867C}">
              <a14:compatExt xmlns:a14="http://schemas.microsoft.com/office/drawing/2010/main" spid="_x0000_s2052"/>
            </a:ext>
            <a:ext uri="{FF2B5EF4-FFF2-40B4-BE49-F238E27FC236}">
              <a16:creationId xmlns:a16="http://schemas.microsoft.com/office/drawing/2014/main" id="{84DF2640-B4FA-4A67-ABD7-CFB512B4EF12}"/>
            </a:ext>
          </a:extLst>
        </xdr:cNvPr>
        <xdr:cNvSpPr/>
      </xdr:nvSpPr>
      <xdr:spPr bwMode="auto">
        <a:xfrm>
          <a:off x="5227320" y="197434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124</xdr:row>
      <xdr:rowOff>0</xdr:rowOff>
    </xdr:from>
    <xdr:ext cx="2476500" cy="199970"/>
    <xdr:sp macro="" textlink="">
      <xdr:nvSpPr>
        <xdr:cNvPr id="4392" name="Drop Down 24" hidden="1">
          <a:extLst>
            <a:ext uri="{63B3BB69-23CF-44E3-9099-C40C66FF867C}">
              <a14:compatExt xmlns:a14="http://schemas.microsoft.com/office/drawing/2010/main" spid="_x0000_s2072"/>
            </a:ext>
            <a:ext uri="{FF2B5EF4-FFF2-40B4-BE49-F238E27FC236}">
              <a16:creationId xmlns:a16="http://schemas.microsoft.com/office/drawing/2014/main" id="{F4261D42-9C12-45D5-8D7A-EE4C5A9B2ADF}"/>
            </a:ext>
          </a:extLst>
        </xdr:cNvPr>
        <xdr:cNvSpPr/>
      </xdr:nvSpPr>
      <xdr:spPr bwMode="auto">
        <a:xfrm>
          <a:off x="3901440" y="41041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124</xdr:row>
      <xdr:rowOff>0</xdr:rowOff>
    </xdr:from>
    <xdr:ext cx="2476500" cy="199970"/>
    <xdr:sp macro="" textlink="">
      <xdr:nvSpPr>
        <xdr:cNvPr id="4393" name="Drop Down 24" hidden="1">
          <a:extLst>
            <a:ext uri="{63B3BB69-23CF-44E3-9099-C40C66FF867C}">
              <a14:compatExt xmlns:a14="http://schemas.microsoft.com/office/drawing/2010/main" spid="_x0000_s2072"/>
            </a:ext>
            <a:ext uri="{FF2B5EF4-FFF2-40B4-BE49-F238E27FC236}">
              <a16:creationId xmlns:a16="http://schemas.microsoft.com/office/drawing/2014/main" id="{B99506D3-1379-40F6-B699-9679344D6904}"/>
            </a:ext>
          </a:extLst>
        </xdr:cNvPr>
        <xdr:cNvSpPr/>
      </xdr:nvSpPr>
      <xdr:spPr bwMode="auto">
        <a:xfrm>
          <a:off x="3901440" y="41041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124</xdr:row>
      <xdr:rowOff>0</xdr:rowOff>
    </xdr:from>
    <xdr:ext cx="2476500" cy="199970"/>
    <xdr:sp macro="" textlink="">
      <xdr:nvSpPr>
        <xdr:cNvPr id="4394" name="Drop Down 24" hidden="1">
          <a:extLst>
            <a:ext uri="{63B3BB69-23CF-44E3-9099-C40C66FF867C}">
              <a14:compatExt xmlns:a14="http://schemas.microsoft.com/office/drawing/2010/main" spid="_x0000_s2072"/>
            </a:ext>
            <a:ext uri="{FF2B5EF4-FFF2-40B4-BE49-F238E27FC236}">
              <a16:creationId xmlns:a16="http://schemas.microsoft.com/office/drawing/2014/main" id="{AD0C3C0D-76B9-4010-B922-17594A16DD62}"/>
            </a:ext>
          </a:extLst>
        </xdr:cNvPr>
        <xdr:cNvSpPr/>
      </xdr:nvSpPr>
      <xdr:spPr bwMode="auto">
        <a:xfrm>
          <a:off x="3901440" y="41041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124</xdr:row>
      <xdr:rowOff>0</xdr:rowOff>
    </xdr:from>
    <xdr:ext cx="2529840" cy="195685"/>
    <xdr:sp macro="" textlink="">
      <xdr:nvSpPr>
        <xdr:cNvPr id="4395" name="Drop Down 4" hidden="1">
          <a:extLst>
            <a:ext uri="{63B3BB69-23CF-44E3-9099-C40C66FF867C}">
              <a14:compatExt xmlns:a14="http://schemas.microsoft.com/office/drawing/2010/main" spid="_x0000_s2052"/>
            </a:ext>
            <a:ext uri="{FF2B5EF4-FFF2-40B4-BE49-F238E27FC236}">
              <a16:creationId xmlns:a16="http://schemas.microsoft.com/office/drawing/2014/main" id="{9D92A6F2-9D71-4359-9150-7C6BBECAAE47}"/>
            </a:ext>
          </a:extLst>
        </xdr:cNvPr>
        <xdr:cNvSpPr/>
      </xdr:nvSpPr>
      <xdr:spPr bwMode="auto">
        <a:xfrm>
          <a:off x="5539740" y="41041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124</xdr:row>
      <xdr:rowOff>0</xdr:rowOff>
    </xdr:from>
    <xdr:ext cx="1921468" cy="195685"/>
    <xdr:sp macro="" textlink="">
      <xdr:nvSpPr>
        <xdr:cNvPr id="4396" name="Drop Down 20" hidden="1">
          <a:extLst>
            <a:ext uri="{63B3BB69-23CF-44E3-9099-C40C66FF867C}">
              <a14:compatExt xmlns:a14="http://schemas.microsoft.com/office/drawing/2010/main" spid="_x0000_s2068"/>
            </a:ext>
            <a:ext uri="{FF2B5EF4-FFF2-40B4-BE49-F238E27FC236}">
              <a16:creationId xmlns:a16="http://schemas.microsoft.com/office/drawing/2014/main" id="{B7FD5F8B-4FE6-4FEC-8F43-A4F1E1EA2011}"/>
            </a:ext>
          </a:extLst>
        </xdr:cNvPr>
        <xdr:cNvSpPr/>
      </xdr:nvSpPr>
      <xdr:spPr bwMode="auto">
        <a:xfrm>
          <a:off x="5974080" y="41041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124</xdr:row>
      <xdr:rowOff>0</xdr:rowOff>
    </xdr:from>
    <xdr:ext cx="2476500" cy="199970"/>
    <xdr:sp macro="" textlink="">
      <xdr:nvSpPr>
        <xdr:cNvPr id="4397" name="Drop Down 24" hidden="1">
          <a:extLst>
            <a:ext uri="{63B3BB69-23CF-44E3-9099-C40C66FF867C}">
              <a14:compatExt xmlns:a14="http://schemas.microsoft.com/office/drawing/2010/main" spid="_x0000_s2072"/>
            </a:ext>
            <a:ext uri="{FF2B5EF4-FFF2-40B4-BE49-F238E27FC236}">
              <a16:creationId xmlns:a16="http://schemas.microsoft.com/office/drawing/2014/main" id="{B736A353-94F0-4522-9166-A3C955D70091}"/>
            </a:ext>
          </a:extLst>
        </xdr:cNvPr>
        <xdr:cNvSpPr/>
      </xdr:nvSpPr>
      <xdr:spPr bwMode="auto">
        <a:xfrm>
          <a:off x="3901440" y="41041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124</xdr:row>
      <xdr:rowOff>0</xdr:rowOff>
    </xdr:from>
    <xdr:ext cx="2529840" cy="195685"/>
    <xdr:sp macro="" textlink="">
      <xdr:nvSpPr>
        <xdr:cNvPr id="4398" name="Drop Down 4" hidden="1">
          <a:extLst>
            <a:ext uri="{63B3BB69-23CF-44E3-9099-C40C66FF867C}">
              <a14:compatExt xmlns:a14="http://schemas.microsoft.com/office/drawing/2010/main" spid="_x0000_s2052"/>
            </a:ext>
            <a:ext uri="{FF2B5EF4-FFF2-40B4-BE49-F238E27FC236}">
              <a16:creationId xmlns:a16="http://schemas.microsoft.com/office/drawing/2014/main" id="{27F4DD74-211A-4C87-A1C1-2121CB4D687A}"/>
            </a:ext>
          </a:extLst>
        </xdr:cNvPr>
        <xdr:cNvSpPr/>
      </xdr:nvSpPr>
      <xdr:spPr bwMode="auto">
        <a:xfrm>
          <a:off x="5539740" y="41041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124</xdr:row>
      <xdr:rowOff>0</xdr:rowOff>
    </xdr:from>
    <xdr:ext cx="2529840" cy="195685"/>
    <xdr:sp macro="" textlink="">
      <xdr:nvSpPr>
        <xdr:cNvPr id="4399" name="Drop Down 4" hidden="1">
          <a:extLst>
            <a:ext uri="{63B3BB69-23CF-44E3-9099-C40C66FF867C}">
              <a14:compatExt xmlns:a14="http://schemas.microsoft.com/office/drawing/2010/main" spid="_x0000_s2052"/>
            </a:ext>
            <a:ext uri="{FF2B5EF4-FFF2-40B4-BE49-F238E27FC236}">
              <a16:creationId xmlns:a16="http://schemas.microsoft.com/office/drawing/2014/main" id="{96283DED-EF0E-4D06-8FEB-BE13442A145B}"/>
            </a:ext>
          </a:extLst>
        </xdr:cNvPr>
        <xdr:cNvSpPr/>
      </xdr:nvSpPr>
      <xdr:spPr bwMode="auto">
        <a:xfrm>
          <a:off x="5227320" y="41041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124</xdr:row>
      <xdr:rowOff>0</xdr:rowOff>
    </xdr:from>
    <xdr:ext cx="2529840" cy="195685"/>
    <xdr:sp macro="" textlink="">
      <xdr:nvSpPr>
        <xdr:cNvPr id="4400" name="Drop Down 4" hidden="1">
          <a:extLst>
            <a:ext uri="{63B3BB69-23CF-44E3-9099-C40C66FF867C}">
              <a14:compatExt xmlns:a14="http://schemas.microsoft.com/office/drawing/2010/main" spid="_x0000_s2052"/>
            </a:ext>
            <a:ext uri="{FF2B5EF4-FFF2-40B4-BE49-F238E27FC236}">
              <a16:creationId xmlns:a16="http://schemas.microsoft.com/office/drawing/2014/main" id="{010776B2-BBD3-40FA-BA57-645D7981E967}"/>
            </a:ext>
          </a:extLst>
        </xdr:cNvPr>
        <xdr:cNvSpPr/>
      </xdr:nvSpPr>
      <xdr:spPr bwMode="auto">
        <a:xfrm>
          <a:off x="5539740" y="41041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124</xdr:row>
      <xdr:rowOff>0</xdr:rowOff>
    </xdr:from>
    <xdr:ext cx="2529840" cy="195685"/>
    <xdr:sp macro="" textlink="">
      <xdr:nvSpPr>
        <xdr:cNvPr id="4401" name="Drop Down 4" hidden="1">
          <a:extLst>
            <a:ext uri="{63B3BB69-23CF-44E3-9099-C40C66FF867C}">
              <a14:compatExt xmlns:a14="http://schemas.microsoft.com/office/drawing/2010/main" spid="_x0000_s2052"/>
            </a:ext>
            <a:ext uri="{FF2B5EF4-FFF2-40B4-BE49-F238E27FC236}">
              <a16:creationId xmlns:a16="http://schemas.microsoft.com/office/drawing/2014/main" id="{11CEAF93-73A1-4135-9EF2-2B49631A1ACB}"/>
            </a:ext>
          </a:extLst>
        </xdr:cNvPr>
        <xdr:cNvSpPr/>
      </xdr:nvSpPr>
      <xdr:spPr bwMode="auto">
        <a:xfrm>
          <a:off x="5227320" y="41041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124</xdr:row>
      <xdr:rowOff>0</xdr:rowOff>
    </xdr:from>
    <xdr:ext cx="2529840" cy="195685"/>
    <xdr:sp macro="" textlink="">
      <xdr:nvSpPr>
        <xdr:cNvPr id="4402" name="Drop Down 4" hidden="1">
          <a:extLst>
            <a:ext uri="{63B3BB69-23CF-44E3-9099-C40C66FF867C}">
              <a14:compatExt xmlns:a14="http://schemas.microsoft.com/office/drawing/2010/main" spid="_x0000_s2052"/>
            </a:ext>
            <a:ext uri="{FF2B5EF4-FFF2-40B4-BE49-F238E27FC236}">
              <a16:creationId xmlns:a16="http://schemas.microsoft.com/office/drawing/2014/main" id="{E7CCB40B-3FB8-428A-9B72-AF4AA6CB2011}"/>
            </a:ext>
          </a:extLst>
        </xdr:cNvPr>
        <xdr:cNvSpPr/>
      </xdr:nvSpPr>
      <xdr:spPr bwMode="auto">
        <a:xfrm>
          <a:off x="5539740" y="41041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124</xdr:row>
      <xdr:rowOff>0</xdr:rowOff>
    </xdr:from>
    <xdr:ext cx="1921468" cy="195685"/>
    <xdr:sp macro="" textlink="">
      <xdr:nvSpPr>
        <xdr:cNvPr id="4403" name="Drop Down 20" hidden="1">
          <a:extLst>
            <a:ext uri="{63B3BB69-23CF-44E3-9099-C40C66FF867C}">
              <a14:compatExt xmlns:a14="http://schemas.microsoft.com/office/drawing/2010/main" spid="_x0000_s2068"/>
            </a:ext>
            <a:ext uri="{FF2B5EF4-FFF2-40B4-BE49-F238E27FC236}">
              <a16:creationId xmlns:a16="http://schemas.microsoft.com/office/drawing/2014/main" id="{FDD10983-F3D7-473D-9B28-3B926EDD6EED}"/>
            </a:ext>
          </a:extLst>
        </xdr:cNvPr>
        <xdr:cNvSpPr/>
      </xdr:nvSpPr>
      <xdr:spPr bwMode="auto">
        <a:xfrm>
          <a:off x="5974080" y="41041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124</xdr:row>
      <xdr:rowOff>0</xdr:rowOff>
    </xdr:from>
    <xdr:ext cx="2476500" cy="199970"/>
    <xdr:sp macro="" textlink="">
      <xdr:nvSpPr>
        <xdr:cNvPr id="4404" name="Drop Down 24" hidden="1">
          <a:extLst>
            <a:ext uri="{63B3BB69-23CF-44E3-9099-C40C66FF867C}">
              <a14:compatExt xmlns:a14="http://schemas.microsoft.com/office/drawing/2010/main" spid="_x0000_s2072"/>
            </a:ext>
            <a:ext uri="{FF2B5EF4-FFF2-40B4-BE49-F238E27FC236}">
              <a16:creationId xmlns:a16="http://schemas.microsoft.com/office/drawing/2014/main" id="{7BB749E1-F876-4DF1-A162-4293418492CC}"/>
            </a:ext>
          </a:extLst>
        </xdr:cNvPr>
        <xdr:cNvSpPr/>
      </xdr:nvSpPr>
      <xdr:spPr bwMode="auto">
        <a:xfrm>
          <a:off x="3901440" y="41041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124</xdr:row>
      <xdr:rowOff>0</xdr:rowOff>
    </xdr:from>
    <xdr:ext cx="2529840" cy="195685"/>
    <xdr:sp macro="" textlink="">
      <xdr:nvSpPr>
        <xdr:cNvPr id="4405" name="Drop Down 4" hidden="1">
          <a:extLst>
            <a:ext uri="{63B3BB69-23CF-44E3-9099-C40C66FF867C}">
              <a14:compatExt xmlns:a14="http://schemas.microsoft.com/office/drawing/2010/main" spid="_x0000_s2052"/>
            </a:ext>
            <a:ext uri="{FF2B5EF4-FFF2-40B4-BE49-F238E27FC236}">
              <a16:creationId xmlns:a16="http://schemas.microsoft.com/office/drawing/2014/main" id="{F4FD830B-56B9-4269-9CF9-7FF9AD39CFA8}"/>
            </a:ext>
          </a:extLst>
        </xdr:cNvPr>
        <xdr:cNvSpPr/>
      </xdr:nvSpPr>
      <xdr:spPr bwMode="auto">
        <a:xfrm>
          <a:off x="5539740" y="41041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124</xdr:row>
      <xdr:rowOff>0</xdr:rowOff>
    </xdr:from>
    <xdr:ext cx="2529840" cy="195685"/>
    <xdr:sp macro="" textlink="">
      <xdr:nvSpPr>
        <xdr:cNvPr id="4406" name="Drop Down 4" hidden="1">
          <a:extLst>
            <a:ext uri="{63B3BB69-23CF-44E3-9099-C40C66FF867C}">
              <a14:compatExt xmlns:a14="http://schemas.microsoft.com/office/drawing/2010/main" spid="_x0000_s2052"/>
            </a:ext>
            <a:ext uri="{FF2B5EF4-FFF2-40B4-BE49-F238E27FC236}">
              <a16:creationId xmlns:a16="http://schemas.microsoft.com/office/drawing/2014/main" id="{C90D0888-8822-42CF-B236-35BB4CABCCAF}"/>
            </a:ext>
          </a:extLst>
        </xdr:cNvPr>
        <xdr:cNvSpPr/>
      </xdr:nvSpPr>
      <xdr:spPr bwMode="auto">
        <a:xfrm>
          <a:off x="5227320" y="41041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124</xdr:row>
      <xdr:rowOff>0</xdr:rowOff>
    </xdr:from>
    <xdr:ext cx="2529840" cy="195685"/>
    <xdr:sp macro="" textlink="">
      <xdr:nvSpPr>
        <xdr:cNvPr id="4407" name="Drop Down 4" hidden="1">
          <a:extLst>
            <a:ext uri="{63B3BB69-23CF-44E3-9099-C40C66FF867C}">
              <a14:compatExt xmlns:a14="http://schemas.microsoft.com/office/drawing/2010/main" spid="_x0000_s2052"/>
            </a:ext>
            <a:ext uri="{FF2B5EF4-FFF2-40B4-BE49-F238E27FC236}">
              <a16:creationId xmlns:a16="http://schemas.microsoft.com/office/drawing/2014/main" id="{3CDB56BD-0EAC-4511-8571-BB2BB151E58B}"/>
            </a:ext>
          </a:extLst>
        </xdr:cNvPr>
        <xdr:cNvSpPr/>
      </xdr:nvSpPr>
      <xdr:spPr bwMode="auto">
        <a:xfrm>
          <a:off x="5539740" y="41041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124</xdr:row>
      <xdr:rowOff>0</xdr:rowOff>
    </xdr:from>
    <xdr:ext cx="2529840" cy="195685"/>
    <xdr:sp macro="" textlink="">
      <xdr:nvSpPr>
        <xdr:cNvPr id="4408" name="Drop Down 4" hidden="1">
          <a:extLst>
            <a:ext uri="{63B3BB69-23CF-44E3-9099-C40C66FF867C}">
              <a14:compatExt xmlns:a14="http://schemas.microsoft.com/office/drawing/2010/main" spid="_x0000_s2052"/>
            </a:ext>
            <a:ext uri="{FF2B5EF4-FFF2-40B4-BE49-F238E27FC236}">
              <a16:creationId xmlns:a16="http://schemas.microsoft.com/office/drawing/2014/main" id="{65611E9A-BEFE-4950-811F-B9F47ED5AD2E}"/>
            </a:ext>
          </a:extLst>
        </xdr:cNvPr>
        <xdr:cNvSpPr/>
      </xdr:nvSpPr>
      <xdr:spPr bwMode="auto">
        <a:xfrm>
          <a:off x="5227320" y="41041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124</xdr:row>
      <xdr:rowOff>0</xdr:rowOff>
    </xdr:from>
    <xdr:ext cx="2529840" cy="195685"/>
    <xdr:sp macro="" textlink="">
      <xdr:nvSpPr>
        <xdr:cNvPr id="4409" name="Drop Down 4" hidden="1">
          <a:extLst>
            <a:ext uri="{63B3BB69-23CF-44E3-9099-C40C66FF867C}">
              <a14:compatExt xmlns:a14="http://schemas.microsoft.com/office/drawing/2010/main" spid="_x0000_s2052"/>
            </a:ext>
            <a:ext uri="{FF2B5EF4-FFF2-40B4-BE49-F238E27FC236}">
              <a16:creationId xmlns:a16="http://schemas.microsoft.com/office/drawing/2014/main" id="{3B5DD0E8-5767-4301-9F9A-27E2F2AE7C35}"/>
            </a:ext>
          </a:extLst>
        </xdr:cNvPr>
        <xdr:cNvSpPr/>
      </xdr:nvSpPr>
      <xdr:spPr bwMode="auto">
        <a:xfrm>
          <a:off x="5539740" y="41041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124</xdr:row>
      <xdr:rowOff>0</xdr:rowOff>
    </xdr:from>
    <xdr:ext cx="1921468" cy="195685"/>
    <xdr:sp macro="" textlink="">
      <xdr:nvSpPr>
        <xdr:cNvPr id="4410" name="Drop Down 20" hidden="1">
          <a:extLst>
            <a:ext uri="{63B3BB69-23CF-44E3-9099-C40C66FF867C}">
              <a14:compatExt xmlns:a14="http://schemas.microsoft.com/office/drawing/2010/main" spid="_x0000_s2068"/>
            </a:ext>
            <a:ext uri="{FF2B5EF4-FFF2-40B4-BE49-F238E27FC236}">
              <a16:creationId xmlns:a16="http://schemas.microsoft.com/office/drawing/2014/main" id="{65C4033C-185B-444E-AEE8-2676032E5832}"/>
            </a:ext>
          </a:extLst>
        </xdr:cNvPr>
        <xdr:cNvSpPr/>
      </xdr:nvSpPr>
      <xdr:spPr bwMode="auto">
        <a:xfrm>
          <a:off x="5974080" y="41041320"/>
          <a:ext cx="1921468"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381000</xdr:colOff>
      <xdr:row>124</xdr:row>
      <xdr:rowOff>0</xdr:rowOff>
    </xdr:from>
    <xdr:ext cx="2476500" cy="199970"/>
    <xdr:sp macro="" textlink="">
      <xdr:nvSpPr>
        <xdr:cNvPr id="4411" name="Drop Down 24" hidden="1">
          <a:extLst>
            <a:ext uri="{63B3BB69-23CF-44E3-9099-C40C66FF867C}">
              <a14:compatExt xmlns:a14="http://schemas.microsoft.com/office/drawing/2010/main" spid="_x0000_s2072"/>
            </a:ext>
            <a:ext uri="{FF2B5EF4-FFF2-40B4-BE49-F238E27FC236}">
              <a16:creationId xmlns:a16="http://schemas.microsoft.com/office/drawing/2014/main" id="{8991918E-8C1E-4117-95C1-F4EA358C8E23}"/>
            </a:ext>
          </a:extLst>
        </xdr:cNvPr>
        <xdr:cNvSpPr/>
      </xdr:nvSpPr>
      <xdr:spPr bwMode="auto">
        <a:xfrm>
          <a:off x="3901440" y="41041320"/>
          <a:ext cx="2476500" cy="1999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124</xdr:row>
      <xdr:rowOff>0</xdr:rowOff>
    </xdr:from>
    <xdr:ext cx="2529840" cy="195685"/>
    <xdr:sp macro="" textlink="">
      <xdr:nvSpPr>
        <xdr:cNvPr id="4412" name="Drop Down 4" hidden="1">
          <a:extLst>
            <a:ext uri="{63B3BB69-23CF-44E3-9099-C40C66FF867C}">
              <a14:compatExt xmlns:a14="http://schemas.microsoft.com/office/drawing/2010/main" spid="_x0000_s2052"/>
            </a:ext>
            <a:ext uri="{FF2B5EF4-FFF2-40B4-BE49-F238E27FC236}">
              <a16:creationId xmlns:a16="http://schemas.microsoft.com/office/drawing/2014/main" id="{D1004814-738B-44B9-A610-53C672BCA667}"/>
            </a:ext>
          </a:extLst>
        </xdr:cNvPr>
        <xdr:cNvSpPr/>
      </xdr:nvSpPr>
      <xdr:spPr bwMode="auto">
        <a:xfrm>
          <a:off x="5539740" y="41041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124</xdr:row>
      <xdr:rowOff>0</xdr:rowOff>
    </xdr:from>
    <xdr:ext cx="2529840" cy="195685"/>
    <xdr:sp macro="" textlink="">
      <xdr:nvSpPr>
        <xdr:cNvPr id="4413" name="Drop Down 4" hidden="1">
          <a:extLst>
            <a:ext uri="{63B3BB69-23CF-44E3-9099-C40C66FF867C}">
              <a14:compatExt xmlns:a14="http://schemas.microsoft.com/office/drawing/2010/main" spid="_x0000_s2052"/>
            </a:ext>
            <a:ext uri="{FF2B5EF4-FFF2-40B4-BE49-F238E27FC236}">
              <a16:creationId xmlns:a16="http://schemas.microsoft.com/office/drawing/2014/main" id="{248E14B5-441A-44D9-BB43-093311D903D0}"/>
            </a:ext>
          </a:extLst>
        </xdr:cNvPr>
        <xdr:cNvSpPr/>
      </xdr:nvSpPr>
      <xdr:spPr bwMode="auto">
        <a:xfrm>
          <a:off x="5227320" y="41041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312420</xdr:colOff>
      <xdr:row>124</xdr:row>
      <xdr:rowOff>0</xdr:rowOff>
    </xdr:from>
    <xdr:ext cx="2529840" cy="195685"/>
    <xdr:sp macro="" textlink="">
      <xdr:nvSpPr>
        <xdr:cNvPr id="4414" name="Drop Down 4" hidden="1">
          <a:extLst>
            <a:ext uri="{63B3BB69-23CF-44E3-9099-C40C66FF867C}">
              <a14:compatExt xmlns:a14="http://schemas.microsoft.com/office/drawing/2010/main" spid="_x0000_s2052"/>
            </a:ext>
            <a:ext uri="{FF2B5EF4-FFF2-40B4-BE49-F238E27FC236}">
              <a16:creationId xmlns:a16="http://schemas.microsoft.com/office/drawing/2014/main" id="{CEC1AB8C-81F0-4C02-BB4D-0F8EBDDB0DBB}"/>
            </a:ext>
          </a:extLst>
        </xdr:cNvPr>
        <xdr:cNvSpPr/>
      </xdr:nvSpPr>
      <xdr:spPr bwMode="auto">
        <a:xfrm>
          <a:off x="5539740" y="41041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312420</xdr:colOff>
      <xdr:row>124</xdr:row>
      <xdr:rowOff>0</xdr:rowOff>
    </xdr:from>
    <xdr:ext cx="2529840" cy="195685"/>
    <xdr:sp macro="" textlink="">
      <xdr:nvSpPr>
        <xdr:cNvPr id="4415" name="Drop Down 4" hidden="1">
          <a:extLst>
            <a:ext uri="{63B3BB69-23CF-44E3-9099-C40C66FF867C}">
              <a14:compatExt xmlns:a14="http://schemas.microsoft.com/office/drawing/2010/main" spid="_x0000_s2052"/>
            </a:ext>
            <a:ext uri="{FF2B5EF4-FFF2-40B4-BE49-F238E27FC236}">
              <a16:creationId xmlns:a16="http://schemas.microsoft.com/office/drawing/2014/main" id="{7A4653A0-5D66-4A7B-B035-79181B8303AF}"/>
            </a:ext>
          </a:extLst>
        </xdr:cNvPr>
        <xdr:cNvSpPr/>
      </xdr:nvSpPr>
      <xdr:spPr bwMode="auto">
        <a:xfrm>
          <a:off x="5227320" y="41041320"/>
          <a:ext cx="2529840" cy="195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499895</xdr:colOff>
      <xdr:row>1</xdr:row>
      <xdr:rowOff>30480</xdr:rowOff>
    </xdr:from>
    <xdr:ext cx="2514693" cy="0"/>
    <xdr:pic>
      <xdr:nvPicPr>
        <xdr:cNvPr id="2" name="Picture 1" hidden="1">
          <a:extLst>
            <a:ext uri="{FF2B5EF4-FFF2-40B4-BE49-F238E27FC236}">
              <a16:creationId xmlns:a16="http://schemas.microsoft.com/office/drawing/2014/main" id="{ADF9A92C-A485-45CD-80C4-155DE6ECD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684795" y="227330"/>
          <a:ext cx="2514693" cy="0"/>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eveld, M. (Martin)" refreshedDate="45779.518823148152" createdVersion="8" refreshedVersion="8" minRefreshableVersion="3" recordCount="562" xr:uid="{F65EBDDE-4B02-497A-A640-AC18811E1842}">
  <cacheSource type="worksheet">
    <worksheetSource ref="B29:B591" sheet="Tabellen"/>
  </cacheSource>
  <cacheFields count="1">
    <cacheField name="Plaats " numFmtId="0">
      <sharedItems containsBlank="1" count="542">
        <s v="Maak keuze"/>
        <s v="Aalsum"/>
        <s v="Achterdiep"/>
        <s v="Achter-Thesinge"/>
        <s v="Adorp"/>
        <s v="Aduard"/>
        <s v="Aduarderzijl"/>
        <s v="Agodorp"/>
        <s v="Alinghuizen"/>
        <s v="Allersma"/>
        <s v="Alteveer (ged)"/>
        <s v="Amsweer"/>
        <s v="Appingedam"/>
        <s v="Arwerd"/>
        <s v="Baamsum"/>
        <s v="Baflo"/>
        <s v="Balmahuizen"/>
        <s v="Bareveld (ged)"/>
        <s v="Barlage"/>
        <s v="Barnflair"/>
        <s v="Bedum"/>
        <s v="Beersterhoogen"/>
        <m/>
        <s v="Beerta"/>
        <s v="Bellingwolde"/>
        <s v="Beneden Veensloot"/>
        <s v="Beswerd"/>
        <s v="Bethlehem"/>
        <s v="Bierum"/>
        <s v="Biessum"/>
        <s v="Bikkershorn"/>
        <s v="Blauw"/>
        <s v="Blekslage"/>
        <s v="Blijham"/>
        <s v="Blokum"/>
        <s v="Boerakker (ged)"/>
        <s v="Boerenstreek"/>
        <s v="Bolshuizen"/>
        <s v="Booneschans"/>
        <s v="Borgercompagnie (ged)"/>
        <s v="Borgertange"/>
        <s v="Borgerveld"/>
        <s v="Borgsweer"/>
        <s v="Borgweg"/>
        <s v="Bourtange"/>
        <s v="Boven Pekela"/>
        <s v="Boven Veensloot"/>
        <s v="Bovenrijge"/>
        <s v="Bovenstreek"/>
        <s v="Braamberg"/>
        <s v="Breede"/>
        <s v="Brillerij"/>
        <s v="Briltil"/>
        <s v="Broek"/>
        <s v="Bronsveen"/>
        <s v="Burgemeester Beinsdorp"/>
        <s v="Ceresdorp"/>
        <s v="Dallingeweer"/>
        <s v="De Bruil"/>
        <s v="De Bult"/>
        <s v="De Har"/>
        <s v="De Haspel"/>
        <s v="De Holm"/>
        <s v="De Houw"/>
        <s v="De Hunze"/>
        <s v="De Jammer"/>
        <s v="De Jouwer"/>
        <s v="De Knijp"/>
        <s v="De Lethe"/>
        <s v="De Maten"/>
        <s v="De Paauwen"/>
        <s v="De Poffert"/>
        <s v="De Ruigewaard"/>
        <s v="De Snipperij"/>
        <s v="De Streek"/>
        <s v="De Wilp"/>
        <s v="Dekkershuizen"/>
        <s v="Delfzijl"/>
        <s v="Den Andel"/>
        <s v="Den Ham"/>
        <s v="Den Horn"/>
        <s v="Denemarken"/>
        <s v="Diepswal"/>
        <s v="Dijkum"/>
        <s v="Doezum"/>
        <s v="Doodstil"/>
        <s v="Dorkwerd"/>
        <s v="Dorp"/>
        <s v="Douwen"/>
        <s v="Drieborg"/>
        <s v="Duurkenakker"/>
        <s v="Dwarsdiep"/>
        <s v="Eekeburen"/>
        <s v="Eekwerd"/>
        <s v="Eekwerderdraai"/>
        <s v="Eelderwolde (ged)"/>
        <s v="Eenrum"/>
        <s v="Eenum"/>
        <s v="Eexta"/>
        <s v="Ekamp (ged)"/>
        <s v="Electra"/>
        <s v="Elens"/>
        <s v="Ellerhuizen"/>
        <s v="Ellersinghuizen"/>
        <s v="Engelbert"/>
        <s v="Englum"/>
        <s v="Enumatil (ged)"/>
        <s v="Enzelens"/>
        <s v="Eppenhuizen"/>
        <s v="Essen"/>
        <s v="Euvelgunne"/>
        <s v="Ewer"/>
        <s v="Ezinge"/>
        <s v="Faan"/>
        <s v="Farmsum"/>
        <s v="Feerwerd"/>
        <s v="Felland"/>
        <s v="Fiemel"/>
        <s v="Finsterwolde"/>
        <s v="Finsterwolderhamrik"/>
        <s v="Foxham"/>
        <s v="Foxhol"/>
        <s v="Foxholsterbosch"/>
        <s v="Fraamklap"/>
        <s v="Fransum"/>
        <s v="Froombosch"/>
        <s v="Frytum"/>
        <s v="Gaarkeuken"/>
        <s v="Gaarland"/>
        <s v="Ganzedijk"/>
        <s v="Garmerwolde"/>
        <s v="Garnwerd"/>
        <s v="Garrelsweer"/>
        <s v="Garreweer"/>
        <s v="Garsthuizen"/>
        <s v="Geefsweer"/>
        <s v="Glimmen"/>
        <s v="Godlinze"/>
        <s v="Goldhoorn"/>
        <s v="Grijpskerk"/>
        <s v="Grijssloot"/>
        <s v="Groningen"/>
        <s v="Groot Maarslag"/>
        <s v="Groot Wetsinge"/>
        <s v="Grootegast"/>
        <s v="Hanetange"/>
        <s v="Hardeweer"/>
        <s v="Haren"/>
        <s v="Harenermolen"/>
        <s v="Harkstede"/>
        <s v="Harpel"/>
        <s v="Harssens"/>
        <s v="Hasseberg"/>
        <s v="Hebrecht"/>
        <s v="Heereburen"/>
        <s v="Hefswal"/>
        <s v="Heiligerlee"/>
        <s v="Heineburen"/>
        <s v="Hekkum"/>
        <s v="Hellum"/>
        <s v="Helwerd"/>
        <s v="Hemert"/>
        <s v="Het Reidland"/>
        <s v="Heveskes"/>
        <s v="Höchte"/>
        <s v="Hoekje"/>
        <s v="Hoeksmeer"/>
        <s v="Hoetmansmeer"/>
        <s v="Höfte"/>
        <s v="Holte"/>
        <s v="Holwierde"/>
        <s v="Holwinde"/>
        <s v="Honderd"/>
        <s v="Hongerige Wolf"/>
        <s v="Hoogezand"/>
        <s v="Hoogkerk"/>
        <s v="Hoogwatum"/>
        <s v="Hooilandseweg"/>
        <s v="Hoorn"/>
        <s v="Hoornderveen"/>
        <s v="Hoornsedijk"/>
        <s v="Hornhuizen"/>
        <s v="Horsten"/>
        <s v="Houwerzijl"/>
        <s v="Huizinge"/>
        <s v="Jagerswijk"/>
        <s v="Jipsingboermussel"/>
        <s v="Jipsingboertange"/>
        <s v="Jipsinghuizen"/>
        <s v="Jonkersvaart"/>
        <s v="Jukwerd"/>
        <s v="Kaakhorn"/>
        <s v="Kalkwijk"/>
        <s v="Kantens"/>
        <s v="Katershorn"/>
        <s v="Kenwerd"/>
        <s v="Kibbelgaarn (ged)"/>
        <s v="Kiel-Windeweer"/>
        <s v="Klei"/>
        <s v="Klein Garnwerd"/>
        <s v="Klein Harkstede"/>
        <s v="Klein Wetsinge"/>
        <s v="Kleine Huisjes"/>
        <s v="Kleinemeer"/>
        <s v="Klein-Ulsda"/>
        <s v="Kloosterburen"/>
        <s v="Kolham"/>
        <s v="Kolhol"/>
        <s v="Kommerzijl"/>
        <s v="Koningsoord"/>
        <s v="Kopaf"/>
        <s v="Kopstukken"/>
        <s v="Korengarst"/>
        <s v="Korhorn"/>
        <s v="Kornhorn"/>
        <s v="Korte Akkers"/>
        <s v="Kostverloren"/>
        <s v="Koudehoek"/>
        <s v="Krassum"/>
        <s v="Krewerd"/>
        <s v="Kroddeburen"/>
        <s v="Kromme-Elleboog"/>
        <s v="Kropswolde"/>
        <s v="Kruiselwerk"/>
        <s v="Kruisweg"/>
        <s v="Kuzemer"/>
        <s v="Kuzemerbalk"/>
        <s v="Lageland"/>
        <s v="Lageweg"/>
        <s v="Lalleweer"/>
        <s v="Lammerburen"/>
        <s v="Lammerweg"/>
        <s v="Laskwerd"/>
        <s v="Laude"/>
        <s v="Lauderbeetse"/>
        <s v="Laudermarke"/>
        <s v="Lauderzwarteveen"/>
        <s v="Lauwersoog"/>
        <s v="Lauwerzijl"/>
        <s v="Leegkerk"/>
        <s v="Leek"/>
        <s v="Leemdobben"/>
        <s v="Leens"/>
        <s v="Leermens"/>
        <s v="Lellens"/>
        <s v="Lettelbert"/>
        <s v="Loppersum"/>
        <s v="Losdorp"/>
        <s v="Lucaswolde"/>
        <s v="Luddeweer"/>
        <s v="Lula"/>
        <s v="Lutjegast"/>
        <s v="Lutjeloo"/>
        <s v="Lutjerijp"/>
        <s v="Lutjewijtwerd"/>
        <s v="Lutjewolde (ged)"/>
        <s v="Lutjewolde (ged.)"/>
        <s v="Maarhuizen"/>
        <s v="Marsum"/>
        <s v="Martenshoek"/>
        <s v="Marum"/>
        <s v="Matsloot (ged)"/>
        <s v="Meeden"/>
        <s v="Meedhuizen"/>
        <s v="Meerland"/>
        <s v="Meerwijck"/>
        <s v="Mensingeweer"/>
        <s v="Merum"/>
        <s v="Middelbert"/>
        <s v="Middelstum"/>
        <s v="Midwolda"/>
        <s v="Midwolde"/>
        <s v="Modderland"/>
        <s v="Molenrij"/>
        <s v="Molenstreek"/>
        <s v="Morige"/>
        <s v="Munnekemoer"/>
        <s v="Muntendam"/>
        <s v="Mussel"/>
        <s v="Musselkanaal"/>
        <s v="Nansum"/>
        <s v="Napels"/>
        <s v="Niebert"/>
        <s v="Niehove"/>
        <s v="Niekerk"/>
        <s v="Niesoord"/>
        <s v="Nieuw-Beerta"/>
        <s v="Nieuwe Compagnie"/>
        <s v="Nieuwe Pekela"/>
        <s v="Nieuweschans"/>
        <s v="Nieuwklap"/>
        <s v="Nieuwolda"/>
        <s v="Nieuwolda-Oost"/>
        <s v="Nieuw-Scheemda"/>
        <s v="Nieuwstad"/>
        <s v="Nieuw-Statenzijl"/>
        <s v="Niezijl"/>
        <s v="Nijenklooster"/>
        <s v="Nooitgedacht"/>
        <s v="Noordbroek"/>
        <s v="Noordbroeksterhamrik"/>
        <s v="Noorddijk"/>
        <s v="Noorderburen"/>
        <s v="Noorderhoogebrug"/>
        <s v="Noorderland"/>
        <s v="Noordhorn"/>
        <s v="Noordhornerga"/>
        <s v="Noordhornertolhek"/>
        <s v="Noordlaren"/>
        <s v="Noordpolderzijl"/>
        <s v="Noordwijk"/>
        <s v="Noordwolde"/>
        <s v="Nuis"/>
        <s v="Numero Dertien"/>
        <s v="Okswerd"/>
        <s v="Oldehove"/>
        <s v="Oldekerk"/>
        <s v="Oldenklooster"/>
        <s v="Oldenzijl"/>
        <s v="Oldorp"/>
        <s v="Oling"/>
        <s v="Ommelanderwijk"/>
        <s v="Onderdendam"/>
        <s v="Onderwierum"/>
        <s v="Onnen"/>
        <s v="Onstwedde"/>
        <s v="Oomsberg"/>
        <s v="Oosteinde"/>
        <s v="Oostereinde"/>
        <s v="Oosterhoogebrug"/>
        <s v="Oosternieland"/>
        <s v="Oosterwijtwerd"/>
        <s v="Oosterzand"/>
        <s v="Oostindië"/>
        <s v="Oostum"/>
        <s v="Oostwold"/>
        <s v="Oostwolderpolder"/>
        <s v="Opende"/>
        <s v="Opmeeden"/>
        <s v="Opwierde"/>
        <s v="Oterdum (opgeheven)"/>
        <s v="Oude Pekela"/>
        <s v="Oude Roodehaan"/>
        <s v="Oude Statenzijl"/>
        <s v="Oudedijk"/>
        <s v="Oudeschans"/>
        <s v="Oudeschip"/>
        <s v="Oudezijl"/>
        <s v="Over de Dijk"/>
        <s v="Overdiep"/>
        <s v="Overschild"/>
        <s v="Pallert"/>
        <s v="Pasop"/>
        <s v="Paterswolde (ged)"/>
        <s v="Peebos"/>
        <s v="Peizerweg"/>
        <s v="Pieterburen"/>
        <s v="Pieterzijl"/>
        <s v="Poldert"/>
        <s v="Polen"/>
        <s v="Ranum"/>
        <s v="Rasquert"/>
        <s v="Rhederbrug"/>
        <s v="Rhederveld"/>
        <s v="Rijsdam"/>
        <s v="Ripperda"/>
        <s v="Robbenoort"/>
        <s v="Roelage"/>
        <s v="Roodehaan"/>
        <s v="Roodeschool"/>
        <s v="Rottum"/>
        <s v="Rottumeroog"/>
        <s v="Ruigezand"/>
        <s v="Ruischerbrug"/>
        <s v="Ruiten"/>
        <s v="Saaksum"/>
        <s v="Saaxumhuizen"/>
        <s v="Sappemeer"/>
        <s v="Sauwerd"/>
        <s v="Schaapbulten"/>
        <s v="Schaaphok"/>
        <s v="Scharmer"/>
        <s v="Scheemda"/>
        <s v="Scheemdermeer"/>
        <s v="Scheemderzwaag"/>
        <s v="Schildwolde"/>
        <s v="Schilligeham"/>
        <s v="Schotterkamp"/>
        <s v="Schouwen"/>
        <s v="Schouwerzijl"/>
        <s v="Sebaldeburen"/>
        <s v="Sellingen"/>
        <s v="Sellingerbeetse"/>
        <s v="Sellingerzwarteveen"/>
        <s v="Selwerd"/>
        <s v="Siddeburen"/>
        <s v="Sint Annen"/>
        <s v="Sint Annerhuisjes"/>
        <s v="Sint Vitusholt"/>
        <s v="Sintmaheerdt"/>
        <s v="Slaperstil"/>
        <s v="Slegge"/>
        <s v="Slochteren"/>
        <s v="Smeerling"/>
        <s v="Smidshorn"/>
        <s v="Solwerd"/>
        <s v="Spijk"/>
        <s v="Spitsbergen"/>
        <s v="Stadskanaal"/>
        <s v="Stakenborg"/>
        <s v="Startenhuizen"/>
        <s v="Stedum"/>
        <s v="Steendam"/>
        <s v="Sterenborg"/>
        <s v="Stitswerd"/>
        <s v="Stootshorn"/>
        <s v="Stork"/>
        <s v="Suttum"/>
        <s v="'t Kret"/>
        <s v="t Lage van de weg"/>
        <s v="'t Schot"/>
        <s v="'t Stort"/>
        <s v="'t Veen"/>
        <s v="'t Waar"/>
        <s v="'t Zandstervoorwerk"/>
        <s v="'t Zandt"/>
        <s v="Ten Boer"/>
        <s v="Ten Post"/>
        <s v="Ter Apel"/>
        <s v="Ter Apelkanaal"/>
        <s v="Ter Borg"/>
        <s v="Ter Haar"/>
        <s v="Ter Laan"/>
        <s v="Ter Maarsch"/>
        <s v="Ter Walslage"/>
        <s v="Ter Wisch"/>
        <s v="Ter Wupping"/>
        <s v="Termunten"/>
        <s v="Termunterzijl"/>
        <s v="Thesinge"/>
        <s v="Tinallinge"/>
        <s v="Tjabbesstreek"/>
        <s v="Tjamsweer"/>
        <s v="Tjuchem"/>
        <s v="Tolbert"/>
        <s v="Toornwerd"/>
        <s v="Topweer"/>
        <s v="Tranendal"/>
        <s v="Tripscompagnie (ged)"/>
        <s v="Tusschenloegen"/>
        <s v="Tussenklappen"/>
        <s v="Tweehuizen"/>
        <s v="Uiteinde"/>
        <s v="Uiterburen"/>
        <s v="Uithuizen"/>
        <s v="Uithuizermeeden"/>
        <s v="Uitwierde"/>
        <s v="Ulrum"/>
        <s v="Ulsda"/>
        <s v="Usquert"/>
        <s v="Valom"/>
        <s v="Veele"/>
        <s v="Veelerveen"/>
        <s v="Veendam"/>
        <s v="Veenhuizen"/>
        <s v="Veerste Veldhuis"/>
        <s v="Veldstreek"/>
        <s v="Vierburen"/>
        <s v="Vierhuizen"/>
        <s v="Vierverlaten"/>
        <s v="Visvliet"/>
        <s v="Vlagtwedde"/>
        <s v="Vledderhuizen"/>
        <s v="Vledderveen"/>
        <s v="Vosseberg"/>
        <s v="Vriescheloo"/>
        <s v="Wadwerd"/>
        <s v="Wagenborgen"/>
        <s v="Warffum"/>
        <s v="Warfhuizen"/>
        <s v="Waterhuizen"/>
        <s v="Wedde"/>
        <s v="Wedderheide"/>
        <s v="Wedderveer"/>
        <s v="Weende"/>
        <s v="Weenderveld"/>
        <s v="Wehe-den Hoorn"/>
        <s v="Weite"/>
        <s v="Weiwerd"/>
        <s v="Wessinghuizen"/>
        <s v="Wessingtange"/>
        <s v="Westeind"/>
        <s v="Westerbroek"/>
        <s v="Westerdijkshorn"/>
        <s v="Westeremden"/>
        <s v="Westeremder Voorwerk"/>
        <s v="Westerhorn"/>
        <s v="Westerklooster"/>
        <s v="Westerlee"/>
        <s v="Westernieland"/>
        <s v="Westerwijtwerd"/>
        <s v="Westerwolder-Barlage"/>
        <s v="Westerwolder-Veldhuis"/>
        <s v="Westerzand"/>
        <s v="Wierhuizen"/>
        <s v="Wierum"/>
        <s v="Wierumerschouw (ged)"/>
        <s v="Wildeplaats"/>
        <s v="Wilderhof"/>
        <s v="Wildervank"/>
        <s v="Wildervanksterdallen"/>
        <s v="Willemstad"/>
        <s v="Winneweer (ged)"/>
        <s v="Winschoten"/>
        <s v="Winschoterhoogebrug"/>
        <s v="Winsum"/>
        <s v="Wirdum"/>
        <s v="Wirdumerdraai"/>
        <s v="Wittewierum"/>
        <s v="Woldendorp"/>
        <s v="Wolfsbarge"/>
        <s v="Wollingboermarke"/>
        <s v="Wollinghuizen"/>
        <s v="Woltersum"/>
        <s v="Woudbloem"/>
        <s v="Zandberg (ged)"/>
        <s v="Zandeweer"/>
        <s v="Zandstroom"/>
        <s v="Zeerijp"/>
        <s v="Zethuis"/>
        <s v="Zevenhuizen"/>
        <s v="Zijldijk (ged)"/>
        <s v="Zomerdijk"/>
        <s v="Zoutkamp"/>
        <s v="Zuidbroek"/>
        <s v="Zuiderburen"/>
        <s v="Zuiderveen"/>
        <s v="Zuidhorn"/>
        <s v="Zuidveld"/>
        <s v="Zuidwending"/>
        <s v="Zuidwolde"/>
        <s v="Zuurdijk"/>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2">
  <r>
    <x v="0"/>
  </r>
  <r>
    <x v="1"/>
  </r>
  <r>
    <x v="2"/>
  </r>
  <r>
    <x v="3"/>
  </r>
  <r>
    <x v="4"/>
  </r>
  <r>
    <x v="5"/>
  </r>
  <r>
    <x v="6"/>
  </r>
  <r>
    <x v="7"/>
  </r>
  <r>
    <x v="8"/>
  </r>
  <r>
    <x v="9"/>
  </r>
  <r>
    <x v="10"/>
  </r>
  <r>
    <x v="10"/>
  </r>
  <r>
    <x v="11"/>
  </r>
  <r>
    <x v="12"/>
  </r>
  <r>
    <x v="13"/>
  </r>
  <r>
    <x v="14"/>
  </r>
  <r>
    <x v="15"/>
  </r>
  <r>
    <x v="16"/>
  </r>
  <r>
    <x v="17"/>
  </r>
  <r>
    <x v="18"/>
  </r>
  <r>
    <x v="19"/>
  </r>
  <r>
    <x v="20"/>
  </r>
  <r>
    <x v="21"/>
  </r>
  <r>
    <x v="22"/>
  </r>
  <r>
    <x v="23"/>
  </r>
  <r>
    <x v="24"/>
  </r>
  <r>
    <x v="25"/>
  </r>
  <r>
    <x v="26"/>
  </r>
  <r>
    <x v="27"/>
  </r>
  <r>
    <x v="28"/>
  </r>
  <r>
    <x v="29"/>
  </r>
  <r>
    <x v="30"/>
  </r>
  <r>
    <x v="31"/>
  </r>
  <r>
    <x v="32"/>
  </r>
  <r>
    <x v="33"/>
  </r>
  <r>
    <x v="34"/>
  </r>
  <r>
    <x v="35"/>
  </r>
  <r>
    <x v="35"/>
  </r>
  <r>
    <x v="36"/>
  </r>
  <r>
    <x v="37"/>
  </r>
  <r>
    <x v="38"/>
  </r>
  <r>
    <x v="39"/>
  </r>
  <r>
    <x v="39"/>
  </r>
  <r>
    <x v="40"/>
  </r>
  <r>
    <x v="41"/>
  </r>
  <r>
    <x v="42"/>
  </r>
  <r>
    <x v="43"/>
  </r>
  <r>
    <x v="44"/>
  </r>
  <r>
    <x v="45"/>
  </r>
  <r>
    <x v="46"/>
  </r>
  <r>
    <x v="47"/>
  </r>
  <r>
    <x v="48"/>
  </r>
  <r>
    <x v="48"/>
  </r>
  <r>
    <x v="49"/>
  </r>
  <r>
    <x v="50"/>
  </r>
  <r>
    <x v="51"/>
  </r>
  <r>
    <x v="52"/>
  </r>
  <r>
    <x v="53"/>
  </r>
  <r>
    <x v="54"/>
  </r>
  <r>
    <x v="55"/>
  </r>
  <r>
    <x v="56"/>
  </r>
  <r>
    <x v="57"/>
  </r>
  <r>
    <x v="58"/>
  </r>
  <r>
    <x v="59"/>
  </r>
  <r>
    <x v="60"/>
  </r>
  <r>
    <x v="61"/>
  </r>
  <r>
    <x v="62"/>
  </r>
  <r>
    <x v="63"/>
  </r>
  <r>
    <x v="64"/>
  </r>
  <r>
    <x v="65"/>
  </r>
  <r>
    <x v="66"/>
  </r>
  <r>
    <x v="67"/>
  </r>
  <r>
    <x v="68"/>
  </r>
  <r>
    <x v="69"/>
  </r>
  <r>
    <x v="70"/>
  </r>
  <r>
    <x v="71"/>
  </r>
  <r>
    <x v="72"/>
  </r>
  <r>
    <x v="73"/>
  </r>
  <r>
    <x v="74"/>
  </r>
  <r>
    <x v="75"/>
  </r>
  <r>
    <x v="76"/>
  </r>
  <r>
    <x v="77"/>
  </r>
  <r>
    <x v="78"/>
  </r>
  <r>
    <x v="79"/>
  </r>
  <r>
    <x v="79"/>
  </r>
  <r>
    <x v="80"/>
  </r>
  <r>
    <x v="81"/>
  </r>
  <r>
    <x v="82"/>
  </r>
  <r>
    <x v="82"/>
  </r>
  <r>
    <x v="83"/>
  </r>
  <r>
    <x v="84"/>
  </r>
  <r>
    <x v="85"/>
  </r>
  <r>
    <x v="86"/>
  </r>
  <r>
    <x v="87"/>
  </r>
  <r>
    <x v="88"/>
  </r>
  <r>
    <x v="89"/>
  </r>
  <r>
    <x v="90"/>
  </r>
  <r>
    <x v="91"/>
  </r>
  <r>
    <x v="92"/>
  </r>
  <r>
    <x v="93"/>
  </r>
  <r>
    <x v="94"/>
  </r>
  <r>
    <x v="95"/>
  </r>
  <r>
    <x v="96"/>
  </r>
  <r>
    <x v="97"/>
  </r>
  <r>
    <x v="98"/>
  </r>
  <r>
    <x v="99"/>
  </r>
  <r>
    <x v="100"/>
  </r>
  <r>
    <x v="101"/>
  </r>
  <r>
    <x v="102"/>
  </r>
  <r>
    <x v="103"/>
  </r>
  <r>
    <x v="104"/>
  </r>
  <r>
    <x v="105"/>
  </r>
  <r>
    <x v="106"/>
  </r>
  <r>
    <x v="106"/>
  </r>
  <r>
    <x v="107"/>
  </r>
  <r>
    <x v="108"/>
  </r>
  <r>
    <x v="109"/>
  </r>
  <r>
    <x v="110"/>
  </r>
  <r>
    <x v="111"/>
  </r>
  <r>
    <x v="112"/>
  </r>
  <r>
    <x v="113"/>
  </r>
  <r>
    <x v="114"/>
  </r>
  <r>
    <x v="115"/>
  </r>
  <r>
    <x v="116"/>
  </r>
  <r>
    <x v="117"/>
  </r>
  <r>
    <x v="118"/>
  </r>
  <r>
    <x v="119"/>
  </r>
  <r>
    <x v="120"/>
  </r>
  <r>
    <x v="121"/>
  </r>
  <r>
    <x v="122"/>
  </r>
  <r>
    <x v="123"/>
  </r>
  <r>
    <x v="124"/>
  </r>
  <r>
    <x v="125"/>
  </r>
  <r>
    <x v="126"/>
  </r>
  <r>
    <x v="127"/>
  </r>
  <r>
    <x v="128"/>
  </r>
  <r>
    <x v="129"/>
  </r>
  <r>
    <x v="130"/>
  </r>
  <r>
    <x v="131"/>
  </r>
  <r>
    <x v="132"/>
  </r>
  <r>
    <x v="133"/>
  </r>
  <r>
    <x v="134"/>
  </r>
  <r>
    <x v="135"/>
  </r>
  <r>
    <x v="136"/>
  </r>
  <r>
    <x v="137"/>
  </r>
  <r>
    <x v="138"/>
  </r>
  <r>
    <x v="139"/>
  </r>
  <r>
    <x v="140"/>
  </r>
  <r>
    <x v="141"/>
  </r>
  <r>
    <x v="142"/>
  </r>
  <r>
    <x v="143"/>
  </r>
  <r>
    <x v="144"/>
  </r>
  <r>
    <x v="145"/>
  </r>
  <r>
    <x v="146"/>
  </r>
  <r>
    <x v="147"/>
  </r>
  <r>
    <x v="148"/>
  </r>
  <r>
    <x v="149"/>
  </r>
  <r>
    <x v="150"/>
  </r>
  <r>
    <x v="151"/>
  </r>
  <r>
    <x v="151"/>
  </r>
  <r>
    <x v="152"/>
  </r>
  <r>
    <x v="153"/>
  </r>
  <r>
    <x v="154"/>
  </r>
  <r>
    <x v="155"/>
  </r>
  <r>
    <x v="156"/>
  </r>
  <r>
    <x v="157"/>
  </r>
  <r>
    <x v="158"/>
  </r>
  <r>
    <x v="159"/>
  </r>
  <r>
    <x v="160"/>
  </r>
  <r>
    <x v="161"/>
  </r>
  <r>
    <x v="162"/>
  </r>
  <r>
    <x v="163"/>
  </r>
  <r>
    <x v="164"/>
  </r>
  <r>
    <x v="165"/>
  </r>
  <r>
    <x v="166"/>
  </r>
  <r>
    <x v="167"/>
  </r>
  <r>
    <x v="168"/>
  </r>
  <r>
    <x v="169"/>
  </r>
  <r>
    <x v="170"/>
  </r>
  <r>
    <x v="171"/>
  </r>
  <r>
    <x v="172"/>
  </r>
  <r>
    <x v="173"/>
  </r>
  <r>
    <x v="174"/>
  </r>
  <r>
    <x v="175"/>
  </r>
  <r>
    <x v="176"/>
  </r>
  <r>
    <x v="177"/>
  </r>
  <r>
    <x v="178"/>
  </r>
  <r>
    <x v="179"/>
  </r>
  <r>
    <x v="180"/>
  </r>
  <r>
    <x v="181"/>
  </r>
  <r>
    <x v="182"/>
  </r>
  <r>
    <x v="183"/>
  </r>
  <r>
    <x v="184"/>
  </r>
  <r>
    <x v="185"/>
  </r>
  <r>
    <x v="186"/>
  </r>
  <r>
    <x v="187"/>
  </r>
  <r>
    <x v="188"/>
  </r>
  <r>
    <x v="189"/>
  </r>
  <r>
    <x v="190"/>
  </r>
  <r>
    <x v="191"/>
  </r>
  <r>
    <x v="192"/>
  </r>
  <r>
    <x v="193"/>
  </r>
  <r>
    <x v="194"/>
  </r>
  <r>
    <x v="195"/>
  </r>
  <r>
    <x v="196"/>
  </r>
  <r>
    <x v="196"/>
  </r>
  <r>
    <x v="197"/>
  </r>
  <r>
    <x v="198"/>
  </r>
  <r>
    <x v="199"/>
  </r>
  <r>
    <x v="200"/>
  </r>
  <r>
    <x v="201"/>
  </r>
  <r>
    <x v="202"/>
  </r>
  <r>
    <x v="203"/>
  </r>
  <r>
    <x v="204"/>
  </r>
  <r>
    <x v="205"/>
  </r>
  <r>
    <x v="206"/>
  </r>
  <r>
    <x v="207"/>
  </r>
  <r>
    <x v="208"/>
  </r>
  <r>
    <x v="209"/>
  </r>
  <r>
    <x v="210"/>
  </r>
  <r>
    <x v="211"/>
  </r>
  <r>
    <x v="212"/>
  </r>
  <r>
    <x v="213"/>
  </r>
  <r>
    <x v="214"/>
  </r>
  <r>
    <x v="215"/>
  </r>
  <r>
    <x v="216"/>
  </r>
  <r>
    <x v="217"/>
  </r>
  <r>
    <x v="218"/>
  </r>
  <r>
    <x v="219"/>
  </r>
  <r>
    <x v="220"/>
  </r>
  <r>
    <x v="221"/>
  </r>
  <r>
    <x v="222"/>
  </r>
  <r>
    <x v="223"/>
  </r>
  <r>
    <x v="224"/>
  </r>
  <r>
    <x v="225"/>
  </r>
  <r>
    <x v="226"/>
  </r>
  <r>
    <x v="227"/>
  </r>
  <r>
    <x v="228"/>
  </r>
  <r>
    <x v="229"/>
  </r>
  <r>
    <x v="230"/>
  </r>
  <r>
    <x v="231"/>
  </r>
  <r>
    <x v="232"/>
  </r>
  <r>
    <x v="233"/>
  </r>
  <r>
    <x v="234"/>
  </r>
  <r>
    <x v="235"/>
  </r>
  <r>
    <x v="236"/>
  </r>
  <r>
    <x v="237"/>
  </r>
  <r>
    <x v="238"/>
  </r>
  <r>
    <x v="239"/>
  </r>
  <r>
    <x v="240"/>
  </r>
  <r>
    <x v="241"/>
  </r>
  <r>
    <x v="242"/>
  </r>
  <r>
    <x v="243"/>
  </r>
  <r>
    <x v="244"/>
  </r>
  <r>
    <x v="245"/>
  </r>
  <r>
    <x v="246"/>
  </r>
  <r>
    <x v="247"/>
  </r>
  <r>
    <x v="248"/>
  </r>
  <r>
    <x v="249"/>
  </r>
  <r>
    <x v="250"/>
  </r>
  <r>
    <x v="251"/>
  </r>
  <r>
    <x v="252"/>
  </r>
  <r>
    <x v="253"/>
  </r>
  <r>
    <x v="254"/>
  </r>
  <r>
    <x v="255"/>
  </r>
  <r>
    <x v="256"/>
  </r>
  <r>
    <x v="257"/>
  </r>
  <r>
    <x v="258"/>
  </r>
  <r>
    <x v="259"/>
  </r>
  <r>
    <x v="260"/>
  </r>
  <r>
    <x v="261"/>
  </r>
  <r>
    <x v="262"/>
  </r>
  <r>
    <x v="263"/>
  </r>
  <r>
    <x v="264"/>
  </r>
  <r>
    <x v="265"/>
  </r>
  <r>
    <x v="266"/>
  </r>
  <r>
    <x v="267"/>
  </r>
  <r>
    <x v="268"/>
  </r>
  <r>
    <x v="269"/>
  </r>
  <r>
    <x v="270"/>
  </r>
  <r>
    <x v="271"/>
  </r>
  <r>
    <x v="272"/>
  </r>
  <r>
    <x v="273"/>
  </r>
  <r>
    <x v="274"/>
  </r>
  <r>
    <x v="275"/>
  </r>
  <r>
    <x v="276"/>
  </r>
  <r>
    <x v="277"/>
  </r>
  <r>
    <x v="278"/>
  </r>
  <r>
    <x v="279"/>
  </r>
  <r>
    <x v="280"/>
  </r>
  <r>
    <x v="281"/>
  </r>
  <r>
    <x v="282"/>
  </r>
  <r>
    <x v="283"/>
  </r>
  <r>
    <x v="284"/>
  </r>
  <r>
    <x v="284"/>
  </r>
  <r>
    <x v="285"/>
  </r>
  <r>
    <x v="286"/>
  </r>
  <r>
    <x v="287"/>
  </r>
  <r>
    <x v="288"/>
  </r>
  <r>
    <x v="289"/>
  </r>
  <r>
    <x v="290"/>
  </r>
  <r>
    <x v="291"/>
  </r>
  <r>
    <x v="292"/>
  </r>
  <r>
    <x v="293"/>
  </r>
  <r>
    <x v="294"/>
  </r>
  <r>
    <x v="295"/>
  </r>
  <r>
    <x v="296"/>
  </r>
  <r>
    <x v="297"/>
  </r>
  <r>
    <x v="297"/>
  </r>
  <r>
    <x v="298"/>
  </r>
  <r>
    <x v="299"/>
  </r>
  <r>
    <x v="300"/>
  </r>
  <r>
    <x v="301"/>
  </r>
  <r>
    <x v="302"/>
  </r>
  <r>
    <x v="303"/>
  </r>
  <r>
    <x v="304"/>
  </r>
  <r>
    <x v="305"/>
  </r>
  <r>
    <x v="306"/>
  </r>
  <r>
    <x v="307"/>
  </r>
  <r>
    <x v="308"/>
  </r>
  <r>
    <x v="309"/>
  </r>
  <r>
    <x v="310"/>
  </r>
  <r>
    <x v="311"/>
  </r>
  <r>
    <x v="312"/>
  </r>
  <r>
    <x v="313"/>
  </r>
  <r>
    <x v="314"/>
  </r>
  <r>
    <x v="315"/>
  </r>
  <r>
    <x v="316"/>
  </r>
  <r>
    <x v="317"/>
  </r>
  <r>
    <x v="318"/>
  </r>
  <r>
    <x v="319"/>
  </r>
  <r>
    <x v="320"/>
  </r>
  <r>
    <x v="321"/>
  </r>
  <r>
    <x v="322"/>
  </r>
  <r>
    <x v="323"/>
  </r>
  <r>
    <x v="324"/>
  </r>
  <r>
    <x v="325"/>
  </r>
  <r>
    <x v="326"/>
  </r>
  <r>
    <x v="327"/>
  </r>
  <r>
    <x v="328"/>
  </r>
  <r>
    <x v="329"/>
  </r>
  <r>
    <x v="330"/>
  </r>
  <r>
    <x v="331"/>
  </r>
  <r>
    <x v="332"/>
  </r>
  <r>
    <x v="333"/>
  </r>
  <r>
    <x v="334"/>
  </r>
  <r>
    <x v="335"/>
  </r>
  <r>
    <x v="335"/>
  </r>
  <r>
    <x v="336"/>
  </r>
  <r>
    <x v="337"/>
  </r>
  <r>
    <x v="338"/>
  </r>
  <r>
    <x v="339"/>
  </r>
  <r>
    <x v="340"/>
  </r>
  <r>
    <x v="341"/>
  </r>
  <r>
    <x v="342"/>
  </r>
  <r>
    <x v="343"/>
  </r>
  <r>
    <x v="344"/>
  </r>
  <r>
    <x v="345"/>
  </r>
  <r>
    <x v="346"/>
  </r>
  <r>
    <x v="347"/>
  </r>
  <r>
    <x v="348"/>
  </r>
  <r>
    <x v="349"/>
  </r>
  <r>
    <x v="350"/>
  </r>
  <r>
    <x v="351"/>
  </r>
  <r>
    <x v="352"/>
  </r>
  <r>
    <x v="353"/>
  </r>
  <r>
    <x v="354"/>
  </r>
  <r>
    <x v="355"/>
  </r>
  <r>
    <x v="356"/>
  </r>
  <r>
    <x v="357"/>
  </r>
  <r>
    <x v="358"/>
  </r>
  <r>
    <x v="359"/>
  </r>
  <r>
    <x v="360"/>
  </r>
  <r>
    <x v="361"/>
  </r>
  <r>
    <x v="362"/>
  </r>
  <r>
    <x v="363"/>
  </r>
  <r>
    <x v="364"/>
  </r>
  <r>
    <x v="365"/>
  </r>
  <r>
    <x v="366"/>
  </r>
  <r>
    <x v="367"/>
  </r>
  <r>
    <x v="368"/>
  </r>
  <r>
    <x v="368"/>
  </r>
  <r>
    <x v="369"/>
  </r>
  <r>
    <x v="370"/>
  </r>
  <r>
    <x v="371"/>
  </r>
  <r>
    <x v="372"/>
  </r>
  <r>
    <x v="373"/>
  </r>
  <r>
    <x v="374"/>
  </r>
  <r>
    <x v="375"/>
  </r>
  <r>
    <x v="376"/>
  </r>
  <r>
    <x v="377"/>
  </r>
  <r>
    <x v="378"/>
  </r>
  <r>
    <x v="379"/>
  </r>
  <r>
    <x v="380"/>
  </r>
  <r>
    <x v="381"/>
  </r>
  <r>
    <x v="382"/>
  </r>
  <r>
    <x v="383"/>
  </r>
  <r>
    <x v="384"/>
  </r>
  <r>
    <x v="385"/>
  </r>
  <r>
    <x v="386"/>
  </r>
  <r>
    <x v="387"/>
  </r>
  <r>
    <x v="388"/>
  </r>
  <r>
    <x v="389"/>
  </r>
  <r>
    <x v="390"/>
  </r>
  <r>
    <x v="391"/>
  </r>
  <r>
    <x v="392"/>
  </r>
  <r>
    <x v="393"/>
  </r>
  <r>
    <x v="394"/>
  </r>
  <r>
    <x v="395"/>
  </r>
  <r>
    <x v="396"/>
  </r>
  <r>
    <x v="397"/>
  </r>
  <r>
    <x v="398"/>
  </r>
  <r>
    <x v="399"/>
  </r>
  <r>
    <x v="400"/>
  </r>
  <r>
    <x v="401"/>
  </r>
  <r>
    <x v="402"/>
  </r>
  <r>
    <x v="403"/>
  </r>
  <r>
    <x v="404"/>
  </r>
  <r>
    <x v="405"/>
  </r>
  <r>
    <x v="406"/>
  </r>
  <r>
    <x v="407"/>
  </r>
  <r>
    <x v="408"/>
  </r>
  <r>
    <x v="409"/>
  </r>
  <r>
    <x v="410"/>
  </r>
  <r>
    <x v="411"/>
  </r>
  <r>
    <x v="412"/>
  </r>
  <r>
    <x v="413"/>
  </r>
  <r>
    <x v="414"/>
  </r>
  <r>
    <x v="415"/>
  </r>
  <r>
    <x v="416"/>
  </r>
  <r>
    <x v="417"/>
  </r>
  <r>
    <x v="418"/>
  </r>
  <r>
    <x v="419"/>
  </r>
  <r>
    <x v="420"/>
  </r>
  <r>
    <x v="421"/>
  </r>
  <r>
    <x v="422"/>
  </r>
  <r>
    <x v="423"/>
  </r>
  <r>
    <x v="424"/>
  </r>
  <r>
    <x v="425"/>
  </r>
  <r>
    <x v="426"/>
  </r>
  <r>
    <x v="427"/>
  </r>
  <r>
    <x v="428"/>
  </r>
  <r>
    <x v="429"/>
  </r>
  <r>
    <x v="430"/>
  </r>
  <r>
    <x v="431"/>
  </r>
  <r>
    <x v="432"/>
  </r>
  <r>
    <x v="433"/>
  </r>
  <r>
    <x v="434"/>
  </r>
  <r>
    <x v="435"/>
  </r>
  <r>
    <x v="436"/>
  </r>
  <r>
    <x v="437"/>
  </r>
  <r>
    <x v="438"/>
  </r>
  <r>
    <x v="439"/>
  </r>
  <r>
    <x v="440"/>
  </r>
  <r>
    <x v="441"/>
  </r>
  <r>
    <x v="442"/>
  </r>
  <r>
    <x v="443"/>
  </r>
  <r>
    <x v="444"/>
  </r>
  <r>
    <x v="445"/>
  </r>
  <r>
    <x v="446"/>
  </r>
  <r>
    <x v="447"/>
  </r>
  <r>
    <x v="448"/>
  </r>
  <r>
    <x v="448"/>
  </r>
  <r>
    <x v="449"/>
  </r>
  <r>
    <x v="450"/>
  </r>
  <r>
    <x v="451"/>
  </r>
  <r>
    <x v="452"/>
  </r>
  <r>
    <x v="453"/>
  </r>
  <r>
    <x v="454"/>
  </r>
  <r>
    <x v="455"/>
  </r>
  <r>
    <x v="456"/>
  </r>
  <r>
    <x v="457"/>
  </r>
  <r>
    <x v="458"/>
  </r>
  <r>
    <x v="459"/>
  </r>
  <r>
    <x v="460"/>
  </r>
  <r>
    <x v="461"/>
  </r>
  <r>
    <x v="462"/>
  </r>
  <r>
    <x v="463"/>
  </r>
  <r>
    <x v="464"/>
  </r>
  <r>
    <x v="464"/>
  </r>
  <r>
    <x v="465"/>
  </r>
  <r>
    <x v="466"/>
  </r>
  <r>
    <x v="467"/>
  </r>
  <r>
    <x v="468"/>
  </r>
  <r>
    <x v="468"/>
  </r>
  <r>
    <x v="469"/>
  </r>
  <r>
    <x v="470"/>
  </r>
  <r>
    <x v="471"/>
  </r>
  <r>
    <x v="472"/>
  </r>
  <r>
    <x v="473"/>
  </r>
  <r>
    <x v="474"/>
  </r>
  <r>
    <x v="475"/>
  </r>
  <r>
    <x v="476"/>
  </r>
  <r>
    <x v="477"/>
  </r>
  <r>
    <x v="478"/>
  </r>
  <r>
    <x v="479"/>
  </r>
  <r>
    <x v="480"/>
  </r>
  <r>
    <x v="481"/>
  </r>
  <r>
    <x v="482"/>
  </r>
  <r>
    <x v="483"/>
  </r>
  <r>
    <x v="484"/>
  </r>
  <r>
    <x v="485"/>
  </r>
  <r>
    <x v="486"/>
  </r>
  <r>
    <x v="487"/>
  </r>
  <r>
    <x v="488"/>
  </r>
  <r>
    <x v="489"/>
  </r>
  <r>
    <x v="490"/>
  </r>
  <r>
    <x v="491"/>
  </r>
  <r>
    <x v="491"/>
  </r>
  <r>
    <x v="492"/>
  </r>
  <r>
    <x v="493"/>
  </r>
  <r>
    <x v="494"/>
  </r>
  <r>
    <x v="495"/>
  </r>
  <r>
    <x v="496"/>
  </r>
  <r>
    <x v="497"/>
  </r>
  <r>
    <x v="498"/>
  </r>
  <r>
    <x v="499"/>
  </r>
  <r>
    <x v="500"/>
  </r>
  <r>
    <x v="501"/>
  </r>
  <r>
    <x v="502"/>
  </r>
  <r>
    <x v="503"/>
  </r>
  <r>
    <x v="504"/>
  </r>
  <r>
    <x v="505"/>
  </r>
  <r>
    <x v="506"/>
  </r>
  <r>
    <x v="507"/>
  </r>
  <r>
    <x v="508"/>
  </r>
  <r>
    <x v="509"/>
  </r>
  <r>
    <x v="510"/>
  </r>
  <r>
    <x v="511"/>
  </r>
  <r>
    <x v="512"/>
  </r>
  <r>
    <x v="512"/>
  </r>
  <r>
    <x v="513"/>
  </r>
  <r>
    <x v="514"/>
  </r>
  <r>
    <x v="515"/>
  </r>
  <r>
    <x v="516"/>
  </r>
  <r>
    <x v="517"/>
  </r>
  <r>
    <x v="518"/>
  </r>
  <r>
    <x v="519"/>
  </r>
  <r>
    <x v="520"/>
  </r>
  <r>
    <x v="521"/>
  </r>
  <r>
    <x v="522"/>
  </r>
  <r>
    <x v="523"/>
  </r>
  <r>
    <x v="524"/>
  </r>
  <r>
    <x v="525"/>
  </r>
  <r>
    <x v="526"/>
  </r>
  <r>
    <x v="527"/>
  </r>
  <r>
    <x v="528"/>
  </r>
  <r>
    <x v="529"/>
  </r>
  <r>
    <x v="530"/>
  </r>
  <r>
    <x v="530"/>
  </r>
  <r>
    <x v="530"/>
  </r>
  <r>
    <x v="531"/>
  </r>
  <r>
    <x v="532"/>
  </r>
  <r>
    <x v="533"/>
  </r>
  <r>
    <x v="534"/>
  </r>
  <r>
    <x v="535"/>
  </r>
  <r>
    <x v="536"/>
  </r>
  <r>
    <x v="537"/>
  </r>
  <r>
    <x v="538"/>
  </r>
  <r>
    <x v="539"/>
  </r>
  <r>
    <x v="540"/>
  </r>
  <r>
    <x v="5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5DD5EE-9F27-4E41-998C-4255611B7EA6}" name="PivotTable1" cacheId="0" applyNumberFormats="0" applyBorderFormats="0" applyFontFormats="0" applyPatternFormats="0" applyAlignmentFormats="0" applyWidthHeightFormats="1" dataCaption="Values" updatedVersion="8" minRefreshableVersion="3" itemPrintTitles="1" createdVersion="8" indent="0" compact="0" compactData="0" multipleFieldFilters="0">
  <location ref="F16" firstHeaderRow="0" firstDataRow="0" firstDataCol="0" rowPageCount="1" colPageCount="1"/>
  <pivotFields count="1">
    <pivotField axis="axisPage" compact="0" outline="0" showAll="0">
      <items count="543">
        <item x="1"/>
        <item x="2"/>
        <item x="3"/>
        <item x="4"/>
        <item x="5"/>
        <item x="6"/>
        <item x="7"/>
        <item x="8"/>
        <item x="9"/>
        <item x="10"/>
        <item x="11"/>
        <item x="12"/>
        <item x="13"/>
        <item x="14"/>
        <item x="15"/>
        <item x="16"/>
        <item x="17"/>
        <item x="18"/>
        <item x="19"/>
        <item x="20"/>
        <item x="21"/>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0"/>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22"/>
        <item t="default"/>
      </items>
    </pivotField>
  </pivotFields>
  <pageFields count="1">
    <pageField fld="0" hier="-1"/>
  </pageFields>
  <formats count="9">
    <format dxfId="353">
      <pivotArea field="0" type="button" dataOnly="0" labelOnly="1" outline="0" axis="axisPage" fieldPosition="0"/>
    </format>
    <format dxfId="352">
      <pivotArea field="0" type="button" dataOnly="0" labelOnly="1" outline="0" axis="axisPage" fieldPosition="0"/>
    </format>
    <format dxfId="351">
      <pivotArea field="0" type="button" dataOnly="0" labelOnly="1" outline="0" axis="axisPage" fieldPosition="0"/>
    </format>
    <format dxfId="350">
      <pivotArea dataOnly="0" labelOnly="1" outline="0" fieldPosition="0">
        <references count="1">
          <reference field="0" count="0"/>
        </references>
      </pivotArea>
    </format>
    <format dxfId="349">
      <pivotArea dataOnly="0" labelOnly="1" outline="0" fieldPosition="0">
        <references count="1">
          <reference field="0" count="1">
            <x v="0"/>
          </reference>
        </references>
      </pivotArea>
    </format>
    <format dxfId="348">
      <pivotArea field="0" type="button" dataOnly="0" labelOnly="1" outline="0" axis="axisPage" fieldPosition="0"/>
    </format>
    <format dxfId="347">
      <pivotArea dataOnly="0" labelOnly="1" outline="0" fieldPosition="0">
        <references count="1">
          <reference field="0" count="0"/>
        </references>
      </pivotArea>
    </format>
    <format dxfId="346">
      <pivotArea field="0" type="button" dataOnly="0" labelOnly="1" outline="0" axis="axisPage" fieldPosition="0"/>
    </format>
    <format dxfId="345">
      <pivotArea dataOnly="0" labelOnly="1" outline="0"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hyperlink" Target="file:///C:\Lnv.intern\grp\NCG\Algemeen\O&amp;R\Ontwerp;%20Team%20Technisch\Kostendeskundigen\2.%20Kaders\M29\M29%20kostentemplate\M29%20maatregelen%20-%20Afwerkkosten.doc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1">
    <tabColor rgb="FF1F3864"/>
    <outlinePr summaryBelow="0"/>
  </sheetPr>
  <dimension ref="A1:AK766"/>
  <sheetViews>
    <sheetView showGridLines="0" tabSelected="1" zoomScaleNormal="100" workbookViewId="0">
      <selection activeCell="G12" sqref="G12"/>
    </sheetView>
  </sheetViews>
  <sheetFormatPr defaultColWidth="9" defaultRowHeight="15.75" customHeight="1" outlineLevelRow="3" x14ac:dyDescent="0.25"/>
  <cols>
    <col min="1" max="1" width="5.59765625" style="850" customWidth="1"/>
    <col min="2" max="2" width="5.59765625" style="7" hidden="1" customWidth="1"/>
    <col min="3" max="3" width="2.19921875" style="5" customWidth="1"/>
    <col min="4" max="4" width="2.19921875" style="178" customWidth="1"/>
    <col min="5" max="5" width="9.19921875" style="73" customWidth="1"/>
    <col min="6" max="6" width="38.3984375" style="5" customWidth="1"/>
    <col min="7" max="7" width="27.59765625" style="5" customWidth="1"/>
    <col min="8" max="8" width="0.3984375" style="5" customWidth="1"/>
    <col min="9" max="9" width="12.19921875" style="5" customWidth="1"/>
    <col min="10" max="10" width="5.69921875" style="5" customWidth="1"/>
    <col min="11" max="11" width="11.19921875" style="337" customWidth="1"/>
    <col min="12" max="12" width="0.3984375" style="5" customWidth="1"/>
    <col min="13" max="13" width="12" style="16" bestFit="1" customWidth="1"/>
    <col min="14" max="15" width="13.69921875" style="14" customWidth="1"/>
    <col min="16" max="16" width="14.59765625" style="14" customWidth="1"/>
    <col min="17" max="17" width="2.69921875" style="5" customWidth="1"/>
    <col min="18" max="19" width="2.19921875" style="5" customWidth="1"/>
    <col min="20" max="20" width="18.8984375" style="1015" hidden="1" customWidth="1"/>
    <col min="21" max="21" width="14.09765625" style="36" hidden="1" customWidth="1"/>
    <col min="22" max="22" width="14.69921875" style="853" hidden="1" customWidth="1"/>
    <col min="23" max="23" width="2.09765625" style="402" hidden="1" customWidth="1"/>
    <col min="24" max="24" width="2.8984375" style="400" hidden="1" customWidth="1"/>
    <col min="25" max="25" width="64.19921875" style="401" hidden="1" customWidth="1"/>
    <col min="26" max="26" width="39" style="407" hidden="1" customWidth="1"/>
    <col min="27" max="27" width="16.59765625" style="400" customWidth="1"/>
    <col min="28" max="28" width="24" style="400" customWidth="1"/>
    <col min="29" max="37" width="9" style="36"/>
    <col min="38" max="16384" width="9" style="5"/>
  </cols>
  <sheetData>
    <row r="1" spans="1:37" s="8" customFormat="1" ht="12" customHeight="1" x14ac:dyDescent="0.25">
      <c r="A1" s="848" t="s">
        <v>53</v>
      </c>
      <c r="B1" s="316"/>
      <c r="C1" s="946" t="s">
        <v>1641</v>
      </c>
      <c r="D1" s="273"/>
      <c r="E1" s="274"/>
      <c r="F1" s="275"/>
      <c r="G1" s="276"/>
      <c r="H1" s="277"/>
      <c r="I1" s="278"/>
      <c r="J1" s="277"/>
      <c r="K1" s="279"/>
      <c r="L1" s="277"/>
      <c r="M1" s="280"/>
      <c r="N1" s="281"/>
      <c r="O1" s="281"/>
      <c r="P1" s="282"/>
      <c r="Q1" s="283"/>
      <c r="R1" s="282"/>
      <c r="S1" s="284"/>
      <c r="T1" s="1014"/>
      <c r="U1" s="149"/>
      <c r="V1" s="854"/>
      <c r="W1" s="399"/>
      <c r="X1" s="400"/>
      <c r="Y1" s="401"/>
      <c r="Z1" s="400"/>
      <c r="AA1" s="400"/>
      <c r="AB1" s="400"/>
      <c r="AC1" s="36"/>
      <c r="AD1" s="36"/>
      <c r="AE1" s="36"/>
      <c r="AF1" s="36"/>
      <c r="AG1" s="36"/>
      <c r="AH1" s="36"/>
      <c r="AI1" s="36"/>
      <c r="AJ1" s="36"/>
      <c r="AK1" s="36"/>
    </row>
    <row r="2" spans="1:37" s="8" customFormat="1" ht="10.25" customHeight="1" x14ac:dyDescent="0.25">
      <c r="A2" s="849">
        <v>1</v>
      </c>
      <c r="B2" s="7" t="s">
        <v>54</v>
      </c>
      <c r="C2" s="285"/>
      <c r="D2" s="360"/>
      <c r="E2" s="361"/>
      <c r="F2" s="60"/>
      <c r="G2" s="61"/>
      <c r="H2" s="62"/>
      <c r="I2" s="63"/>
      <c r="J2" s="62"/>
      <c r="K2" s="64"/>
      <c r="L2" s="62"/>
      <c r="M2" s="65"/>
      <c r="N2" s="64"/>
      <c r="O2" s="64"/>
      <c r="P2" s="4"/>
      <c r="Q2" s="3"/>
      <c r="R2" s="4"/>
      <c r="S2" s="286"/>
      <c r="T2" s="1014"/>
      <c r="U2" s="149"/>
      <c r="V2" s="854"/>
      <c r="W2" s="399"/>
      <c r="X2" s="400"/>
      <c r="Y2" s="401"/>
      <c r="Z2" s="400"/>
      <c r="AA2" s="400"/>
      <c r="AB2" s="400"/>
      <c r="AC2" s="36"/>
      <c r="AD2" s="36"/>
      <c r="AE2" s="36"/>
      <c r="AF2" s="36"/>
      <c r="AG2" s="36"/>
      <c r="AH2" s="36"/>
      <c r="AI2" s="36"/>
      <c r="AJ2" s="36"/>
      <c r="AK2" s="36"/>
    </row>
    <row r="3" spans="1:37" s="8" customFormat="1" ht="30" customHeight="1" x14ac:dyDescent="0.25">
      <c r="A3" s="849">
        <v>1</v>
      </c>
      <c r="B3" s="7" t="s">
        <v>54</v>
      </c>
      <c r="C3" s="287"/>
      <c r="D3" s="360"/>
      <c r="E3" s="311"/>
      <c r="F3" s="249"/>
      <c r="G3" s="353" t="str">
        <f>G29</f>
        <v>Kostentemplate_Maatregel 29_Q2-2025</v>
      </c>
      <c r="H3" s="250"/>
      <c r="I3" s="352"/>
      <c r="J3" s="317"/>
      <c r="K3" s="322"/>
      <c r="L3" s="251"/>
      <c r="M3" s="251"/>
      <c r="N3" s="252"/>
      <c r="O3" s="252"/>
      <c r="P3" s="253"/>
      <c r="Q3" s="254"/>
      <c r="R3" s="362"/>
      <c r="S3" s="286"/>
      <c r="T3" s="1015"/>
      <c r="U3" s="149"/>
      <c r="V3" s="855"/>
      <c r="W3" s="402"/>
      <c r="X3" s="400"/>
      <c r="Y3" s="401"/>
      <c r="Z3" s="400"/>
      <c r="AA3" s="400"/>
      <c r="AB3" s="400"/>
      <c r="AC3" s="36"/>
      <c r="AD3" s="36"/>
      <c r="AE3" s="36"/>
      <c r="AF3" s="36"/>
      <c r="AG3" s="36"/>
      <c r="AH3" s="36"/>
      <c r="AI3" s="36"/>
      <c r="AJ3" s="36"/>
      <c r="AK3" s="36"/>
    </row>
    <row r="4" spans="1:37" s="8" customFormat="1" ht="10.25" customHeight="1" x14ac:dyDescent="0.25">
      <c r="A4" s="849">
        <v>1</v>
      </c>
      <c r="B4" s="7" t="s">
        <v>54</v>
      </c>
      <c r="C4" s="287"/>
      <c r="D4" s="360"/>
      <c r="E4" s="363"/>
      <c r="F4" s="364"/>
      <c r="G4" s="54"/>
      <c r="H4" s="55"/>
      <c r="I4" s="56"/>
      <c r="J4" s="55"/>
      <c r="K4" s="57"/>
      <c r="L4" s="55"/>
      <c r="M4" s="58"/>
      <c r="N4" s="59"/>
      <c r="O4" s="59"/>
      <c r="P4" s="365"/>
      <c r="Q4" s="364"/>
      <c r="R4" s="362"/>
      <c r="S4" s="286"/>
      <c r="T4" s="1015"/>
      <c r="U4" s="149"/>
      <c r="V4" s="853"/>
      <c r="W4" s="402"/>
      <c r="X4" s="400"/>
      <c r="Y4" s="401"/>
      <c r="Z4" s="400"/>
      <c r="AA4" s="400"/>
      <c r="AB4" s="400"/>
      <c r="AC4" s="36"/>
      <c r="AD4" s="36"/>
      <c r="AE4" s="36"/>
      <c r="AF4" s="36"/>
      <c r="AG4" s="36"/>
      <c r="AH4" s="36"/>
      <c r="AI4" s="36"/>
      <c r="AJ4" s="36"/>
      <c r="AK4" s="36"/>
    </row>
    <row r="5" spans="1:37" s="9" customFormat="1" ht="12" customHeight="1" x14ac:dyDescent="0.25">
      <c r="A5" s="849">
        <v>1</v>
      </c>
      <c r="B5" s="7" t="s">
        <v>54</v>
      </c>
      <c r="C5" s="288"/>
      <c r="D5" s="366"/>
      <c r="E5" s="367"/>
      <c r="F5" s="368"/>
      <c r="G5" s="368"/>
      <c r="H5" s="368"/>
      <c r="I5" s="368"/>
      <c r="J5" s="368"/>
      <c r="K5" s="369"/>
      <c r="L5" s="368"/>
      <c r="M5" s="368"/>
      <c r="N5" s="370"/>
      <c r="O5" s="370"/>
      <c r="P5" s="368"/>
      <c r="Q5" s="368"/>
      <c r="R5" s="368"/>
      <c r="S5" s="289"/>
      <c r="T5" s="1015"/>
      <c r="U5" s="149"/>
      <c r="V5" s="856"/>
      <c r="W5" s="402"/>
      <c r="X5" s="403"/>
      <c r="Y5" s="402"/>
      <c r="Z5" s="404"/>
      <c r="AA5" s="403"/>
      <c r="AB5" s="403"/>
      <c r="AC5" s="74"/>
      <c r="AD5" s="74"/>
      <c r="AE5" s="74"/>
      <c r="AF5" s="74"/>
      <c r="AG5" s="74"/>
      <c r="AH5" s="74"/>
      <c r="AI5" s="74"/>
      <c r="AJ5" s="74"/>
      <c r="AK5" s="74"/>
    </row>
    <row r="6" spans="1:37" ht="10.25" customHeight="1" x14ac:dyDescent="0.25">
      <c r="A6" s="849">
        <v>1</v>
      </c>
      <c r="B6" s="7" t="s">
        <v>54</v>
      </c>
      <c r="C6" s="290"/>
      <c r="D6" s="175"/>
      <c r="E6" s="179"/>
      <c r="F6" s="66"/>
      <c r="G6" s="66"/>
      <c r="H6" s="66"/>
      <c r="I6" s="66"/>
      <c r="J6" s="66"/>
      <c r="K6" s="323"/>
      <c r="L6" s="66"/>
      <c r="M6" s="66"/>
      <c r="N6" s="67"/>
      <c r="O6" s="67"/>
      <c r="P6" s="66"/>
      <c r="Q6" s="66"/>
      <c r="R6" s="66"/>
      <c r="S6" s="291"/>
      <c r="U6" s="149"/>
      <c r="X6" s="402"/>
      <c r="Y6" s="405"/>
      <c r="Z6" s="404"/>
      <c r="AA6" s="403"/>
    </row>
    <row r="7" spans="1:37" ht="15.75" customHeight="1" x14ac:dyDescent="0.25">
      <c r="A7" s="849">
        <v>1</v>
      </c>
      <c r="B7" s="7" t="s">
        <v>54</v>
      </c>
      <c r="C7" s="290"/>
      <c r="D7" s="175"/>
      <c r="E7" s="219"/>
      <c r="F7" s="231"/>
      <c r="G7" s="231"/>
      <c r="H7" s="231"/>
      <c r="I7" s="231"/>
      <c r="J7" s="232"/>
      <c r="K7" s="233"/>
      <c r="L7" s="232"/>
      <c r="M7" s="242"/>
      <c r="N7" s="234"/>
      <c r="O7" s="234"/>
      <c r="P7" s="234"/>
      <c r="Q7" s="243"/>
      <c r="R7" s="68"/>
      <c r="S7" s="291"/>
      <c r="U7" s="149"/>
      <c r="X7" s="406"/>
      <c r="Y7" s="407"/>
      <c r="Z7" s="404"/>
      <c r="AA7" s="403"/>
    </row>
    <row r="8" spans="1:37" s="2" customFormat="1" ht="10.25" customHeight="1" x14ac:dyDescent="0.2">
      <c r="A8" s="849">
        <v>1</v>
      </c>
      <c r="B8" s="7" t="s">
        <v>54</v>
      </c>
      <c r="C8" s="290"/>
      <c r="D8" s="175"/>
      <c r="E8" s="244"/>
      <c r="F8" s="371"/>
      <c r="G8" s="372"/>
      <c r="H8" s="372"/>
      <c r="I8" s="315"/>
      <c r="J8" s="40"/>
      <c r="K8" s="324"/>
      <c r="L8" s="40"/>
      <c r="M8" s="373"/>
      <c r="N8" s="42"/>
      <c r="O8" s="42"/>
      <c r="P8" s="41"/>
      <c r="Q8" s="245"/>
      <c r="R8" s="68"/>
      <c r="S8" s="291"/>
      <c r="T8" s="1015"/>
      <c r="U8" s="149"/>
      <c r="V8" s="857"/>
      <c r="W8" s="402"/>
      <c r="X8" s="402"/>
      <c r="Y8" s="405"/>
      <c r="Z8" s="404"/>
      <c r="AA8" s="403"/>
      <c r="AB8" s="400"/>
      <c r="AC8" s="75"/>
      <c r="AD8" s="75"/>
      <c r="AE8" s="75"/>
      <c r="AF8" s="75"/>
      <c r="AG8" s="75"/>
      <c r="AH8" s="75"/>
      <c r="AI8" s="75"/>
      <c r="AJ8" s="75"/>
      <c r="AK8" s="75"/>
    </row>
    <row r="9" spans="1:37" s="2" customFormat="1" ht="15.75" customHeight="1" x14ac:dyDescent="0.2">
      <c r="A9" s="849">
        <v>1</v>
      </c>
      <c r="B9" s="7" t="s">
        <v>54</v>
      </c>
      <c r="C9" s="290"/>
      <c r="D9" s="175"/>
      <c r="E9" s="314" t="str">
        <f>IF($G$9="Maak keuze","1"," ")</f>
        <v xml:space="preserve"> </v>
      </c>
      <c r="F9" s="374" t="s">
        <v>56</v>
      </c>
      <c r="G9" s="651" t="s">
        <v>837</v>
      </c>
      <c r="H9" s="375"/>
      <c r="I9" s="313"/>
      <c r="J9" s="376"/>
      <c r="K9" s="1069" t="e" vm="1">
        <v>#VALUE!</v>
      </c>
      <c r="L9" s="1069"/>
      <c r="M9" s="1069"/>
      <c r="N9" s="1069"/>
      <c r="O9" s="1069"/>
      <c r="P9" s="1069"/>
      <c r="Q9" s="245"/>
      <c r="R9" s="68"/>
      <c r="S9" s="291"/>
      <c r="T9" s="1015"/>
      <c r="U9" s="149"/>
      <c r="V9" s="853"/>
      <c r="W9" s="402"/>
      <c r="X9" s="402"/>
      <c r="Y9" s="408"/>
      <c r="Z9" s="409"/>
      <c r="AA9" s="410"/>
      <c r="AB9" s="409"/>
      <c r="AC9" s="75"/>
      <c r="AD9" s="75"/>
      <c r="AE9" s="75"/>
      <c r="AF9" s="75"/>
      <c r="AG9" s="75"/>
      <c r="AH9" s="75"/>
      <c r="AI9" s="75"/>
      <c r="AJ9" s="75"/>
      <c r="AK9" s="75"/>
    </row>
    <row r="10" spans="1:37" s="2" customFormat="1" ht="15.75" customHeight="1" x14ac:dyDescent="0.2">
      <c r="A10" s="849">
        <v>1</v>
      </c>
      <c r="B10" s="7" t="s">
        <v>54</v>
      </c>
      <c r="C10" s="290"/>
      <c r="D10" s="175"/>
      <c r="E10" s="244"/>
      <c r="F10" s="378"/>
      <c r="G10" s="379"/>
      <c r="H10" s="372"/>
      <c r="J10" s="40"/>
      <c r="K10" s="1069"/>
      <c r="L10" s="1069"/>
      <c r="M10" s="1069"/>
      <c r="N10" s="1069"/>
      <c r="O10" s="1069"/>
      <c r="P10" s="1069"/>
      <c r="Q10" s="245"/>
      <c r="R10" s="68"/>
      <c r="S10" s="291"/>
      <c r="T10" s="1015"/>
      <c r="U10" s="149"/>
      <c r="V10" s="853"/>
      <c r="W10" s="402"/>
      <c r="X10" s="402"/>
      <c r="Y10" s="411"/>
      <c r="Z10" s="407"/>
      <c r="AA10" s="407"/>
      <c r="AB10" s="407"/>
      <c r="AC10" s="75"/>
      <c r="AD10" s="75"/>
      <c r="AE10" s="75"/>
      <c r="AF10" s="75"/>
      <c r="AG10" s="75"/>
      <c r="AH10" s="75"/>
      <c r="AI10" s="75"/>
      <c r="AJ10" s="75"/>
      <c r="AK10" s="75"/>
    </row>
    <row r="11" spans="1:37" s="2" customFormat="1" ht="15.75" customHeight="1" x14ac:dyDescent="0.2">
      <c r="A11" s="849">
        <v>1</v>
      </c>
      <c r="B11" s="7" t="s">
        <v>54</v>
      </c>
      <c r="C11" s="290"/>
      <c r="D11" s="175"/>
      <c r="E11" s="244"/>
      <c r="F11" s="43"/>
      <c r="G11" s="379"/>
      <c r="H11" s="372"/>
      <c r="I11" s="39"/>
      <c r="J11" s="375"/>
      <c r="K11" s="1069"/>
      <c r="L11" s="1069"/>
      <c r="M11" s="1069"/>
      <c r="N11" s="1069"/>
      <c r="O11" s="1069"/>
      <c r="P11" s="1069"/>
      <c r="Q11" s="245"/>
      <c r="R11" s="68"/>
      <c r="S11" s="291"/>
      <c r="T11" s="1015"/>
      <c r="U11" s="149"/>
      <c r="V11" s="853"/>
      <c r="W11" s="402"/>
      <c r="X11" s="402"/>
      <c r="Y11" s="411"/>
      <c r="Z11" s="407"/>
      <c r="AA11" s="407"/>
      <c r="AB11" s="407"/>
      <c r="AC11" s="75"/>
      <c r="AD11" s="75"/>
      <c r="AE11" s="75"/>
      <c r="AF11" s="75"/>
      <c r="AG11" s="75"/>
      <c r="AH11" s="75"/>
      <c r="AI11" s="75"/>
      <c r="AJ11" s="75"/>
      <c r="AK11" s="75"/>
    </row>
    <row r="12" spans="1:37" s="2" customFormat="1" ht="15.75" customHeight="1" x14ac:dyDescent="0.2">
      <c r="A12" s="849">
        <v>1</v>
      </c>
      <c r="B12" s="7" t="s">
        <v>54</v>
      </c>
      <c r="C12" s="290"/>
      <c r="D12" s="175"/>
      <c r="E12" s="244"/>
      <c r="F12" s="192" t="s">
        <v>57</v>
      </c>
      <c r="G12" s="652"/>
      <c r="H12" s="375"/>
      <c r="I12" s="44"/>
      <c r="K12" s="1069"/>
      <c r="L12" s="1069"/>
      <c r="M12" s="1069"/>
      <c r="N12" s="1069"/>
      <c r="O12" s="1069"/>
      <c r="P12" s="1069"/>
      <c r="Q12" s="245"/>
      <c r="R12" s="68"/>
      <c r="S12" s="291"/>
      <c r="T12" s="1015"/>
      <c r="U12" s="149"/>
      <c r="V12" s="853"/>
      <c r="W12" s="402"/>
      <c r="X12" s="402"/>
      <c r="Y12" s="411"/>
      <c r="Z12" s="407"/>
      <c r="AA12" s="407"/>
      <c r="AB12" s="407"/>
      <c r="AC12" s="75"/>
      <c r="AD12" s="75"/>
      <c r="AE12" s="75"/>
      <c r="AF12" s="75"/>
      <c r="AG12" s="75"/>
      <c r="AH12" s="75"/>
      <c r="AI12" s="75"/>
      <c r="AJ12" s="75"/>
      <c r="AK12" s="75"/>
    </row>
    <row r="13" spans="1:37" s="2" customFormat="1" ht="15.75" customHeight="1" x14ac:dyDescent="0.2">
      <c r="A13" s="849">
        <v>1</v>
      </c>
      <c r="B13" s="7" t="s">
        <v>54</v>
      </c>
      <c r="C13" s="290"/>
      <c r="D13" s="175"/>
      <c r="E13" s="244"/>
      <c r="F13" s="192" t="s">
        <v>58</v>
      </c>
      <c r="G13" s="652"/>
      <c r="H13" s="375"/>
      <c r="I13" s="44"/>
      <c r="K13" s="377"/>
      <c r="N13" s="380"/>
      <c r="O13" s="380"/>
      <c r="Q13" s="245"/>
      <c r="R13" s="68"/>
      <c r="S13" s="291"/>
      <c r="T13" s="1015"/>
      <c r="U13" s="149"/>
      <c r="V13" s="853"/>
      <c r="W13" s="402"/>
      <c r="X13" s="402"/>
      <c r="Y13" s="411"/>
      <c r="Z13" s="407"/>
      <c r="AA13" s="407"/>
      <c r="AB13" s="407"/>
      <c r="AC13" s="75"/>
      <c r="AD13" s="75"/>
      <c r="AE13" s="75"/>
      <c r="AF13" s="75"/>
      <c r="AG13" s="75"/>
      <c r="AH13" s="75"/>
      <c r="AI13" s="75"/>
      <c r="AJ13" s="75"/>
      <c r="AK13" s="75"/>
    </row>
    <row r="14" spans="1:37" s="20" customFormat="1" ht="17" x14ac:dyDescent="0.2">
      <c r="A14" s="849">
        <v>1</v>
      </c>
      <c r="B14" s="7" t="s">
        <v>54</v>
      </c>
      <c r="C14" s="292"/>
      <c r="D14" s="176"/>
      <c r="E14" s="246"/>
      <c r="F14" s="192" t="s">
        <v>59</v>
      </c>
      <c r="G14" s="653" t="s">
        <v>60</v>
      </c>
      <c r="H14" s="375"/>
      <c r="K14" s="381"/>
      <c r="N14" s="380"/>
      <c r="O14" s="380"/>
      <c r="P14" s="2"/>
      <c r="Q14" s="245"/>
      <c r="R14" s="104"/>
      <c r="S14" s="293"/>
      <c r="T14" s="1015"/>
      <c r="U14" s="149"/>
      <c r="V14" s="853"/>
      <c r="W14" s="402"/>
      <c r="X14" s="412"/>
      <c r="Y14" s="411"/>
      <c r="Z14" s="407"/>
      <c r="AA14" s="407"/>
      <c r="AB14" s="407"/>
      <c r="AC14" s="105"/>
      <c r="AD14" s="105"/>
      <c r="AE14" s="105"/>
      <c r="AF14" s="105"/>
      <c r="AG14" s="105"/>
      <c r="AH14" s="105"/>
      <c r="AI14" s="105"/>
      <c r="AJ14" s="105"/>
      <c r="AK14" s="105"/>
    </row>
    <row r="15" spans="1:37" s="2" customFormat="1" ht="15.75" customHeight="1" x14ac:dyDescent="0.25">
      <c r="A15" s="849">
        <f>IF(G15=0,0,1)</f>
        <v>1</v>
      </c>
      <c r="B15" s="7" t="s">
        <v>54</v>
      </c>
      <c r="C15" s="290"/>
      <c r="D15" s="175"/>
      <c r="E15" s="244"/>
      <c r="F15" s="192" t="s">
        <v>61</v>
      </c>
      <c r="G15" s="195" t="str">
        <f>IFERROR(IF(G14&gt;0,VLOOKUP(G14,Tabellen!B30:C591,2,),""),"")</f>
        <v/>
      </c>
      <c r="H15" s="375"/>
      <c r="I15" s="1"/>
      <c r="J15" s="20"/>
      <c r="K15" s="865"/>
      <c r="L15" s="20"/>
      <c r="M15" s="20"/>
      <c r="N15" s="380"/>
      <c r="O15" s="380"/>
      <c r="Q15" s="245"/>
      <c r="R15" s="68"/>
      <c r="S15" s="291"/>
      <c r="T15" s="1015"/>
      <c r="U15" s="149"/>
      <c r="V15" s="853"/>
      <c r="W15" s="402"/>
      <c r="X15" s="402"/>
      <c r="Y15" s="411"/>
      <c r="Z15" s="407"/>
      <c r="AA15" s="407"/>
      <c r="AB15" s="407"/>
      <c r="AC15" s="75"/>
      <c r="AD15" s="75"/>
      <c r="AE15" s="75"/>
      <c r="AF15" s="75"/>
      <c r="AG15" s="75"/>
      <c r="AH15" s="75"/>
      <c r="AI15" s="75"/>
      <c r="AJ15" s="75"/>
      <c r="AK15" s="75"/>
    </row>
    <row r="16" spans="1:37" s="2" customFormat="1" ht="15.75" customHeight="1" outlineLevel="1" x14ac:dyDescent="0.25">
      <c r="A16" s="849">
        <v>1</v>
      </c>
      <c r="B16" s="7" t="s">
        <v>54</v>
      </c>
      <c r="C16" s="290"/>
      <c r="D16" s="174"/>
      <c r="E16" s="244"/>
      <c r="F16" s="194" t="s">
        <v>62</v>
      </c>
      <c r="G16" s="654">
        <v>0</v>
      </c>
      <c r="H16" s="1"/>
      <c r="J16" s="20"/>
      <c r="K16" s="865"/>
      <c r="L16" s="20"/>
      <c r="M16" s="20"/>
      <c r="N16" s="380"/>
      <c r="O16" s="380"/>
      <c r="Q16" s="245"/>
      <c r="R16" s="68"/>
      <c r="S16" s="291"/>
      <c r="T16" s="1015"/>
      <c r="U16" s="149"/>
      <c r="V16" s="853"/>
      <c r="W16" s="402"/>
      <c r="X16" s="402"/>
      <c r="Y16" s="411"/>
      <c r="Z16" s="407"/>
      <c r="AA16" s="407"/>
      <c r="AB16" s="407"/>
      <c r="AC16" s="75"/>
      <c r="AD16" s="75"/>
      <c r="AE16" s="75"/>
      <c r="AF16" s="75"/>
      <c r="AG16" s="75"/>
      <c r="AH16" s="75"/>
      <c r="AI16" s="75"/>
      <c r="AJ16" s="75"/>
      <c r="AK16" s="75"/>
    </row>
    <row r="17" spans="1:37" s="2" customFormat="1" ht="15.75" customHeight="1" outlineLevel="1" x14ac:dyDescent="0.25">
      <c r="A17" s="849">
        <v>1</v>
      </c>
      <c r="B17" s="7" t="s">
        <v>54</v>
      </c>
      <c r="C17" s="290"/>
      <c r="D17" s="174"/>
      <c r="E17" s="222"/>
      <c r="F17" s="196" t="s">
        <v>63</v>
      </c>
      <c r="G17" s="655" t="s">
        <v>64</v>
      </c>
      <c r="H17" s="1"/>
      <c r="I17" s="109"/>
      <c r="J17" s="20"/>
      <c r="K17" s="865"/>
      <c r="L17" s="20"/>
      <c r="M17" s="20"/>
      <c r="N17" s="380"/>
      <c r="O17" s="380"/>
      <c r="Q17" s="245"/>
      <c r="R17" s="68"/>
      <c r="S17" s="291"/>
      <c r="T17" s="1015"/>
      <c r="U17" s="149"/>
      <c r="V17" s="853"/>
      <c r="W17" s="402"/>
      <c r="X17" s="402"/>
      <c r="Y17" s="411"/>
      <c r="Z17" s="407"/>
      <c r="AA17" s="407"/>
      <c r="AB17" s="407"/>
      <c r="AC17" s="75"/>
      <c r="AD17" s="75"/>
      <c r="AE17" s="75"/>
      <c r="AF17" s="75"/>
      <c r="AG17" s="75"/>
      <c r="AH17" s="75"/>
      <c r="AI17" s="75"/>
      <c r="AJ17" s="75"/>
      <c r="AK17" s="75"/>
    </row>
    <row r="18" spans="1:37" s="2" customFormat="1" ht="15.75" customHeight="1" outlineLevel="1" x14ac:dyDescent="0.25">
      <c r="A18" s="849">
        <v>1</v>
      </c>
      <c r="B18" s="7" t="s">
        <v>54</v>
      </c>
      <c r="C18" s="290"/>
      <c r="D18" s="174"/>
      <c r="E18" s="222"/>
      <c r="F18" s="396" t="s">
        <v>65</v>
      </c>
      <c r="G18" s="655"/>
      <c r="H18" s="1"/>
      <c r="I18" s="109"/>
      <c r="J18" s="20"/>
      <c r="K18" s="865"/>
      <c r="L18" s="20"/>
      <c r="M18" s="20"/>
      <c r="N18" s="380"/>
      <c r="O18" s="380"/>
      <c r="Q18" s="245"/>
      <c r="R18" s="68"/>
      <c r="S18" s="291"/>
      <c r="T18" s="1015"/>
      <c r="U18" s="428"/>
      <c r="V18" s="853"/>
      <c r="W18" s="402"/>
      <c r="X18" s="402"/>
      <c r="Y18" s="411"/>
      <c r="Z18" s="407"/>
      <c r="AA18" s="407"/>
      <c r="AB18" s="407"/>
      <c r="AC18" s="75"/>
      <c r="AD18" s="75"/>
      <c r="AE18" s="75"/>
      <c r="AF18" s="75"/>
      <c r="AG18" s="75"/>
      <c r="AH18" s="75"/>
      <c r="AI18" s="75"/>
      <c r="AJ18" s="75"/>
      <c r="AK18" s="75"/>
    </row>
    <row r="19" spans="1:37" s="2" customFormat="1" ht="15.75" customHeight="1" outlineLevel="1" x14ac:dyDescent="0.2">
      <c r="A19" s="849">
        <v>1</v>
      </c>
      <c r="B19" s="7" t="s">
        <v>54</v>
      </c>
      <c r="C19" s="290"/>
      <c r="D19" s="174"/>
      <c r="E19" s="244"/>
      <c r="F19" s="194" t="s">
        <v>1371</v>
      </c>
      <c r="G19" s="195" t="s">
        <v>1372</v>
      </c>
      <c r="H19" s="375"/>
      <c r="I19" s="109"/>
      <c r="J19" s="20"/>
      <c r="K19" s="866"/>
      <c r="L19" s="20"/>
      <c r="M19" s="20"/>
      <c r="N19" s="380"/>
      <c r="O19" s="380"/>
      <c r="Q19" s="245"/>
      <c r="R19" s="68"/>
      <c r="S19" s="291"/>
      <c r="T19" s="1015"/>
      <c r="U19" s="149"/>
      <c r="V19" s="853"/>
      <c r="W19" s="402"/>
      <c r="X19" s="402"/>
      <c r="Y19" s="411"/>
      <c r="Z19" s="407"/>
      <c r="AA19" s="407"/>
      <c r="AB19" s="407"/>
      <c r="AC19" s="75"/>
      <c r="AD19" s="75"/>
      <c r="AE19" s="75"/>
      <c r="AF19" s="75"/>
      <c r="AG19" s="75"/>
      <c r="AH19" s="75"/>
      <c r="AI19" s="75"/>
      <c r="AJ19" s="75"/>
      <c r="AK19" s="75"/>
    </row>
    <row r="20" spans="1:37" s="2" customFormat="1" ht="15.75" customHeight="1" outlineLevel="1" x14ac:dyDescent="0.2">
      <c r="A20" s="849">
        <v>1</v>
      </c>
      <c r="B20" s="7" t="s">
        <v>54</v>
      </c>
      <c r="C20" s="290"/>
      <c r="D20" s="174"/>
      <c r="E20" s="244"/>
      <c r="F20" s="193" t="s">
        <v>1370</v>
      </c>
      <c r="G20" s="656">
        <v>0</v>
      </c>
      <c r="H20" s="375"/>
      <c r="I20" s="45"/>
      <c r="J20" s="20"/>
      <c r="K20" s="866"/>
      <c r="L20" s="20"/>
      <c r="M20" s="20"/>
      <c r="N20" s="380"/>
      <c r="O20" s="380"/>
      <c r="Q20" s="245"/>
      <c r="R20" s="68"/>
      <c r="S20" s="291"/>
      <c r="T20" s="1015"/>
      <c r="U20" s="149"/>
      <c r="V20" s="853"/>
      <c r="W20" s="402"/>
      <c r="X20" s="402"/>
      <c r="Y20" s="411"/>
      <c r="Z20" s="407"/>
      <c r="AA20" s="407"/>
      <c r="AB20" s="407"/>
      <c r="AC20" s="75"/>
      <c r="AD20" s="75"/>
      <c r="AE20" s="75"/>
      <c r="AF20" s="75"/>
      <c r="AG20" s="75"/>
      <c r="AH20" s="75"/>
      <c r="AI20" s="75"/>
      <c r="AJ20" s="75"/>
      <c r="AK20" s="75"/>
    </row>
    <row r="21" spans="1:37" s="2" customFormat="1" ht="15.75" customHeight="1" outlineLevel="1" x14ac:dyDescent="0.2">
      <c r="A21" s="849">
        <v>1</v>
      </c>
      <c r="B21" s="7" t="s">
        <v>54</v>
      </c>
      <c r="C21" s="290"/>
      <c r="D21" s="174"/>
      <c r="E21" s="244"/>
      <c r="F21" s="193" t="s">
        <v>66</v>
      </c>
      <c r="G21" s="656">
        <v>0</v>
      </c>
      <c r="H21" s="375"/>
      <c r="I21" s="45"/>
      <c r="J21" s="20"/>
      <c r="K21" s="866"/>
      <c r="L21" s="20"/>
      <c r="M21" s="20"/>
      <c r="N21" s="380"/>
      <c r="O21" s="380"/>
      <c r="Q21" s="245"/>
      <c r="R21" s="68"/>
      <c r="S21" s="291"/>
      <c r="T21" s="1015"/>
      <c r="U21" s="149"/>
      <c r="V21" s="853"/>
      <c r="W21" s="402"/>
      <c r="X21" s="402"/>
      <c r="Y21" s="411"/>
      <c r="Z21" s="407"/>
      <c r="AA21" s="407"/>
      <c r="AB21" s="407"/>
      <c r="AC21" s="75"/>
      <c r="AD21" s="75"/>
      <c r="AE21" s="75"/>
      <c r="AF21" s="75"/>
      <c r="AG21" s="75"/>
      <c r="AH21" s="75"/>
      <c r="AI21" s="75"/>
      <c r="AJ21" s="75"/>
      <c r="AK21" s="75"/>
    </row>
    <row r="22" spans="1:37" s="2" customFormat="1" ht="15.75" customHeight="1" outlineLevel="1" x14ac:dyDescent="0.2">
      <c r="A22" s="849">
        <f t="shared" ref="A22:A28" si="0">IF(G22=0,0,1)</f>
        <v>0</v>
      </c>
      <c r="B22" s="7" t="s">
        <v>54</v>
      </c>
      <c r="C22" s="290"/>
      <c r="D22" s="174"/>
      <c r="E22" s="244"/>
      <c r="F22" s="193" t="s">
        <v>67</v>
      </c>
      <c r="G22" s="657"/>
      <c r="H22" s="375"/>
      <c r="I22" s="45"/>
      <c r="J22" s="20"/>
      <c r="K22" s="866"/>
      <c r="L22" s="20"/>
      <c r="M22" s="20"/>
      <c r="N22" s="380"/>
      <c r="O22" s="380"/>
      <c r="Q22" s="245"/>
      <c r="R22" s="68"/>
      <c r="S22" s="291"/>
      <c r="T22" s="1015"/>
      <c r="U22" s="149"/>
      <c r="V22" s="853"/>
      <c r="W22" s="402"/>
      <c r="X22" s="402"/>
      <c r="Y22" s="411"/>
      <c r="Z22" s="407"/>
      <c r="AA22" s="407"/>
      <c r="AB22" s="407"/>
    </row>
    <row r="23" spans="1:37" s="2" customFormat="1" ht="15.75" customHeight="1" outlineLevel="1" x14ac:dyDescent="0.2">
      <c r="A23" s="849">
        <f t="shared" si="0"/>
        <v>0</v>
      </c>
      <c r="B23" s="7" t="s">
        <v>54</v>
      </c>
      <c r="C23" s="290"/>
      <c r="D23" s="174"/>
      <c r="E23" s="244"/>
      <c r="F23" s="193" t="s">
        <v>67</v>
      </c>
      <c r="G23" s="657"/>
      <c r="H23" s="375"/>
      <c r="I23" s="45"/>
      <c r="J23" s="20"/>
      <c r="K23" s="866"/>
      <c r="L23" s="20"/>
      <c r="M23" s="20"/>
      <c r="N23" s="380"/>
      <c r="O23" s="380"/>
      <c r="Q23" s="245"/>
      <c r="R23" s="68"/>
      <c r="S23" s="291"/>
      <c r="T23" s="1015"/>
      <c r="U23" s="149"/>
      <c r="V23" s="853"/>
      <c r="W23" s="402"/>
      <c r="X23" s="402"/>
      <c r="Y23" s="411"/>
      <c r="Z23" s="407"/>
      <c r="AA23" s="407"/>
      <c r="AB23" s="407"/>
    </row>
    <row r="24" spans="1:37" s="2" customFormat="1" ht="15.75" customHeight="1" outlineLevel="1" x14ac:dyDescent="0.35">
      <c r="A24" s="849">
        <f t="shared" ref="A24" si="1">IF(G24=0,0,1)</f>
        <v>0</v>
      </c>
      <c r="B24" s="7" t="s">
        <v>54</v>
      </c>
      <c r="C24" s="290"/>
      <c r="D24" s="174"/>
      <c r="E24" s="244"/>
      <c r="F24" s="197" t="s">
        <v>67</v>
      </c>
      <c r="G24" s="658"/>
      <c r="H24" s="375"/>
      <c r="I24" s="45"/>
      <c r="J24" s="20"/>
      <c r="K24" s="867"/>
      <c r="L24" s="20"/>
      <c r="M24" s="20"/>
      <c r="N24" s="380"/>
      <c r="O24" s="380"/>
      <c r="Q24" s="245"/>
      <c r="R24" s="68"/>
      <c r="S24" s="291"/>
      <c r="T24" s="1015"/>
      <c r="U24" s="149"/>
      <c r="V24" s="853"/>
      <c r="W24" s="402"/>
      <c r="X24" s="402"/>
      <c r="Y24" s="411"/>
      <c r="Z24" s="407"/>
      <c r="AA24" s="407"/>
      <c r="AB24" s="407"/>
    </row>
    <row r="25" spans="1:37" s="2" customFormat="1" ht="15.75" customHeight="1" outlineLevel="1" x14ac:dyDescent="0.2">
      <c r="A25" s="849">
        <v>1</v>
      </c>
      <c r="B25" s="7" t="s">
        <v>54</v>
      </c>
      <c r="C25" s="290"/>
      <c r="D25" s="174"/>
      <c r="E25" s="244"/>
      <c r="F25" s="198" t="s">
        <v>1373</v>
      </c>
      <c r="G25" s="659">
        <v>0</v>
      </c>
      <c r="H25" s="375"/>
      <c r="J25" s="20"/>
      <c r="K25" s="381"/>
      <c r="L25" s="20"/>
      <c r="M25" s="20"/>
      <c r="N25" s="380"/>
      <c r="O25" s="380"/>
      <c r="Q25" s="245"/>
      <c r="R25" s="68"/>
      <c r="S25" s="291"/>
      <c r="T25" s="1015"/>
      <c r="U25" s="149"/>
      <c r="V25" s="853"/>
      <c r="W25" s="402"/>
      <c r="X25" s="402"/>
      <c r="Y25" s="411"/>
      <c r="Z25" s="407"/>
      <c r="AA25" s="739"/>
      <c r="AB25" s="739"/>
      <c r="AC25" s="75"/>
      <c r="AD25" s="75"/>
      <c r="AE25" s="75"/>
      <c r="AF25" s="75"/>
      <c r="AG25" s="75"/>
      <c r="AH25" s="75"/>
      <c r="AI25" s="75"/>
      <c r="AJ25" s="75"/>
      <c r="AK25" s="75"/>
    </row>
    <row r="26" spans="1:37" s="2" customFormat="1" ht="15.75" customHeight="1" outlineLevel="1" x14ac:dyDescent="0.2">
      <c r="A26" s="849">
        <f t="shared" si="0"/>
        <v>0</v>
      </c>
      <c r="B26" s="7" t="s">
        <v>54</v>
      </c>
      <c r="C26" s="290"/>
      <c r="D26" s="174"/>
      <c r="E26" s="244"/>
      <c r="F26" s="199" t="s">
        <v>68</v>
      </c>
      <c r="G26" s="1063"/>
      <c r="H26" s="375"/>
      <c r="J26" s="20"/>
      <c r="K26" s="381"/>
      <c r="L26" s="20"/>
      <c r="M26" s="20"/>
      <c r="N26" s="380"/>
      <c r="O26" s="380"/>
      <c r="Q26" s="245"/>
      <c r="R26" s="68"/>
      <c r="S26" s="291"/>
      <c r="T26" s="1015"/>
      <c r="U26" s="149"/>
      <c r="V26" s="853"/>
      <c r="W26" s="402"/>
      <c r="X26" s="402"/>
      <c r="Y26" s="411"/>
      <c r="Z26" s="407"/>
      <c r="AA26" s="739"/>
      <c r="AB26" s="739"/>
      <c r="AC26" s="75"/>
      <c r="AD26" s="75"/>
      <c r="AE26" s="75"/>
      <c r="AF26" s="75"/>
      <c r="AG26" s="75"/>
      <c r="AH26" s="75"/>
      <c r="AI26" s="75"/>
      <c r="AJ26" s="75"/>
      <c r="AK26" s="75"/>
    </row>
    <row r="27" spans="1:37" s="2" customFormat="1" ht="15.75" customHeight="1" outlineLevel="1" x14ac:dyDescent="0.2">
      <c r="A27" s="849">
        <f t="shared" si="0"/>
        <v>1</v>
      </c>
      <c r="B27" s="7" t="s">
        <v>54</v>
      </c>
      <c r="C27" s="290"/>
      <c r="D27" s="174"/>
      <c r="E27" s="244"/>
      <c r="F27" s="199" t="s">
        <v>69</v>
      </c>
      <c r="G27" s="200" t="s">
        <v>1348</v>
      </c>
      <c r="H27" s="375"/>
      <c r="J27" s="20"/>
      <c r="K27" s="381"/>
      <c r="L27" s="20"/>
      <c r="M27" s="20"/>
      <c r="N27" s="380"/>
      <c r="O27" s="380"/>
      <c r="Q27" s="245"/>
      <c r="R27" s="68"/>
      <c r="S27" s="291"/>
      <c r="T27" s="1015"/>
      <c r="U27" s="149"/>
      <c r="V27" s="853"/>
      <c r="W27" s="402"/>
      <c r="X27" s="402"/>
      <c r="Y27" s="411"/>
      <c r="Z27" s="407"/>
      <c r="AA27" s="739"/>
      <c r="AB27" s="739"/>
      <c r="AC27" s="75"/>
      <c r="AD27" s="75"/>
      <c r="AE27" s="75"/>
      <c r="AF27" s="75"/>
      <c r="AG27" s="75"/>
      <c r="AH27" s="75"/>
      <c r="AI27" s="75"/>
      <c r="AJ27" s="75"/>
      <c r="AK27" s="75"/>
    </row>
    <row r="28" spans="1:37" s="2" customFormat="1" ht="15.75" customHeight="1" outlineLevel="1" x14ac:dyDescent="0.2">
      <c r="A28" s="849">
        <f t="shared" si="0"/>
        <v>1</v>
      </c>
      <c r="B28" s="7"/>
      <c r="C28" s="290"/>
      <c r="D28" s="174"/>
      <c r="E28" s="244"/>
      <c r="F28" s="201" t="s">
        <v>70</v>
      </c>
      <c r="G28" s="660">
        <v>1</v>
      </c>
      <c r="H28" s="375"/>
      <c r="J28" s="20"/>
      <c r="K28" s="381"/>
      <c r="L28" s="20"/>
      <c r="M28" s="20"/>
      <c r="N28" s="380"/>
      <c r="O28" s="380"/>
      <c r="Q28" s="245"/>
      <c r="R28" s="68"/>
      <c r="S28" s="291"/>
      <c r="T28" s="1015"/>
      <c r="U28" s="428"/>
      <c r="V28" s="853"/>
      <c r="W28" s="402"/>
      <c r="X28" s="402"/>
      <c r="Y28" s="411"/>
      <c r="Z28" s="407"/>
      <c r="AA28" s="739"/>
      <c r="AB28" s="739"/>
      <c r="AC28" s="75"/>
      <c r="AD28" s="75"/>
      <c r="AE28" s="75"/>
      <c r="AF28" s="75"/>
      <c r="AG28" s="75"/>
      <c r="AH28" s="75"/>
      <c r="AI28" s="75"/>
      <c r="AJ28" s="75"/>
      <c r="AK28" s="75"/>
    </row>
    <row r="29" spans="1:37" s="2" customFormat="1" ht="15.75" customHeight="1" outlineLevel="1" x14ac:dyDescent="0.2">
      <c r="A29" s="849">
        <f>IF(G29=0,0,1)</f>
        <v>1</v>
      </c>
      <c r="B29" s="7" t="s">
        <v>54</v>
      </c>
      <c r="C29" s="290"/>
      <c r="D29" s="174"/>
      <c r="E29" s="244"/>
      <c r="F29" s="192" t="s">
        <v>71</v>
      </c>
      <c r="G29" s="200" t="s">
        <v>1409</v>
      </c>
      <c r="H29" s="202"/>
      <c r="I29" s="203"/>
      <c r="J29" s="20"/>
      <c r="K29" s="381"/>
      <c r="L29" s="20"/>
      <c r="M29" s="20"/>
      <c r="N29" s="380"/>
      <c r="O29" s="380"/>
      <c r="Q29" s="245"/>
      <c r="R29" s="68"/>
      <c r="S29" s="291"/>
      <c r="T29" s="1015"/>
      <c r="U29" s="149"/>
      <c r="V29" s="853"/>
      <c r="W29" s="402"/>
      <c r="X29" s="402"/>
      <c r="Y29" s="411"/>
      <c r="Z29" s="407"/>
      <c r="AA29" s="407"/>
      <c r="AB29" s="407"/>
      <c r="AC29" s="75"/>
      <c r="AD29" s="75"/>
      <c r="AE29" s="75"/>
      <c r="AF29" s="75"/>
      <c r="AG29" s="75"/>
      <c r="AH29" s="75"/>
      <c r="AI29" s="75"/>
      <c r="AJ29" s="75"/>
      <c r="AK29" s="75"/>
    </row>
    <row r="30" spans="1:37" s="148" customFormat="1" ht="8.75" customHeight="1" outlineLevel="1" x14ac:dyDescent="0.25">
      <c r="A30" s="849">
        <v>1</v>
      </c>
      <c r="B30" s="7" t="s">
        <v>54</v>
      </c>
      <c r="C30" s="294"/>
      <c r="D30" s="174"/>
      <c r="E30" s="247"/>
      <c r="F30" s="385"/>
      <c r="G30" s="386"/>
      <c r="H30" s="384"/>
      <c r="I30" s="387"/>
      <c r="K30" s="383"/>
      <c r="M30" s="382"/>
      <c r="N30" s="388"/>
      <c r="O30" s="388"/>
      <c r="P30" s="389"/>
      <c r="Q30" s="248"/>
      <c r="R30" s="147"/>
      <c r="S30" s="295"/>
      <c r="T30" s="1015"/>
      <c r="U30" s="149"/>
      <c r="V30" s="853"/>
      <c r="W30" s="402"/>
      <c r="X30" s="402"/>
      <c r="Y30" s="411"/>
      <c r="Z30" s="414"/>
      <c r="AA30" s="407"/>
      <c r="AB30" s="407"/>
      <c r="AC30" s="956"/>
      <c r="AD30" s="956"/>
      <c r="AE30" s="956"/>
      <c r="AF30" s="956"/>
      <c r="AG30" s="956"/>
      <c r="AH30" s="956"/>
      <c r="AI30" s="956"/>
      <c r="AJ30" s="956"/>
      <c r="AK30" s="956"/>
    </row>
    <row r="31" spans="1:37" ht="14.25" customHeight="1" outlineLevel="1" x14ac:dyDescent="0.25">
      <c r="A31" s="849">
        <v>1</v>
      </c>
      <c r="B31" s="7" t="s">
        <v>54</v>
      </c>
      <c r="C31" s="290"/>
      <c r="D31" s="174"/>
      <c r="E31" s="235"/>
      <c r="F31" s="236"/>
      <c r="G31" s="236"/>
      <c r="H31" s="236"/>
      <c r="I31" s="236"/>
      <c r="J31" s="237"/>
      <c r="K31" s="238"/>
      <c r="L31" s="237"/>
      <c r="M31" s="239"/>
      <c r="N31" s="240"/>
      <c r="O31" s="240"/>
      <c r="P31" s="240"/>
      <c r="Q31" s="241"/>
      <c r="R31" s="68"/>
      <c r="S31" s="291"/>
      <c r="U31" s="149"/>
      <c r="X31" s="402"/>
      <c r="Y31" s="411"/>
      <c r="AA31" s="407"/>
      <c r="AB31" s="407"/>
    </row>
    <row r="32" spans="1:37" ht="10.25" customHeight="1" outlineLevel="1" x14ac:dyDescent="0.25">
      <c r="A32" s="849">
        <v>1</v>
      </c>
      <c r="B32" s="7" t="s">
        <v>54</v>
      </c>
      <c r="C32" s="290"/>
      <c r="D32" s="174"/>
      <c r="E32" s="104"/>
      <c r="F32" s="68"/>
      <c r="G32" s="68"/>
      <c r="H32" s="68"/>
      <c r="I32" s="68"/>
      <c r="J32" s="68"/>
      <c r="K32" s="325"/>
      <c r="L32" s="68"/>
      <c r="M32" s="68"/>
      <c r="N32" s="69"/>
      <c r="O32" s="69"/>
      <c r="P32" s="68"/>
      <c r="Q32" s="68"/>
      <c r="R32" s="68"/>
      <c r="S32" s="291"/>
      <c r="U32" s="149"/>
      <c r="X32" s="402"/>
      <c r="Z32" s="414"/>
      <c r="AA32" s="407"/>
      <c r="AB32" s="407"/>
    </row>
    <row r="33" spans="1:37" s="15" customFormat="1" ht="12" customHeight="1" x14ac:dyDescent="0.25">
      <c r="A33" s="849">
        <v>1</v>
      </c>
      <c r="B33" s="7" t="s">
        <v>54</v>
      </c>
      <c r="C33" s="290"/>
      <c r="D33" s="390"/>
      <c r="E33" s="391"/>
      <c r="F33" s="391"/>
      <c r="G33" s="391"/>
      <c r="H33" s="391"/>
      <c r="I33" s="391"/>
      <c r="J33" s="391"/>
      <c r="K33" s="392"/>
      <c r="L33" s="1072"/>
      <c r="M33" s="1072"/>
      <c r="N33" s="393"/>
      <c r="O33" s="393"/>
      <c r="P33" s="150"/>
      <c r="Q33" s="151"/>
      <c r="R33" s="151"/>
      <c r="S33" s="296"/>
      <c r="T33" s="1015"/>
      <c r="U33" s="149"/>
      <c r="V33" s="853"/>
      <c r="W33" s="402"/>
      <c r="X33" s="402"/>
      <c r="Y33" s="411"/>
      <c r="Z33" s="414"/>
      <c r="AA33" s="407"/>
      <c r="AB33" s="407"/>
      <c r="AC33" s="957"/>
      <c r="AD33" s="957"/>
      <c r="AE33" s="957"/>
      <c r="AF33" s="957"/>
      <c r="AG33" s="957"/>
      <c r="AH33" s="957"/>
      <c r="AI33" s="957"/>
      <c r="AJ33" s="957"/>
      <c r="AK33" s="957"/>
    </row>
    <row r="34" spans="1:37" s="144" customFormat="1" ht="10.5" thickBot="1" x14ac:dyDescent="0.3">
      <c r="A34" s="849">
        <v>1</v>
      </c>
      <c r="B34" s="7" t="s">
        <v>54</v>
      </c>
      <c r="C34" s="297"/>
      <c r="D34" s="174"/>
      <c r="E34" s="180"/>
      <c r="F34" s="143"/>
      <c r="G34" s="143"/>
      <c r="H34" s="143"/>
      <c r="I34" s="143"/>
      <c r="J34" s="143"/>
      <c r="K34" s="326"/>
      <c r="L34" s="143"/>
      <c r="M34" s="143"/>
      <c r="N34" s="145"/>
      <c r="O34" s="145"/>
      <c r="P34" s="143"/>
      <c r="Q34" s="146"/>
      <c r="R34" s="143"/>
      <c r="S34" s="296"/>
      <c r="T34" s="1015"/>
      <c r="U34" s="149"/>
      <c r="V34" s="853"/>
      <c r="W34" s="402"/>
      <c r="X34" s="402"/>
      <c r="Y34" s="401"/>
      <c r="Z34" s="409"/>
      <c r="AA34" s="413"/>
      <c r="AB34" s="407"/>
      <c r="AC34" s="958"/>
      <c r="AD34" s="958"/>
      <c r="AE34" s="958"/>
      <c r="AF34" s="958"/>
      <c r="AG34" s="958"/>
      <c r="AH34" s="958"/>
      <c r="AI34" s="958"/>
      <c r="AJ34" s="958"/>
      <c r="AK34" s="958"/>
    </row>
    <row r="35" spans="1:37" ht="14.5" thickTop="1" thickBot="1" x14ac:dyDescent="0.3">
      <c r="A35" s="849">
        <v>1</v>
      </c>
      <c r="B35" s="7" t="s">
        <v>54</v>
      </c>
      <c r="C35" s="290"/>
      <c r="D35" s="174"/>
      <c r="E35" s="723">
        <v>1</v>
      </c>
      <c r="F35" s="724" t="s">
        <v>81</v>
      </c>
      <c r="G35" s="725"/>
      <c r="H35" s="726"/>
      <c r="I35" s="726"/>
      <c r="J35" s="727"/>
      <c r="K35" s="728"/>
      <c r="L35" s="727"/>
      <c r="M35" s="729"/>
      <c r="N35" s="730"/>
      <c r="O35" s="730"/>
      <c r="P35" s="731"/>
      <c r="Q35" s="665"/>
      <c r="R35" s="68"/>
      <c r="S35" s="296"/>
      <c r="U35" s="149"/>
      <c r="X35" s="402"/>
      <c r="Z35" s="409"/>
      <c r="AA35" s="409"/>
      <c r="AB35" s="409"/>
    </row>
    <row r="36" spans="1:37" ht="9.5" customHeight="1" thickTop="1" x14ac:dyDescent="0.25">
      <c r="A36" s="849">
        <v>1</v>
      </c>
      <c r="B36" s="7" t="s">
        <v>54</v>
      </c>
      <c r="C36" s="290"/>
      <c r="D36" s="174"/>
      <c r="E36" s="703"/>
      <c r="F36" s="152"/>
      <c r="G36" s="139"/>
      <c r="H36" s="139"/>
      <c r="I36" s="139"/>
      <c r="J36" s="139"/>
      <c r="K36" s="140"/>
      <c r="L36" s="9"/>
      <c r="M36" s="141"/>
      <c r="N36" s="142"/>
      <c r="O36" s="142"/>
      <c r="P36" s="142"/>
      <c r="Q36" s="683"/>
      <c r="R36" s="68"/>
      <c r="S36" s="291"/>
      <c r="U36" s="428"/>
      <c r="X36" s="191"/>
      <c r="Y36" s="400"/>
      <c r="Z36" s="409"/>
      <c r="AA36" s="409"/>
      <c r="AB36" s="409"/>
    </row>
    <row r="37" spans="1:37" ht="15.75" customHeight="1" outlineLevel="1" x14ac:dyDescent="0.25">
      <c r="A37" s="849">
        <v>1</v>
      </c>
      <c r="B37" s="7" t="s">
        <v>54</v>
      </c>
      <c r="C37" s="290"/>
      <c r="D37" s="174"/>
      <c r="E37" s="697"/>
      <c r="F37" s="1071" t="s">
        <v>82</v>
      </c>
      <c r="G37" s="1071"/>
      <c r="H37" s="1071"/>
      <c r="I37" s="1071"/>
      <c r="J37" s="1071"/>
      <c r="K37" s="734"/>
      <c r="L37" s="735"/>
      <c r="M37" s="736"/>
      <c r="N37" s="737"/>
      <c r="O37" s="738"/>
      <c r="P37" s="738"/>
      <c r="Q37" s="259"/>
      <c r="R37" s="68"/>
      <c r="S37" s="296"/>
      <c r="U37" s="149"/>
      <c r="X37" s="402"/>
      <c r="Z37" s="409"/>
      <c r="AA37" s="409"/>
      <c r="AB37" s="409"/>
    </row>
    <row r="38" spans="1:37" ht="6" customHeight="1" outlineLevel="1" x14ac:dyDescent="0.25">
      <c r="A38" s="849">
        <v>1</v>
      </c>
      <c r="B38" s="7" t="s">
        <v>54</v>
      </c>
      <c r="C38" s="290"/>
      <c r="D38" s="174"/>
      <c r="E38" s="255"/>
      <c r="F38" s="173"/>
      <c r="G38" s="732"/>
      <c r="H38" s="173"/>
      <c r="I38" s="173"/>
      <c r="J38" s="173"/>
      <c r="K38" s="733"/>
      <c r="L38" s="173"/>
      <c r="M38" s="173"/>
      <c r="N38" s="173"/>
      <c r="O38" s="173"/>
      <c r="P38" s="173"/>
      <c r="Q38" s="256"/>
      <c r="R38" s="68"/>
      <c r="S38" s="296"/>
      <c r="U38" s="149"/>
    </row>
    <row r="39" spans="1:37" ht="15.75" customHeight="1" outlineLevel="1" x14ac:dyDescent="0.25">
      <c r="A39" s="849">
        <v>1</v>
      </c>
      <c r="B39" s="7" t="s">
        <v>54</v>
      </c>
      <c r="C39" s="290"/>
      <c r="D39" s="174"/>
      <c r="E39" s="255" t="s">
        <v>83</v>
      </c>
      <c r="F39" s="204" t="s">
        <v>84</v>
      </c>
      <c r="G39" s="439"/>
      <c r="H39" s="204"/>
      <c r="I39" s="204"/>
      <c r="J39" s="204"/>
      <c r="K39" s="327"/>
      <c r="L39" s="204"/>
      <c r="M39" s="204"/>
      <c r="N39" s="204"/>
      <c r="O39" s="173"/>
      <c r="P39" s="173"/>
      <c r="Q39" s="256"/>
      <c r="R39" s="68"/>
      <c r="S39" s="296"/>
      <c r="U39" s="149"/>
    </row>
    <row r="40" spans="1:37" ht="15.75" customHeight="1" outlineLevel="1" x14ac:dyDescent="0.25">
      <c r="A40" s="849">
        <v>1</v>
      </c>
      <c r="B40" s="7" t="s">
        <v>54</v>
      </c>
      <c r="C40" s="290"/>
      <c r="D40" s="174"/>
      <c r="E40" s="255" t="s">
        <v>85</v>
      </c>
      <c r="F40" s="204" t="s">
        <v>86</v>
      </c>
      <c r="G40" s="204"/>
      <c r="H40" s="204"/>
      <c r="I40" s="204"/>
      <c r="J40" s="204"/>
      <c r="K40" s="327"/>
      <c r="L40" s="204"/>
      <c r="M40" s="204"/>
      <c r="N40" s="204"/>
      <c r="O40" s="173"/>
      <c r="P40" s="173"/>
      <c r="Q40" s="256"/>
      <c r="R40" s="68"/>
      <c r="S40" s="296"/>
      <c r="U40" s="149"/>
    </row>
    <row r="41" spans="1:37" ht="15.75" customHeight="1" outlineLevel="1" x14ac:dyDescent="0.25">
      <c r="A41" s="849">
        <v>1</v>
      </c>
      <c r="B41" s="7" t="s">
        <v>54</v>
      </c>
      <c r="C41" s="290"/>
      <c r="D41" s="174"/>
      <c r="E41" s="255" t="s">
        <v>87</v>
      </c>
      <c r="F41" s="204" t="s">
        <v>88</v>
      </c>
      <c r="G41" s="204"/>
      <c r="H41" s="204"/>
      <c r="I41" s="204"/>
      <c r="J41" s="204"/>
      <c r="K41" s="327"/>
      <c r="L41" s="204"/>
      <c r="M41" s="204"/>
      <c r="N41" s="204"/>
      <c r="O41" s="173"/>
      <c r="P41" s="173"/>
      <c r="Q41" s="256"/>
      <c r="R41" s="68"/>
      <c r="S41" s="296"/>
      <c r="U41" s="149"/>
    </row>
    <row r="42" spans="1:37" ht="15.75" customHeight="1" outlineLevel="1" x14ac:dyDescent="0.25">
      <c r="A42" s="849">
        <v>1</v>
      </c>
      <c r="B42" s="7" t="s">
        <v>54</v>
      </c>
      <c r="C42" s="290"/>
      <c r="D42" s="174"/>
      <c r="E42" s="255" t="s">
        <v>87</v>
      </c>
      <c r="F42" s="204" t="s">
        <v>89</v>
      </c>
      <c r="G42" s="204"/>
      <c r="H42" s="204"/>
      <c r="I42" s="204"/>
      <c r="J42" s="204"/>
      <c r="K42" s="327"/>
      <c r="L42" s="204"/>
      <c r="M42" s="204"/>
      <c r="N42" s="204"/>
      <c r="O42" s="173"/>
      <c r="P42" s="173"/>
      <c r="Q42" s="256"/>
      <c r="R42" s="68"/>
      <c r="S42" s="296"/>
      <c r="U42" s="149"/>
    </row>
    <row r="43" spans="1:37" ht="15.75" customHeight="1" outlineLevel="1" x14ac:dyDescent="0.25">
      <c r="A43" s="849">
        <v>1</v>
      </c>
      <c r="B43" s="7" t="s">
        <v>54</v>
      </c>
      <c r="C43" s="290"/>
      <c r="D43" s="174"/>
      <c r="E43" s="255" t="s">
        <v>90</v>
      </c>
      <c r="F43" s="204" t="s">
        <v>91</v>
      </c>
      <c r="G43" s="204"/>
      <c r="H43" s="204"/>
      <c r="I43" s="204"/>
      <c r="J43" s="204"/>
      <c r="K43" s="327"/>
      <c r="L43" s="204"/>
      <c r="M43" s="204"/>
      <c r="N43" s="204"/>
      <c r="O43" s="173"/>
      <c r="P43" s="173"/>
      <c r="Q43" s="256"/>
      <c r="R43" s="68"/>
      <c r="S43" s="296"/>
      <c r="U43" s="149"/>
    </row>
    <row r="44" spans="1:37" ht="15.75" customHeight="1" outlineLevel="1" x14ac:dyDescent="0.25">
      <c r="A44" s="849">
        <v>1</v>
      </c>
      <c r="B44" s="7" t="s">
        <v>54</v>
      </c>
      <c r="C44" s="290"/>
      <c r="D44" s="174"/>
      <c r="E44" s="255" t="s">
        <v>1374</v>
      </c>
      <c r="F44" s="204" t="s">
        <v>92</v>
      </c>
      <c r="G44" s="204"/>
      <c r="H44" s="204"/>
      <c r="I44" s="204"/>
      <c r="J44" s="204"/>
      <c r="K44" s="327"/>
      <c r="L44" s="204"/>
      <c r="M44" s="204"/>
      <c r="N44" s="204"/>
      <c r="O44" s="173"/>
      <c r="P44" s="173"/>
      <c r="Q44" s="256"/>
      <c r="R44" s="68"/>
      <c r="S44" s="296"/>
      <c r="U44" s="149"/>
    </row>
    <row r="45" spans="1:37" ht="15.75" customHeight="1" outlineLevel="1" x14ac:dyDescent="0.25">
      <c r="A45" s="849">
        <v>1</v>
      </c>
      <c r="B45" s="7" t="s">
        <v>54</v>
      </c>
      <c r="C45" s="290"/>
      <c r="D45" s="174"/>
      <c r="E45" s="255" t="s">
        <v>93</v>
      </c>
      <c r="F45" s="204" t="s">
        <v>94</v>
      </c>
      <c r="G45" s="204"/>
      <c r="H45" s="204"/>
      <c r="I45" s="204"/>
      <c r="J45" s="204"/>
      <c r="K45" s="327"/>
      <c r="L45" s="204"/>
      <c r="M45" s="204"/>
      <c r="N45" s="204"/>
      <c r="O45" s="173"/>
      <c r="P45" s="173"/>
      <c r="Q45" s="256"/>
      <c r="R45" s="68"/>
      <c r="S45" s="296"/>
      <c r="U45" s="149"/>
    </row>
    <row r="46" spans="1:37" ht="15.75" customHeight="1" outlineLevel="1" x14ac:dyDescent="0.25">
      <c r="A46" s="849">
        <v>1</v>
      </c>
      <c r="B46" s="7" t="s">
        <v>54</v>
      </c>
      <c r="C46" s="290"/>
      <c r="D46" s="174"/>
      <c r="E46" s="255" t="s">
        <v>95</v>
      </c>
      <c r="F46" s="204" t="s">
        <v>96</v>
      </c>
      <c r="G46" s="204"/>
      <c r="H46" s="204"/>
      <c r="I46" s="204"/>
      <c r="J46" s="204"/>
      <c r="K46" s="327"/>
      <c r="L46" s="204"/>
      <c r="M46" s="204"/>
      <c r="N46" s="204"/>
      <c r="O46" s="173"/>
      <c r="P46" s="173"/>
      <c r="Q46" s="256"/>
      <c r="R46" s="68"/>
      <c r="S46" s="296"/>
      <c r="U46" s="191"/>
    </row>
    <row r="47" spans="1:37" ht="9" customHeight="1" outlineLevel="1" x14ac:dyDescent="0.25">
      <c r="A47" s="849">
        <v>1</v>
      </c>
      <c r="B47" s="7" t="s">
        <v>54</v>
      </c>
      <c r="C47" s="290"/>
      <c r="D47" s="174"/>
      <c r="E47" s="255"/>
      <c r="F47" s="130"/>
      <c r="H47" s="12"/>
      <c r="I47" s="12"/>
      <c r="J47" s="12"/>
      <c r="K47" s="6"/>
      <c r="L47" s="12"/>
      <c r="M47" s="12"/>
      <c r="N47" s="12"/>
      <c r="O47" s="12"/>
      <c r="P47" s="12"/>
      <c r="Q47" s="256"/>
      <c r="R47" s="68"/>
      <c r="S47" s="296"/>
      <c r="U47" s="149"/>
      <c r="X47" s="402"/>
      <c r="Z47" s="409"/>
      <c r="AA47" s="413"/>
      <c r="AB47" s="407"/>
    </row>
    <row r="48" spans="1:37" ht="15.75" customHeight="1" outlineLevel="1" thickBot="1" x14ac:dyDescent="0.3">
      <c r="A48" s="849">
        <v>1</v>
      </c>
      <c r="B48" s="7" t="s">
        <v>54</v>
      </c>
      <c r="C48" s="290"/>
      <c r="D48" s="174"/>
      <c r="E48" s="679"/>
      <c r="F48" s="719"/>
      <c r="G48" s="719"/>
      <c r="H48" s="719"/>
      <c r="I48" s="719"/>
      <c r="J48" s="680"/>
      <c r="K48" s="720"/>
      <c r="L48" s="680"/>
      <c r="M48" s="721"/>
      <c r="N48" s="722"/>
      <c r="O48" s="722"/>
      <c r="P48" s="722"/>
      <c r="Q48" s="681"/>
      <c r="R48" s="68"/>
      <c r="S48" s="291"/>
      <c r="U48" s="149"/>
      <c r="X48" s="402"/>
      <c r="Y48" s="411"/>
      <c r="AA48" s="407"/>
      <c r="AB48" s="407"/>
    </row>
    <row r="49" spans="1:37" ht="10.25" customHeight="1" outlineLevel="1" thickTop="1" x14ac:dyDescent="0.25">
      <c r="A49" s="849">
        <v>1</v>
      </c>
      <c r="B49" s="7" t="s">
        <v>54</v>
      </c>
      <c r="C49" s="290"/>
      <c r="D49" s="174"/>
      <c r="E49" s="104"/>
      <c r="F49" s="68"/>
      <c r="G49" s="68"/>
      <c r="H49" s="68"/>
      <c r="I49" s="68"/>
      <c r="J49" s="68"/>
      <c r="K49" s="325"/>
      <c r="L49" s="68"/>
      <c r="M49" s="68"/>
      <c r="N49" s="69"/>
      <c r="O49" s="69"/>
      <c r="P49" s="68"/>
      <c r="Q49" s="68"/>
      <c r="R49" s="68"/>
      <c r="S49" s="291"/>
      <c r="U49" s="149"/>
      <c r="X49" s="402"/>
      <c r="Z49" s="414"/>
      <c r="AA49" s="407"/>
      <c r="AB49" s="407"/>
    </row>
    <row r="50" spans="1:37" s="15" customFormat="1" ht="12" customHeight="1" x14ac:dyDescent="0.25">
      <c r="A50" s="849">
        <v>1</v>
      </c>
      <c r="B50" s="7" t="s">
        <v>54</v>
      </c>
      <c r="C50" s="290"/>
      <c r="D50" s="390"/>
      <c r="E50" s="391"/>
      <c r="F50" s="391"/>
      <c r="G50" s="391"/>
      <c r="H50" s="391"/>
      <c r="I50" s="391"/>
      <c r="J50" s="391"/>
      <c r="K50" s="392"/>
      <c r="L50" s="1072"/>
      <c r="M50" s="1072"/>
      <c r="N50" s="393"/>
      <c r="O50" s="393"/>
      <c r="P50" s="150"/>
      <c r="Q50" s="151"/>
      <c r="R50" s="151"/>
      <c r="S50" s="296"/>
      <c r="T50" s="1015"/>
      <c r="U50" s="149"/>
      <c r="V50" s="853"/>
      <c r="W50" s="402"/>
      <c r="X50" s="402"/>
      <c r="Y50" s="411"/>
      <c r="Z50" s="414"/>
      <c r="AA50" s="407"/>
      <c r="AB50" s="407"/>
      <c r="AC50" s="957"/>
      <c r="AD50" s="957"/>
      <c r="AE50" s="957"/>
      <c r="AF50" s="957"/>
      <c r="AG50" s="957"/>
      <c r="AH50" s="957"/>
      <c r="AI50" s="957"/>
      <c r="AJ50" s="957"/>
      <c r="AK50" s="957"/>
    </row>
    <row r="51" spans="1:37" ht="10.25" customHeight="1" outlineLevel="1" thickBot="1" x14ac:dyDescent="0.3">
      <c r="A51" s="849">
        <v>1</v>
      </c>
      <c r="B51" s="7" t="s">
        <v>54</v>
      </c>
      <c r="C51" s="290"/>
      <c r="D51" s="174"/>
      <c r="E51" s="104"/>
      <c r="F51" s="68"/>
      <c r="G51" s="68"/>
      <c r="H51" s="68"/>
      <c r="I51" s="68"/>
      <c r="J51" s="68"/>
      <c r="K51" s="325"/>
      <c r="L51" s="68"/>
      <c r="M51" s="68"/>
      <c r="N51" s="69"/>
      <c r="O51" s="69"/>
      <c r="P51" s="68"/>
      <c r="Q51" s="68"/>
      <c r="R51" s="68"/>
      <c r="S51" s="291"/>
      <c r="U51" s="149"/>
      <c r="X51" s="402"/>
      <c r="Z51" s="414"/>
      <c r="AA51" s="407"/>
      <c r="AB51" s="407"/>
    </row>
    <row r="52" spans="1:37" s="13" customFormat="1" ht="15.75" customHeight="1" thickTop="1" thickBot="1" x14ac:dyDescent="0.3">
      <c r="A52" s="849">
        <v>1</v>
      </c>
      <c r="B52" s="7" t="s">
        <v>54</v>
      </c>
      <c r="C52" s="298"/>
      <c r="D52" s="174"/>
      <c r="E52" s="661" t="s">
        <v>97</v>
      </c>
      <c r="F52" s="662" t="s">
        <v>98</v>
      </c>
      <c r="G52" s="662"/>
      <c r="H52" s="662"/>
      <c r="I52" s="662"/>
      <c r="J52" s="662"/>
      <c r="K52" s="716"/>
      <c r="L52" s="662"/>
      <c r="M52" s="662"/>
      <c r="N52" s="662"/>
      <c r="O52" s="662"/>
      <c r="P52" s="662"/>
      <c r="Q52" s="717"/>
      <c r="R52" s="68"/>
      <c r="S52" s="299"/>
      <c r="T52" s="1015"/>
      <c r="U52" s="428"/>
      <c r="V52" s="853"/>
      <c r="W52" s="402"/>
      <c r="X52" s="417"/>
      <c r="Y52" s="401"/>
      <c r="Z52" s="400"/>
      <c r="AA52" s="400"/>
      <c r="AB52" s="407"/>
      <c r="AC52" s="959"/>
      <c r="AD52" s="959"/>
      <c r="AE52" s="959"/>
      <c r="AF52" s="959"/>
      <c r="AG52" s="959"/>
      <c r="AH52" s="959"/>
      <c r="AI52" s="959"/>
      <c r="AJ52" s="959"/>
      <c r="AK52" s="959"/>
    </row>
    <row r="53" spans="1:37" s="13" customFormat="1" ht="9" customHeight="1" thickTop="1" x14ac:dyDescent="0.2">
      <c r="A53" s="849">
        <f>A54</f>
        <v>0</v>
      </c>
      <c r="B53" s="7"/>
      <c r="C53" s="298"/>
      <c r="D53" s="174"/>
      <c r="E53" s="718"/>
      <c r="F53" s="152"/>
      <c r="G53" s="152"/>
      <c r="H53" s="121"/>
      <c r="I53" s="121"/>
      <c r="J53" s="10"/>
      <c r="K53" s="43"/>
      <c r="L53" s="10"/>
      <c r="M53" s="46"/>
      <c r="N53" s="47"/>
      <c r="O53" s="47"/>
      <c r="P53" s="12"/>
      <c r="Q53" s="683"/>
      <c r="R53" s="131"/>
      <c r="S53" s="299"/>
      <c r="T53" s="1015"/>
      <c r="U53" s="149"/>
      <c r="V53" s="853"/>
      <c r="W53" s="402"/>
      <c r="X53" s="417"/>
      <c r="Y53" s="401"/>
      <c r="Z53" s="400"/>
      <c r="AA53" s="400"/>
      <c r="AB53" s="407"/>
      <c r="AC53" s="959"/>
      <c r="AD53" s="959"/>
      <c r="AE53" s="959"/>
      <c r="AF53" s="959"/>
      <c r="AG53" s="959"/>
      <c r="AH53" s="959"/>
      <c r="AI53" s="959"/>
      <c r="AJ53" s="959"/>
      <c r="AK53" s="959"/>
    </row>
    <row r="54" spans="1:37" s="13" customFormat="1" ht="20" x14ac:dyDescent="0.25">
      <c r="A54" s="849">
        <f>A97</f>
        <v>0</v>
      </c>
      <c r="B54" s="7" t="s">
        <v>54</v>
      </c>
      <c r="C54" s="298"/>
      <c r="D54" s="174"/>
      <c r="E54" s="697" t="s">
        <v>99</v>
      </c>
      <c r="F54" s="220" t="s">
        <v>5</v>
      </c>
      <c r="G54" s="320"/>
      <c r="H54" s="220"/>
      <c r="I54" s="220"/>
      <c r="J54" s="221"/>
      <c r="K54" s="329" t="s">
        <v>72</v>
      </c>
      <c r="L54" s="221"/>
      <c r="M54" s="221" t="s">
        <v>1347</v>
      </c>
      <c r="N54" s="933" t="s">
        <v>1587</v>
      </c>
      <c r="O54" s="933" t="s">
        <v>1588</v>
      </c>
      <c r="P54" s="221" t="s">
        <v>73</v>
      </c>
      <c r="Q54" s="702"/>
      <c r="R54" s="131"/>
      <c r="S54" s="299"/>
      <c r="T54" s="1015"/>
      <c r="U54" s="149"/>
      <c r="V54" s="853"/>
      <c r="W54" s="402"/>
      <c r="X54" s="402"/>
      <c r="Y54" s="401"/>
      <c r="Z54" s="400"/>
      <c r="AA54" s="400"/>
      <c r="AB54" s="407"/>
      <c r="AC54" s="959"/>
      <c r="AD54" s="959"/>
      <c r="AE54" s="959"/>
      <c r="AF54" s="959"/>
      <c r="AG54" s="959"/>
      <c r="AH54" s="959"/>
      <c r="AI54" s="959"/>
      <c r="AJ54" s="959"/>
      <c r="AK54" s="959"/>
    </row>
    <row r="55" spans="1:37" ht="6" customHeight="1" x14ac:dyDescent="0.25">
      <c r="A55" s="849">
        <f>A54</f>
        <v>0</v>
      </c>
      <c r="B55" s="7" t="s">
        <v>54</v>
      </c>
      <c r="C55" s="290"/>
      <c r="D55" s="174"/>
      <c r="E55" s="255"/>
      <c r="F55" s="152"/>
      <c r="G55" s="152"/>
      <c r="H55" s="152"/>
      <c r="I55" s="152"/>
      <c r="J55" s="152"/>
      <c r="K55" s="330"/>
      <c r="L55" s="152"/>
      <c r="M55" s="152"/>
      <c r="N55" s="152"/>
      <c r="O55" s="152"/>
      <c r="P55" s="152"/>
      <c r="Q55" s="256"/>
      <c r="R55" s="68"/>
      <c r="S55" s="291"/>
      <c r="U55" s="149"/>
      <c r="X55" s="402"/>
      <c r="Y55" s="400"/>
      <c r="Z55" s="409"/>
      <c r="AA55" s="409"/>
      <c r="AB55" s="409"/>
    </row>
    <row r="56" spans="1:37" s="13" customFormat="1" ht="15.75" customHeight="1" x14ac:dyDescent="0.25">
      <c r="A56" s="849">
        <f>A54</f>
        <v>0</v>
      </c>
      <c r="B56" s="7"/>
      <c r="C56" s="298"/>
      <c r="D56" s="174"/>
      <c r="E56" s="255"/>
      <c r="F56" s="205" t="s">
        <v>1390</v>
      </c>
      <c r="G56" s="204"/>
      <c r="H56" s="210"/>
      <c r="I56" s="210"/>
      <c r="J56" s="139"/>
      <c r="K56" s="140"/>
      <c r="L56" s="9"/>
      <c r="M56" s="141"/>
      <c r="N56" s="142"/>
      <c r="O56" s="142"/>
      <c r="P56" s="12"/>
      <c r="Q56" s="256"/>
      <c r="R56" s="131"/>
      <c r="S56" s="299"/>
      <c r="T56" s="1015"/>
      <c r="U56" s="149"/>
      <c r="V56" s="853"/>
      <c r="W56" s="402"/>
      <c r="X56" s="417"/>
      <c r="Y56" s="401"/>
      <c r="Z56" s="400"/>
      <c r="AA56" s="400"/>
      <c r="AB56" s="407"/>
      <c r="AC56" s="959"/>
      <c r="AD56" s="959"/>
      <c r="AE56" s="959"/>
      <c r="AF56" s="959"/>
      <c r="AG56" s="959"/>
      <c r="AH56" s="959"/>
      <c r="AI56" s="959"/>
      <c r="AJ56" s="959"/>
      <c r="AK56" s="959"/>
    </row>
    <row r="57" spans="1:37" s="13" customFormat="1" ht="15.75" customHeight="1" x14ac:dyDescent="0.25">
      <c r="A57" s="849">
        <f>A54</f>
        <v>0</v>
      </c>
      <c r="B57" s="7"/>
      <c r="C57" s="298"/>
      <c r="D57" s="174"/>
      <c r="E57" s="255"/>
      <c r="F57" s="205" t="s">
        <v>1375</v>
      </c>
      <c r="G57" s="207"/>
      <c r="H57" s="210"/>
      <c r="I57" s="210"/>
      <c r="J57" s="12"/>
      <c r="K57" s="700"/>
      <c r="L57" s="12"/>
      <c r="M57" s="12"/>
      <c r="N57" s="12"/>
      <c r="O57" s="12"/>
      <c r="P57" s="12"/>
      <c r="Q57" s="256"/>
      <c r="R57" s="131"/>
      <c r="S57" s="299"/>
      <c r="T57" s="1015"/>
      <c r="U57" s="149"/>
      <c r="V57" s="853"/>
      <c r="W57" s="402"/>
      <c r="X57" s="417"/>
      <c r="Y57" s="401"/>
      <c r="Z57" s="400"/>
      <c r="AA57" s="400"/>
      <c r="AB57" s="407"/>
      <c r="AC57" s="959"/>
      <c r="AD57" s="959"/>
      <c r="AE57" s="959"/>
      <c r="AF57" s="959"/>
      <c r="AG57" s="959"/>
      <c r="AH57" s="959"/>
      <c r="AI57" s="959"/>
      <c r="AJ57" s="959"/>
      <c r="AK57" s="959"/>
    </row>
    <row r="58" spans="1:37" ht="6" customHeight="1" outlineLevel="1" x14ac:dyDescent="0.2">
      <c r="A58" s="849">
        <f>A54</f>
        <v>0</v>
      </c>
      <c r="B58" s="7" t="s">
        <v>54</v>
      </c>
      <c r="C58" s="290"/>
      <c r="D58" s="174"/>
      <c r="E58" s="255"/>
      <c r="F58" s="152"/>
      <c r="G58" s="152"/>
      <c r="H58" s="121"/>
      <c r="I58" s="121"/>
      <c r="J58" s="10"/>
      <c r="K58" s="43"/>
      <c r="L58" s="10"/>
      <c r="M58" s="46"/>
      <c r="N58" s="47"/>
      <c r="O58" s="47"/>
      <c r="P58" s="12"/>
      <c r="Q58" s="256"/>
      <c r="R58" s="68"/>
      <c r="S58" s="296"/>
      <c r="U58" s="149"/>
      <c r="X58" s="417"/>
      <c r="Z58" s="410"/>
      <c r="AA58" s="410"/>
      <c r="AB58" s="407"/>
    </row>
    <row r="59" spans="1:37" ht="15.75" customHeight="1" outlineLevel="1" x14ac:dyDescent="0.25">
      <c r="A59" s="849">
        <f t="shared" ref="A59:A66" si="2">A58</f>
        <v>0</v>
      </c>
      <c r="B59" s="7" t="s">
        <v>54</v>
      </c>
      <c r="C59" s="290"/>
      <c r="D59" s="174"/>
      <c r="E59" s="255"/>
      <c r="F59" s="205" t="s">
        <v>101</v>
      </c>
      <c r="G59" s="204"/>
      <c r="H59" s="173"/>
      <c r="I59" s="173"/>
      <c r="J59" s="129"/>
      <c r="K59" s="49"/>
      <c r="L59" s="50"/>
      <c r="M59" s="51"/>
      <c r="N59" s="52"/>
      <c r="O59" s="52"/>
      <c r="P59" s="52"/>
      <c r="Q59" s="256"/>
      <c r="R59" s="68"/>
      <c r="S59" s="296"/>
      <c r="U59" s="149"/>
      <c r="X59" s="402"/>
      <c r="Z59" s="409"/>
      <c r="AA59" s="409"/>
      <c r="AB59" s="409"/>
    </row>
    <row r="60" spans="1:37" ht="15.75" customHeight="1" outlineLevel="1" x14ac:dyDescent="0.25">
      <c r="A60" s="849">
        <f t="shared" si="2"/>
        <v>0</v>
      </c>
      <c r="B60" s="7" t="s">
        <v>54</v>
      </c>
      <c r="C60" s="290"/>
      <c r="D60" s="174"/>
      <c r="E60" s="255"/>
      <c r="F60" s="206" t="s">
        <v>102</v>
      </c>
      <c r="G60" s="207"/>
      <c r="H60" s="173"/>
      <c r="I60" s="173"/>
      <c r="J60" s="130"/>
      <c r="K60" s="49"/>
      <c r="L60" s="50"/>
      <c r="M60" s="51"/>
      <c r="N60" s="52"/>
      <c r="O60" s="52"/>
      <c r="P60" s="52"/>
      <c r="Q60" s="256"/>
      <c r="R60" s="68"/>
      <c r="S60" s="296"/>
      <c r="U60" s="149"/>
      <c r="X60" s="402"/>
      <c r="Z60" s="409"/>
      <c r="AA60" s="409"/>
      <c r="AB60" s="409"/>
    </row>
    <row r="61" spans="1:37" ht="15.75" customHeight="1" outlineLevel="1" x14ac:dyDescent="0.25">
      <c r="A61" s="849">
        <f t="shared" si="2"/>
        <v>0</v>
      </c>
      <c r="B61" s="7" t="s">
        <v>54</v>
      </c>
      <c r="C61" s="290"/>
      <c r="D61" s="174"/>
      <c r="E61" s="255"/>
      <c r="F61" s="206" t="s">
        <v>103</v>
      </c>
      <c r="G61" s="207"/>
      <c r="H61" s="173"/>
      <c r="I61" s="173"/>
      <c r="J61" s="12"/>
      <c r="K61" s="6"/>
      <c r="L61" s="12"/>
      <c r="M61" s="12"/>
      <c r="N61" s="12"/>
      <c r="O61" s="12"/>
      <c r="P61" s="12"/>
      <c r="Q61" s="256"/>
      <c r="R61" s="68"/>
      <c r="S61" s="296"/>
      <c r="U61" s="149"/>
      <c r="X61" s="418"/>
      <c r="Z61" s="409"/>
      <c r="AA61" s="413"/>
      <c r="AB61" s="407"/>
    </row>
    <row r="62" spans="1:37" ht="15.75" customHeight="1" outlineLevel="1" x14ac:dyDescent="0.25">
      <c r="A62" s="849">
        <f t="shared" si="2"/>
        <v>0</v>
      </c>
      <c r="B62" s="7" t="s">
        <v>54</v>
      </c>
      <c r="C62" s="290"/>
      <c r="D62" s="174"/>
      <c r="E62" s="255"/>
      <c r="F62" s="206" t="s">
        <v>104</v>
      </c>
      <c r="G62" s="207"/>
      <c r="H62" s="173"/>
      <c r="I62" s="173"/>
      <c r="J62" s="12"/>
      <c r="K62" s="6"/>
      <c r="L62" s="12"/>
      <c r="M62" s="12"/>
      <c r="N62" s="12"/>
      <c r="O62" s="12"/>
      <c r="P62" s="12"/>
      <c r="Q62" s="256"/>
      <c r="R62" s="68"/>
      <c r="S62" s="296"/>
      <c r="U62" s="149"/>
      <c r="X62" s="402"/>
      <c r="Z62" s="409"/>
      <c r="AA62" s="413"/>
      <c r="AB62" s="407"/>
    </row>
    <row r="63" spans="1:37" ht="15.75" customHeight="1" outlineLevel="1" x14ac:dyDescent="0.25">
      <c r="A63" s="849">
        <f t="shared" si="2"/>
        <v>0</v>
      </c>
      <c r="B63" s="7" t="s">
        <v>54</v>
      </c>
      <c r="C63" s="290"/>
      <c r="D63" s="174"/>
      <c r="E63" s="255"/>
      <c r="F63" s="206" t="s">
        <v>1429</v>
      </c>
      <c r="G63" s="207"/>
      <c r="H63" s="173"/>
      <c r="I63" s="173"/>
      <c r="J63" s="12"/>
      <c r="K63" s="6"/>
      <c r="L63" s="12"/>
      <c r="M63" s="12"/>
      <c r="N63" s="12"/>
      <c r="O63" s="12"/>
      <c r="P63" s="12"/>
      <c r="Q63" s="256"/>
      <c r="R63" s="68"/>
      <c r="S63" s="296"/>
      <c r="U63" s="149"/>
      <c r="X63" s="402"/>
      <c r="Z63" s="409"/>
      <c r="AA63" s="413"/>
      <c r="AB63" s="407"/>
    </row>
    <row r="64" spans="1:37" ht="15.75" customHeight="1" outlineLevel="1" x14ac:dyDescent="0.25">
      <c r="A64" s="849">
        <f t="shared" si="2"/>
        <v>0</v>
      </c>
      <c r="B64" s="7" t="s">
        <v>54</v>
      </c>
      <c r="C64" s="290"/>
      <c r="D64" s="174"/>
      <c r="E64" s="255"/>
      <c r="F64" s="206" t="s">
        <v>1428</v>
      </c>
      <c r="G64" s="207"/>
      <c r="H64" s="173"/>
      <c r="I64" s="173"/>
      <c r="J64" s="12"/>
      <c r="K64" s="6"/>
      <c r="L64" s="12"/>
      <c r="M64" s="12"/>
      <c r="N64" s="12"/>
      <c r="O64" s="12"/>
      <c r="P64" s="12"/>
      <c r="Q64" s="256"/>
      <c r="R64" s="68"/>
      <c r="S64" s="296"/>
      <c r="U64" s="149"/>
      <c r="X64" s="402"/>
      <c r="Z64" s="400"/>
      <c r="AB64" s="407"/>
    </row>
    <row r="65" spans="1:28" ht="15.75" customHeight="1" outlineLevel="1" x14ac:dyDescent="0.25">
      <c r="A65" s="849">
        <f t="shared" si="2"/>
        <v>0</v>
      </c>
      <c r="B65" s="7" t="s">
        <v>54</v>
      </c>
      <c r="C65" s="290"/>
      <c r="D65" s="174"/>
      <c r="E65" s="255"/>
      <c r="F65" s="206" t="s">
        <v>1540</v>
      </c>
      <c r="G65" s="207"/>
      <c r="H65" s="173"/>
      <c r="I65" s="173"/>
      <c r="J65" s="12"/>
      <c r="K65" s="6"/>
      <c r="L65" s="12"/>
      <c r="M65" s="12"/>
      <c r="N65" s="12"/>
      <c r="O65" s="12"/>
      <c r="P65" s="12"/>
      <c r="Q65" s="256"/>
      <c r="R65" s="68"/>
      <c r="S65" s="296"/>
      <c r="U65" s="149"/>
      <c r="X65" s="402"/>
      <c r="Z65" s="400"/>
      <c r="AB65" s="407"/>
    </row>
    <row r="66" spans="1:28" ht="15.75" customHeight="1" outlineLevel="1" x14ac:dyDescent="0.2">
      <c r="A66" s="849">
        <f t="shared" si="2"/>
        <v>0</v>
      </c>
      <c r="B66" s="7" t="s">
        <v>54</v>
      </c>
      <c r="C66" s="290"/>
      <c r="D66" s="174"/>
      <c r="E66" s="255"/>
      <c r="F66" s="208" t="s">
        <v>1402</v>
      </c>
      <c r="G66" s="209"/>
      <c r="H66" s="121"/>
      <c r="I66" s="121"/>
      <c r="J66" s="10"/>
      <c r="K66" s="43"/>
      <c r="L66" s="10"/>
      <c r="M66" s="46"/>
      <c r="N66" s="47"/>
      <c r="O66" s="47"/>
      <c r="P66" s="52"/>
      <c r="Q66" s="256"/>
      <c r="R66" s="68"/>
      <c r="S66" s="296"/>
      <c r="U66" s="428"/>
      <c r="X66" s="402"/>
      <c r="Z66" s="400"/>
      <c r="AB66" s="407"/>
    </row>
    <row r="67" spans="1:28" ht="6" customHeight="1" outlineLevel="1" x14ac:dyDescent="0.2">
      <c r="A67" s="849">
        <f>IF(SUM(A69:A72)=0,0,1)</f>
        <v>0</v>
      </c>
      <c r="B67" s="7" t="s">
        <v>54</v>
      </c>
      <c r="C67" s="290"/>
      <c r="D67" s="174"/>
      <c r="E67" s="255"/>
      <c r="F67" s="436"/>
      <c r="G67" s="121"/>
      <c r="H67" s="121"/>
      <c r="I67" s="121"/>
      <c r="J67" s="10"/>
      <c r="K67" s="43"/>
      <c r="L67" s="10"/>
      <c r="M67" s="46"/>
      <c r="N67" s="47"/>
      <c r="O67" s="47"/>
      <c r="P67" s="52"/>
      <c r="Q67" s="256"/>
      <c r="R67" s="68"/>
      <c r="S67" s="296"/>
      <c r="U67" s="351"/>
      <c r="X67" s="402"/>
      <c r="Z67" s="400"/>
      <c r="AB67" s="407"/>
    </row>
    <row r="68" spans="1:28" ht="15.75" customHeight="1" outlineLevel="1" x14ac:dyDescent="0.25">
      <c r="A68" s="849">
        <f>IF(SUM(A69:A72)=0,0,1)</f>
        <v>0</v>
      </c>
      <c r="B68" s="7" t="s">
        <v>54</v>
      </c>
      <c r="C68" s="290"/>
      <c r="D68" s="174"/>
      <c r="E68" s="258" t="s">
        <v>1767</v>
      </c>
      <c r="F68" s="833" t="s">
        <v>1772</v>
      </c>
      <c r="G68" s="211"/>
      <c r="H68" s="207"/>
      <c r="I68" s="211"/>
      <c r="J68" s="212"/>
      <c r="K68" s="51"/>
      <c r="L68" s="10"/>
      <c r="M68" s="53"/>
      <c r="N68" s="81"/>
      <c r="O68" s="81"/>
      <c r="P68" s="81"/>
      <c r="Q68" s="256"/>
      <c r="R68" s="68"/>
      <c r="S68" s="296"/>
      <c r="T68" s="1016">
        <f t="shared" ref="T68" si="3">K68*N68</f>
        <v>0</v>
      </c>
      <c r="U68" s="149"/>
      <c r="X68" s="417"/>
      <c r="Z68" s="400"/>
      <c r="AB68" s="407"/>
    </row>
    <row r="69" spans="1:28" ht="15.75" customHeight="1" outlineLevel="3" x14ac:dyDescent="0.25">
      <c r="A69" s="849">
        <f>IF(K69=0,0,1)</f>
        <v>0</v>
      </c>
      <c r="B69" s="7" t="s">
        <v>54</v>
      </c>
      <c r="C69" s="290"/>
      <c r="D69" s="174"/>
      <c r="E69" s="255" t="str">
        <f>Onderbouwing_M29!B10</f>
        <v>V1-1-A1</v>
      </c>
      <c r="F69" s="211" t="str">
        <f>Onderbouwing_M29!D10</f>
        <v>Spouwmuurisolatie vlokken (minerale wol) 60 mm &lt; 45 m²</v>
      </c>
      <c r="G69" s="211"/>
      <c r="H69" s="211"/>
      <c r="I69" s="207"/>
      <c r="J69" s="212"/>
      <c r="K69" s="321"/>
      <c r="L69" s="10"/>
      <c r="M69" s="53" t="str">
        <f>Onderbouwing_M29!F10</f>
        <v>m²</v>
      </c>
      <c r="N69" s="81">
        <f>Onderbouwing_M29!O10</f>
        <v>19</v>
      </c>
      <c r="O69" s="81">
        <f>Onderbouwing_M29!X10</f>
        <v>22.306000000000001</v>
      </c>
      <c r="P69" s="81">
        <f>O69*K69</f>
        <v>0</v>
      </c>
      <c r="Q69" s="256"/>
      <c r="R69" s="68"/>
      <c r="S69" s="296"/>
      <c r="T69" s="1016">
        <f>K69*N69</f>
        <v>0</v>
      </c>
      <c r="U69" s="428"/>
      <c r="W69" s="860"/>
      <c r="X69" s="417"/>
      <c r="Z69" s="400"/>
      <c r="AB69" s="407"/>
    </row>
    <row r="70" spans="1:28" ht="15.75" customHeight="1" outlineLevel="3" x14ac:dyDescent="0.25">
      <c r="A70" s="849">
        <f t="shared" ref="A70:A71" si="4">IF(K70=0,0,1)</f>
        <v>0</v>
      </c>
      <c r="B70" s="7" t="s">
        <v>54</v>
      </c>
      <c r="C70" s="290"/>
      <c r="D70" s="174"/>
      <c r="E70" s="255" t="str">
        <f>Onderbouwing_M29!B19</f>
        <v>V1-1-A2</v>
      </c>
      <c r="F70" s="211" t="str">
        <f>Onderbouwing_M29!D19</f>
        <v>Spouwmuurisolatie vlokken (minerale wol) 60 mm 46-75 m²</v>
      </c>
      <c r="G70" s="207"/>
      <c r="H70" s="207"/>
      <c r="I70" s="207"/>
      <c r="J70" s="212"/>
      <c r="K70" s="321"/>
      <c r="L70" s="10"/>
      <c r="M70" s="53" t="str">
        <f>Onderbouwing_M29!F19</f>
        <v>m²</v>
      </c>
      <c r="N70" s="81">
        <f>Onderbouwing_M29!O19</f>
        <v>18</v>
      </c>
      <c r="O70" s="81">
        <f>Onderbouwing_M29!X19</f>
        <v>21.132000000000001</v>
      </c>
      <c r="P70" s="81">
        <f t="shared" ref="P70:P84" si="5">O70*K70</f>
        <v>0</v>
      </c>
      <c r="Q70" s="256"/>
      <c r="R70" s="68"/>
      <c r="S70" s="296"/>
      <c r="T70" s="1016">
        <f t="shared" ref="T70:T140" si="6">K70*N70</f>
        <v>0</v>
      </c>
      <c r="U70" s="149"/>
      <c r="X70" s="417"/>
      <c r="Z70" s="400"/>
      <c r="AB70" s="407"/>
    </row>
    <row r="71" spans="1:28" ht="15.75" customHeight="1" outlineLevel="3" x14ac:dyDescent="0.25">
      <c r="A71" s="849">
        <f t="shared" si="4"/>
        <v>0</v>
      </c>
      <c r="B71" s="7" t="s">
        <v>54</v>
      </c>
      <c r="C71" s="290"/>
      <c r="D71" s="174"/>
      <c r="E71" s="255" t="str">
        <f>Onderbouwing_M29!B28</f>
        <v>V1-1-A3</v>
      </c>
      <c r="F71" s="211" t="str">
        <f>Onderbouwing_M29!D28</f>
        <v>Spouwmuurisolatie vlokken (minerale wol) 60 mm &gt; 75 m²</v>
      </c>
      <c r="G71" s="207"/>
      <c r="H71" s="207"/>
      <c r="I71" s="207"/>
      <c r="J71" s="212"/>
      <c r="K71" s="321"/>
      <c r="L71" s="10"/>
      <c r="M71" s="53" t="str">
        <f>Onderbouwing_M29!F28</f>
        <v>m²</v>
      </c>
      <c r="N71" s="81">
        <f>Onderbouwing_M29!O28</f>
        <v>17</v>
      </c>
      <c r="O71" s="81">
        <f>Onderbouwing_M29!X28</f>
        <v>19.957999999999998</v>
      </c>
      <c r="P71" s="81">
        <f t="shared" si="5"/>
        <v>0</v>
      </c>
      <c r="Q71" s="256"/>
      <c r="R71" s="68"/>
      <c r="S71" s="296"/>
      <c r="T71" s="1016">
        <f t="shared" si="6"/>
        <v>0</v>
      </c>
      <c r="U71" s="149"/>
      <c r="X71" s="417"/>
      <c r="Z71" s="400"/>
      <c r="AB71" s="407"/>
    </row>
    <row r="72" spans="1:28" ht="15.75" customHeight="1" outlineLevel="1" x14ac:dyDescent="0.25">
      <c r="A72" s="849">
        <f t="shared" ref="A72:A84" si="7">IF(K72=0,0,1)</f>
        <v>0</v>
      </c>
      <c r="B72" s="7" t="s">
        <v>54</v>
      </c>
      <c r="C72" s="290"/>
      <c r="D72" s="174"/>
      <c r="E72" s="255" t="str">
        <f>Onderbouwing_M29!B37</f>
        <v>V1-1-A4</v>
      </c>
      <c r="F72" s="211" t="str">
        <f>Onderbouwing_M29!D37</f>
        <v>╚ Vlokken meer-/minderprijs per mm bredere/smallere spouw dan 60 mm.</v>
      </c>
      <c r="G72" s="207"/>
      <c r="H72" s="831"/>
      <c r="I72" s="837">
        <v>0</v>
      </c>
      <c r="J72" s="214" t="s">
        <v>105</v>
      </c>
      <c r="K72" s="321"/>
      <c r="L72" s="10"/>
      <c r="M72" s="53" t="str">
        <f>Onderbouwing_M29!F37</f>
        <v>m²</v>
      </c>
      <c r="N72" s="81"/>
      <c r="O72" s="81">
        <f>Onderbouwing_M29!X37*I72</f>
        <v>0</v>
      </c>
      <c r="P72" s="81">
        <f t="shared" si="5"/>
        <v>0</v>
      </c>
      <c r="Q72" s="256"/>
      <c r="R72" s="68"/>
      <c r="S72" s="296"/>
      <c r="T72" s="1016">
        <f t="shared" si="6"/>
        <v>0</v>
      </c>
      <c r="U72" s="149"/>
      <c r="X72" s="417"/>
      <c r="Z72" s="400"/>
      <c r="AB72" s="407"/>
    </row>
    <row r="73" spans="1:28" ht="6" customHeight="1" outlineLevel="1" x14ac:dyDescent="0.25">
      <c r="A73" s="849">
        <f>IF(SUM(A75:A78)=0,0,1)</f>
        <v>0</v>
      </c>
      <c r="B73" s="7" t="s">
        <v>54</v>
      </c>
      <c r="C73" s="290"/>
      <c r="D73" s="174"/>
      <c r="E73" s="255"/>
      <c r="F73" s="211"/>
      <c r="G73" s="211"/>
      <c r="H73" s="211"/>
      <c r="I73" s="207"/>
      <c r="J73" s="212"/>
      <c r="K73" s="51"/>
      <c r="L73" s="53"/>
      <c r="M73" s="53"/>
      <c r="N73" s="338"/>
      <c r="O73" s="338"/>
      <c r="P73" s="81"/>
      <c r="Q73" s="256"/>
      <c r="R73" s="68"/>
      <c r="S73" s="296"/>
      <c r="T73" s="1016">
        <f t="shared" si="6"/>
        <v>0</v>
      </c>
      <c r="U73" s="149"/>
      <c r="X73" s="417"/>
      <c r="Z73" s="400"/>
      <c r="AB73" s="407"/>
    </row>
    <row r="74" spans="1:28" ht="15.75" customHeight="1" outlineLevel="1" x14ac:dyDescent="0.25">
      <c r="A74" s="849">
        <f>IF(SUM(A75:A78)=0,0,1)</f>
        <v>0</v>
      </c>
      <c r="B74" s="7" t="s">
        <v>54</v>
      </c>
      <c r="C74" s="290"/>
      <c r="D74" s="174"/>
      <c r="E74" s="258" t="s">
        <v>1768</v>
      </c>
      <c r="F74" s="833" t="s">
        <v>1771</v>
      </c>
      <c r="G74" s="211"/>
      <c r="H74" s="207"/>
      <c r="I74" s="211"/>
      <c r="J74" s="212"/>
      <c r="K74" s="51"/>
      <c r="L74" s="10"/>
      <c r="M74" s="53"/>
      <c r="N74" s="81"/>
      <c r="O74" s="81"/>
      <c r="P74" s="81"/>
      <c r="Q74" s="256"/>
      <c r="R74" s="68"/>
      <c r="S74" s="296"/>
      <c r="T74" s="1016">
        <f t="shared" si="6"/>
        <v>0</v>
      </c>
      <c r="U74" s="149"/>
      <c r="X74" s="417"/>
      <c r="Z74" s="400"/>
      <c r="AB74" s="407"/>
    </row>
    <row r="75" spans="1:28" ht="15.75" customHeight="1" outlineLevel="3" x14ac:dyDescent="0.25">
      <c r="A75" s="849">
        <f t="shared" si="7"/>
        <v>0</v>
      </c>
      <c r="B75" s="7" t="s">
        <v>54</v>
      </c>
      <c r="C75" s="290"/>
      <c r="D75" s="174"/>
      <c r="E75" s="255" t="str">
        <f>Onderbouwing_M29!B42</f>
        <v>V1-1-B1</v>
      </c>
      <c r="F75" s="211" t="str">
        <f>Onderbouwing_M29!D42</f>
        <v>Spouwmuurisolatie EPS parels / korrels 60 mm &lt; 45 m²</v>
      </c>
      <c r="G75" s="211"/>
      <c r="H75" s="211"/>
      <c r="I75" s="207"/>
      <c r="J75" s="212"/>
      <c r="K75" s="321"/>
      <c r="L75" s="10"/>
      <c r="M75" s="53" t="str">
        <f>Onderbouwing_M29!F42</f>
        <v>m²</v>
      </c>
      <c r="N75" s="81">
        <f>Onderbouwing_M29!O42</f>
        <v>19</v>
      </c>
      <c r="O75" s="81">
        <f>Onderbouwing_M29!X42</f>
        <v>22.306000000000001</v>
      </c>
      <c r="P75" s="81">
        <f t="shared" si="5"/>
        <v>0</v>
      </c>
      <c r="Q75" s="256"/>
      <c r="R75" s="68"/>
      <c r="S75" s="296"/>
      <c r="T75" s="1016">
        <f t="shared" si="6"/>
        <v>0</v>
      </c>
      <c r="U75" s="149"/>
      <c r="X75" s="417"/>
      <c r="Z75" s="400"/>
      <c r="AB75" s="407"/>
    </row>
    <row r="76" spans="1:28" ht="15.75" customHeight="1" outlineLevel="3" x14ac:dyDescent="0.25">
      <c r="A76" s="849">
        <f t="shared" ref="A76" si="8">IF(K76=0,0,1)</f>
        <v>0</v>
      </c>
      <c r="B76" s="7" t="s">
        <v>54</v>
      </c>
      <c r="C76" s="290"/>
      <c r="D76" s="174"/>
      <c r="E76" s="255" t="str">
        <f>Onderbouwing_M29!B51</f>
        <v>V1-1-B2</v>
      </c>
      <c r="F76" s="211" t="str">
        <f>Onderbouwing_M29!D51</f>
        <v>Spouwmuurisolatie EPS parels / korrels 60 mm 46-75 m²</v>
      </c>
      <c r="G76" s="211"/>
      <c r="H76" s="211"/>
      <c r="I76" s="207"/>
      <c r="J76" s="212"/>
      <c r="K76" s="321"/>
      <c r="L76" s="10"/>
      <c r="M76" s="53" t="str">
        <f>Onderbouwing_M29!F51</f>
        <v>m²</v>
      </c>
      <c r="N76" s="81">
        <f>Onderbouwing_M29!O51</f>
        <v>18</v>
      </c>
      <c r="O76" s="81">
        <f>Onderbouwing_M29!X51</f>
        <v>21.132000000000001</v>
      </c>
      <c r="P76" s="81">
        <f t="shared" si="5"/>
        <v>0</v>
      </c>
      <c r="Q76" s="256"/>
      <c r="R76" s="68"/>
      <c r="S76" s="296"/>
      <c r="T76" s="1016">
        <f t="shared" si="6"/>
        <v>0</v>
      </c>
      <c r="U76" s="149"/>
      <c r="X76" s="417"/>
      <c r="Z76" s="400"/>
      <c r="AB76" s="407"/>
    </row>
    <row r="77" spans="1:28" ht="15.75" customHeight="1" outlineLevel="3" x14ac:dyDescent="0.25">
      <c r="A77" s="849">
        <f t="shared" ref="A77" si="9">IF(K77=0,0,1)</f>
        <v>0</v>
      </c>
      <c r="B77" s="7" t="s">
        <v>54</v>
      </c>
      <c r="C77" s="290"/>
      <c r="D77" s="174"/>
      <c r="E77" s="255" t="str">
        <f>Onderbouwing_M29!B60</f>
        <v>V1-1-B3</v>
      </c>
      <c r="F77" s="211" t="str">
        <f>Onderbouwing_M29!D60</f>
        <v>Spouwmuurisolatie EPS parels / korrels 60 mm &gt; 75 m²</v>
      </c>
      <c r="G77" s="211"/>
      <c r="H77" s="211"/>
      <c r="I77" s="207"/>
      <c r="J77" s="212"/>
      <c r="K77" s="321"/>
      <c r="L77" s="10"/>
      <c r="M77" s="53" t="str">
        <f>Onderbouwing_M29!F60</f>
        <v>m²</v>
      </c>
      <c r="N77" s="81">
        <f>Onderbouwing_M29!O60</f>
        <v>17</v>
      </c>
      <c r="O77" s="81">
        <f>Onderbouwing_M29!X60</f>
        <v>19.957999999999998</v>
      </c>
      <c r="P77" s="81">
        <f t="shared" si="5"/>
        <v>0</v>
      </c>
      <c r="Q77" s="256"/>
      <c r="R77" s="68"/>
      <c r="S77" s="296"/>
      <c r="T77" s="1016">
        <f t="shared" si="6"/>
        <v>0</v>
      </c>
      <c r="U77" s="149"/>
      <c r="X77" s="417"/>
      <c r="Z77" s="400"/>
      <c r="AB77" s="407"/>
    </row>
    <row r="78" spans="1:28" ht="15.75" customHeight="1" outlineLevel="1" x14ac:dyDescent="0.25">
      <c r="A78" s="849">
        <f t="shared" si="7"/>
        <v>0</v>
      </c>
      <c r="B78" s="7" t="s">
        <v>54</v>
      </c>
      <c r="C78" s="290"/>
      <c r="D78" s="174"/>
      <c r="E78" s="255" t="str">
        <f>Onderbouwing_M29!B69</f>
        <v>V1-1-B4</v>
      </c>
      <c r="F78" s="211" t="str">
        <f>Onderbouwing_M29!D69</f>
        <v>╚ EPS meer-/minderprijs per mm bredere/smallere spouw dan 60 mm.</v>
      </c>
      <c r="G78" s="207"/>
      <c r="H78" s="831"/>
      <c r="I78" s="837">
        <v>0</v>
      </c>
      <c r="J78" s="214" t="s">
        <v>105</v>
      </c>
      <c r="K78" s="321"/>
      <c r="L78" s="10"/>
      <c r="M78" s="53" t="str">
        <f>Onderbouwing_M29!F69</f>
        <v>m²</v>
      </c>
      <c r="N78" s="81"/>
      <c r="O78" s="81">
        <f>Onderbouwing_M29!X69*I78</f>
        <v>0</v>
      </c>
      <c r="P78" s="81">
        <f t="shared" si="5"/>
        <v>0</v>
      </c>
      <c r="Q78" s="256"/>
      <c r="R78" s="68"/>
      <c r="S78" s="296"/>
      <c r="T78" s="1016">
        <f t="shared" si="6"/>
        <v>0</v>
      </c>
      <c r="U78" s="149"/>
      <c r="X78" s="417"/>
      <c r="Z78" s="400"/>
      <c r="AB78" s="407"/>
    </row>
    <row r="79" spans="1:28" ht="6" customHeight="1" outlineLevel="1" x14ac:dyDescent="0.25">
      <c r="A79" s="849">
        <f>IF(SUM(A81:A84)=0,0,1)</f>
        <v>0</v>
      </c>
      <c r="B79" s="7" t="s">
        <v>54</v>
      </c>
      <c r="C79" s="290"/>
      <c r="D79" s="174"/>
      <c r="E79" s="255"/>
      <c r="F79" s="211"/>
      <c r="G79" s="211"/>
      <c r="H79" s="211"/>
      <c r="I79" s="207"/>
      <c r="J79" s="212"/>
      <c r="K79" s="51"/>
      <c r="L79" s="53"/>
      <c r="M79" s="53"/>
      <c r="N79" s="338"/>
      <c r="O79" s="338"/>
      <c r="P79" s="81"/>
      <c r="Q79" s="256"/>
      <c r="R79" s="68"/>
      <c r="S79" s="296"/>
      <c r="T79" s="1016">
        <f t="shared" si="6"/>
        <v>0</v>
      </c>
      <c r="U79" s="149"/>
      <c r="X79" s="417"/>
      <c r="Z79" s="400"/>
      <c r="AB79" s="407"/>
    </row>
    <row r="80" spans="1:28" ht="15.75" customHeight="1" outlineLevel="1" x14ac:dyDescent="0.25">
      <c r="A80" s="849">
        <f>IF(SUM(A81:A84)=0,0,1)</f>
        <v>0</v>
      </c>
      <c r="B80" s="7" t="s">
        <v>54</v>
      </c>
      <c r="C80" s="290"/>
      <c r="D80" s="174"/>
      <c r="E80" s="258" t="s">
        <v>1769</v>
      </c>
      <c r="F80" s="833" t="s">
        <v>1770</v>
      </c>
      <c r="G80" s="211"/>
      <c r="H80" s="207"/>
      <c r="I80" s="211"/>
      <c r="J80" s="212"/>
      <c r="K80" s="51"/>
      <c r="L80" s="10"/>
      <c r="M80" s="53"/>
      <c r="N80" s="81"/>
      <c r="O80" s="81"/>
      <c r="P80" s="81"/>
      <c r="Q80" s="256"/>
      <c r="R80" s="68"/>
      <c r="S80" s="296"/>
      <c r="T80" s="1016">
        <f t="shared" ref="T80" si="10">K80*N80</f>
        <v>0</v>
      </c>
      <c r="U80" s="149"/>
      <c r="X80" s="417"/>
      <c r="Z80" s="400"/>
      <c r="AB80" s="407"/>
    </row>
    <row r="81" spans="1:28" ht="15.75" customHeight="1" outlineLevel="3" x14ac:dyDescent="0.25">
      <c r="A81" s="849">
        <f t="shared" si="7"/>
        <v>0</v>
      </c>
      <c r="B81" s="7" t="s">
        <v>54</v>
      </c>
      <c r="C81" s="290"/>
      <c r="D81" s="174"/>
      <c r="E81" s="255" t="str">
        <f>Onderbouwing_M29!B74</f>
        <v>V1-1-C1</v>
      </c>
      <c r="F81" s="211" t="str">
        <f>Onderbouwing_M29!D74</f>
        <v>Spouwmuurisolatie PUR schuim 60 mm &lt; 70 m²</v>
      </c>
      <c r="G81" s="207"/>
      <c r="H81" s="207"/>
      <c r="I81" s="207"/>
      <c r="J81" s="212"/>
      <c r="K81" s="321"/>
      <c r="L81" s="10"/>
      <c r="M81" s="53" t="str">
        <f>Onderbouwing_M29!F74</f>
        <v>m²</v>
      </c>
      <c r="N81" s="81">
        <f>Onderbouwing_M29!O74</f>
        <v>24</v>
      </c>
      <c r="O81" s="81">
        <f>Onderbouwing_M29!X74</f>
        <v>28.176000000000002</v>
      </c>
      <c r="P81" s="81">
        <f t="shared" si="5"/>
        <v>0</v>
      </c>
      <c r="Q81" s="256"/>
      <c r="R81" s="68"/>
      <c r="S81" s="296"/>
      <c r="T81" s="1016">
        <f t="shared" si="6"/>
        <v>0</v>
      </c>
      <c r="U81" s="149"/>
      <c r="X81" s="417"/>
      <c r="Z81" s="400"/>
      <c r="AB81" s="407"/>
    </row>
    <row r="82" spans="1:28" ht="15.75" customHeight="1" outlineLevel="3" x14ac:dyDescent="0.25">
      <c r="A82" s="849">
        <f t="shared" si="7"/>
        <v>0</v>
      </c>
      <c r="B82" s="7" t="s">
        <v>54</v>
      </c>
      <c r="C82" s="290"/>
      <c r="D82" s="174"/>
      <c r="E82" s="255" t="str">
        <f>Onderbouwing_M29!B83</f>
        <v>V1-1-C2</v>
      </c>
      <c r="F82" s="211" t="str">
        <f>Onderbouwing_M29!D83</f>
        <v>Spouwmuurisolatie PUR schuim 60 mm 70-130 m²</v>
      </c>
      <c r="G82" s="207"/>
      <c r="H82" s="207"/>
      <c r="I82" s="207"/>
      <c r="J82" s="212"/>
      <c r="K82" s="321"/>
      <c r="L82" s="10"/>
      <c r="M82" s="53" t="str">
        <f>Onderbouwing_M29!F83</f>
        <v>m²</v>
      </c>
      <c r="N82" s="81">
        <f>Onderbouwing_M29!O83</f>
        <v>23</v>
      </c>
      <c r="O82" s="81">
        <f>Onderbouwing_M29!X83</f>
        <v>27.001999999999999</v>
      </c>
      <c r="P82" s="81">
        <f t="shared" si="5"/>
        <v>0</v>
      </c>
      <c r="Q82" s="256"/>
      <c r="R82" s="68"/>
      <c r="S82" s="296"/>
      <c r="T82" s="1016">
        <f t="shared" si="6"/>
        <v>0</v>
      </c>
      <c r="U82" s="149"/>
      <c r="X82" s="417"/>
      <c r="Z82" s="400"/>
      <c r="AB82" s="407"/>
    </row>
    <row r="83" spans="1:28" ht="15.75" customHeight="1" outlineLevel="3" x14ac:dyDescent="0.25">
      <c r="A83" s="849">
        <f t="shared" ref="A83" si="11">IF(K83=0,0,1)</f>
        <v>0</v>
      </c>
      <c r="B83" s="7" t="s">
        <v>54</v>
      </c>
      <c r="C83" s="290"/>
      <c r="D83" s="174"/>
      <c r="E83" s="255" t="str">
        <f>Onderbouwing_M29!B92</f>
        <v>V1-1-C3</v>
      </c>
      <c r="F83" s="211" t="str">
        <f>Onderbouwing_M29!D92</f>
        <v>Spouwmuurisolatie PUR schuim 60 mm &gt; 130 m²</v>
      </c>
      <c r="G83" s="207"/>
      <c r="H83" s="207"/>
      <c r="I83" s="207"/>
      <c r="J83" s="212"/>
      <c r="K83" s="321"/>
      <c r="L83" s="10"/>
      <c r="M83" s="53" t="str">
        <f>Onderbouwing_M29!F92</f>
        <v>m²</v>
      </c>
      <c r="N83" s="81">
        <f>Onderbouwing_M29!O92</f>
        <v>22</v>
      </c>
      <c r="O83" s="81">
        <f>Onderbouwing_M29!X92</f>
        <v>25.827999999999999</v>
      </c>
      <c r="P83" s="81">
        <f t="shared" si="5"/>
        <v>0</v>
      </c>
      <c r="Q83" s="256"/>
      <c r="R83" s="68"/>
      <c r="S83" s="296"/>
      <c r="T83" s="1016">
        <f t="shared" si="6"/>
        <v>0</v>
      </c>
      <c r="U83" s="149"/>
      <c r="X83" s="417"/>
      <c r="Z83" s="400"/>
      <c r="AB83" s="407"/>
    </row>
    <row r="84" spans="1:28" ht="15.75" customHeight="1" outlineLevel="1" x14ac:dyDescent="0.25">
      <c r="A84" s="849">
        <f t="shared" si="7"/>
        <v>0</v>
      </c>
      <c r="B84" s="7" t="s">
        <v>54</v>
      </c>
      <c r="C84" s="290"/>
      <c r="D84" s="174"/>
      <c r="E84" s="255" t="str">
        <f>Onderbouwing_M29!B92</f>
        <v>V1-1-C3</v>
      </c>
      <c r="F84" s="211" t="str">
        <f>Onderbouwing_M29!D101</f>
        <v>╚ PUR meer-/minderprijs per mm bredere/smallere spouw dan 60 mm.</v>
      </c>
      <c r="G84" s="207"/>
      <c r="H84" s="831"/>
      <c r="I84" s="837">
        <v>0</v>
      </c>
      <c r="J84" s="214" t="s">
        <v>105</v>
      </c>
      <c r="K84" s="321"/>
      <c r="L84" s="10"/>
      <c r="M84" s="53" t="str">
        <f>Onderbouwing_M29!F101</f>
        <v>m²</v>
      </c>
      <c r="N84" s="81"/>
      <c r="O84" s="81">
        <f>Onderbouwing_M29!X101*I84</f>
        <v>0</v>
      </c>
      <c r="P84" s="81">
        <f t="shared" si="5"/>
        <v>0</v>
      </c>
      <c r="Q84" s="256"/>
      <c r="R84" s="68"/>
      <c r="S84" s="296"/>
      <c r="T84" s="1016">
        <f t="shared" si="6"/>
        <v>0</v>
      </c>
      <c r="U84" s="149"/>
      <c r="X84" s="417"/>
      <c r="Z84" s="400"/>
      <c r="AB84" s="407"/>
    </row>
    <row r="85" spans="1:28" ht="6" customHeight="1" outlineLevel="1" x14ac:dyDescent="0.25">
      <c r="A85" s="849">
        <f>IF(SUM(A86:A95)=0,0,1)</f>
        <v>0</v>
      </c>
      <c r="B85" s="7" t="s">
        <v>54</v>
      </c>
      <c r="C85" s="290"/>
      <c r="D85" s="174"/>
      <c r="E85" s="255"/>
      <c r="F85" s="211"/>
      <c r="G85" s="211"/>
      <c r="H85" s="211"/>
      <c r="I85" s="211"/>
      <c r="J85" s="212"/>
      <c r="K85" s="51"/>
      <c r="L85" s="53"/>
      <c r="M85" s="53"/>
      <c r="N85" s="338"/>
      <c r="O85" s="338"/>
      <c r="P85" s="81"/>
      <c r="Q85" s="256"/>
      <c r="R85" s="68"/>
      <c r="S85" s="296"/>
      <c r="T85" s="1016">
        <f t="shared" si="6"/>
        <v>0</v>
      </c>
      <c r="U85" s="149"/>
      <c r="X85" s="417"/>
      <c r="Z85" s="400"/>
      <c r="AB85" s="407"/>
    </row>
    <row r="86" spans="1:28" ht="15.75" customHeight="1" outlineLevel="1" x14ac:dyDescent="0.25">
      <c r="A86" s="849">
        <f>IF(SUM(A87:A95)=0,0,1)</f>
        <v>0</v>
      </c>
      <c r="B86" s="7" t="s">
        <v>54</v>
      </c>
      <c r="C86" s="290"/>
      <c r="D86" s="174"/>
      <c r="E86" s="258" t="str">
        <f>Onderbouwing_M29!B111</f>
        <v>V1-1-X</v>
      </c>
      <c r="F86" s="833" t="str">
        <f>Onderbouwing_M29!D111</f>
        <v>Bijkomende kosten:</v>
      </c>
      <c r="G86" s="211"/>
      <c r="H86" s="207"/>
      <c r="I86" s="211"/>
      <c r="J86" s="212"/>
      <c r="K86" s="51"/>
      <c r="L86" s="10"/>
      <c r="M86" s="53"/>
      <c r="N86" s="81"/>
      <c r="O86" s="81"/>
      <c r="P86" s="81"/>
      <c r="Q86" s="256"/>
      <c r="R86" s="68"/>
      <c r="S86" s="296"/>
      <c r="T86" s="1016">
        <f t="shared" si="6"/>
        <v>0</v>
      </c>
      <c r="U86" s="149"/>
      <c r="X86" s="417"/>
      <c r="Z86" s="400"/>
      <c r="AB86" s="407"/>
    </row>
    <row r="87" spans="1:28" ht="15.75" customHeight="1" outlineLevel="1" x14ac:dyDescent="0.25">
      <c r="A87" s="849">
        <f>IF(K87=0,0,1)</f>
        <v>0</v>
      </c>
      <c r="C87" s="290"/>
      <c r="D87" s="174"/>
      <c r="E87" s="255" t="str">
        <f>Onderbouwing_M29!B113</f>
        <v>V1-1-X1</v>
      </c>
      <c r="F87" s="211" t="str">
        <f>Onderbouwing_M29!D113</f>
        <v>Minimum Tarief (van toepassing indien totaal spuit en/of inblaas isoleren lager is dan € 750)</v>
      </c>
      <c r="G87" s="211"/>
      <c r="H87" s="207"/>
      <c r="I87" s="211"/>
      <c r="J87" s="212"/>
      <c r="K87" s="321"/>
      <c r="L87" s="10"/>
      <c r="M87" s="53" t="str">
        <f>Onderbouwing_M29!F113</f>
        <v>won</v>
      </c>
      <c r="N87" s="81">
        <f>Onderbouwing_M29!M113</f>
        <v>750</v>
      </c>
      <c r="O87" s="81">
        <f>Onderbouwing_M29!X113</f>
        <v>880.5</v>
      </c>
      <c r="P87" s="81">
        <f>O87*K87</f>
        <v>0</v>
      </c>
      <c r="Q87" s="256"/>
      <c r="R87" s="68"/>
      <c r="S87" s="296"/>
      <c r="T87" s="1016">
        <f t="shared" si="6"/>
        <v>0</v>
      </c>
      <c r="U87" s="149"/>
      <c r="X87" s="417"/>
      <c r="Y87" s="1068" t="s">
        <v>2186</v>
      </c>
      <c r="Z87" s="400"/>
      <c r="AB87" s="407"/>
    </row>
    <row r="88" spans="1:28" ht="15.75" customHeight="1" outlineLevel="1" x14ac:dyDescent="0.25">
      <c r="A88" s="849">
        <f>IF(K88=0,0,1)</f>
        <v>0</v>
      </c>
      <c r="C88" s="290"/>
      <c r="D88" s="174"/>
      <c r="E88" s="255" t="str">
        <f>Onderbouwing_M29!B114</f>
        <v>V1-1-X2</v>
      </c>
      <c r="F88" s="211" t="str">
        <f>Onderbouwing_M29!D114</f>
        <v>Minimum Tarief timmerwerkzaamheden</v>
      </c>
      <c r="G88" s="211"/>
      <c r="H88" s="207"/>
      <c r="I88" s="211"/>
      <c r="J88" s="212"/>
      <c r="K88" s="321"/>
      <c r="L88" s="10"/>
      <c r="M88" s="53" t="str">
        <f>Onderbouwing_M29!F114</f>
        <v>won</v>
      </c>
      <c r="N88" s="81">
        <f>Onderbouwing_M29!M114</f>
        <v>350</v>
      </c>
      <c r="O88" s="81">
        <f>Onderbouwing_M29!X114</f>
        <v>410.9</v>
      </c>
      <c r="P88" s="81">
        <f t="shared" ref="P88:P95" si="12">O88*K88</f>
        <v>0</v>
      </c>
      <c r="Q88" s="256"/>
      <c r="R88" s="68"/>
      <c r="S88" s="296"/>
      <c r="T88" s="1016">
        <f t="shared" si="6"/>
        <v>0</v>
      </c>
      <c r="U88" s="149"/>
      <c r="X88" s="417"/>
      <c r="Z88" s="400"/>
      <c r="AB88" s="407"/>
    </row>
    <row r="89" spans="1:28" ht="15.75" customHeight="1" outlineLevel="1" x14ac:dyDescent="0.25">
      <c r="A89" s="849">
        <f t="shared" ref="A89" si="13">IF(K89=0,0,1)</f>
        <v>0</v>
      </c>
      <c r="C89" s="290"/>
      <c r="D89" s="174"/>
      <c r="E89" s="255" t="str">
        <f>Onderbouwing_M29!B115</f>
        <v>V1-1-X3</v>
      </c>
      <c r="F89" s="211" t="str">
        <f>Onderbouwing_M29!D115</f>
        <v>Opname voor begin werkzaamheden  (altijd van toepassing)</v>
      </c>
      <c r="G89" s="211"/>
      <c r="H89" s="207"/>
      <c r="I89" s="211"/>
      <c r="J89" s="212"/>
      <c r="K89" s="321"/>
      <c r="L89" s="10"/>
      <c r="M89" s="53" t="str">
        <f>Onderbouwing_M29!F115</f>
        <v>won</v>
      </c>
      <c r="N89" s="81">
        <f>Onderbouwing_M29!M115</f>
        <v>75</v>
      </c>
      <c r="O89" s="81">
        <f>Onderbouwing_M29!X115</f>
        <v>88.05</v>
      </c>
      <c r="P89" s="81">
        <f t="shared" si="12"/>
        <v>0</v>
      </c>
      <c r="Q89" s="256"/>
      <c r="R89" s="68"/>
      <c r="S89" s="296"/>
      <c r="T89" s="1016">
        <f t="shared" si="6"/>
        <v>0</v>
      </c>
      <c r="U89" s="149"/>
      <c r="X89" s="417"/>
      <c r="Z89" s="400"/>
      <c r="AB89" s="407"/>
    </row>
    <row r="90" spans="1:28" ht="15.75" customHeight="1" outlineLevel="1" x14ac:dyDescent="0.25">
      <c r="A90" s="849">
        <f t="shared" ref="A90:A95" si="14">IF(K90=0,0,1)</f>
        <v>0</v>
      </c>
      <c r="B90" s="7" t="s">
        <v>54</v>
      </c>
      <c r="C90" s="290"/>
      <c r="D90" s="174"/>
      <c r="E90" s="255" t="str">
        <f>Onderbouwing_M29!B116</f>
        <v>V1-1-X4</v>
      </c>
      <c r="F90" s="211" t="str">
        <f>Onderbouwing_M29!D116</f>
        <v>Hoogwerker standaard</v>
      </c>
      <c r="G90" s="211"/>
      <c r="H90" s="207"/>
      <c r="I90" s="211"/>
      <c r="J90" s="212"/>
      <c r="K90" s="321"/>
      <c r="L90" s="10"/>
      <c r="M90" s="53" t="str">
        <f>Onderbouwing_M29!F116</f>
        <v>dag</v>
      </c>
      <c r="N90" s="81">
        <f>Onderbouwing_M29!M116</f>
        <v>350</v>
      </c>
      <c r="O90" s="81">
        <f>Onderbouwing_M29!X116</f>
        <v>410.9</v>
      </c>
      <c r="P90" s="81">
        <f t="shared" si="12"/>
        <v>0</v>
      </c>
      <c r="Q90" s="256"/>
      <c r="R90" s="68"/>
      <c r="S90" s="296"/>
      <c r="T90" s="1016">
        <f t="shared" si="6"/>
        <v>0</v>
      </c>
      <c r="U90" s="149"/>
      <c r="X90" s="417"/>
      <c r="Z90" s="400"/>
      <c r="AB90" s="407"/>
    </row>
    <row r="91" spans="1:28" ht="15.75" customHeight="1" outlineLevel="1" x14ac:dyDescent="0.25">
      <c r="A91" s="849">
        <f t="shared" si="14"/>
        <v>0</v>
      </c>
      <c r="B91" s="7" t="s">
        <v>54</v>
      </c>
      <c r="C91" s="290"/>
      <c r="D91" s="174"/>
      <c r="E91" s="255" t="str">
        <f>Onderbouwing_M29!B117</f>
        <v>V1-1-X5</v>
      </c>
      <c r="F91" s="211" t="str">
        <f>Onderbouwing_M29!D117</f>
        <v>Knip-/snijvoegherstel boorgaten</v>
      </c>
      <c r="G91" s="211"/>
      <c r="H91" s="207"/>
      <c r="I91" s="211"/>
      <c r="J91" s="212"/>
      <c r="K91" s="321"/>
      <c r="L91" s="10"/>
      <c r="M91" s="53" t="str">
        <f>Onderbouwing_M29!F117</f>
        <v>m²</v>
      </c>
      <c r="N91" s="81">
        <f>Onderbouwing_M29!M117</f>
        <v>2.5</v>
      </c>
      <c r="O91" s="81">
        <f>Onderbouwing_M29!X117</f>
        <v>2.9350000000000001</v>
      </c>
      <c r="P91" s="81">
        <f t="shared" si="12"/>
        <v>0</v>
      </c>
      <c r="Q91" s="256"/>
      <c r="R91" s="68"/>
      <c r="S91" s="296"/>
      <c r="T91" s="1016">
        <f t="shared" si="6"/>
        <v>0</v>
      </c>
      <c r="U91" s="149"/>
      <c r="X91" s="417"/>
      <c r="Z91" s="400"/>
      <c r="AB91" s="407"/>
    </row>
    <row r="92" spans="1:28" ht="15.75" customHeight="1" outlineLevel="1" x14ac:dyDescent="0.25">
      <c r="A92" s="849">
        <f t="shared" si="14"/>
        <v>0</v>
      </c>
      <c r="B92" s="7" t="s">
        <v>54</v>
      </c>
      <c r="C92" s="290"/>
      <c r="D92" s="174"/>
      <c r="E92" s="255" t="str">
        <f>Onderbouwing_M29!B118</f>
        <v>V1-1-X6</v>
      </c>
      <c r="F92" s="211" t="str">
        <f>Onderbouwing_M29!D118</f>
        <v>Rolsteiger bij smalle doorgang woning</v>
      </c>
      <c r="G92" s="211"/>
      <c r="H92" s="207"/>
      <c r="I92" s="211"/>
      <c r="J92" s="212"/>
      <c r="K92" s="321"/>
      <c r="L92" s="10"/>
      <c r="M92" s="53" t="str">
        <f>Onderbouwing_M29!F118</f>
        <v>won</v>
      </c>
      <c r="N92" s="81">
        <f>Onderbouwing_M29!M118</f>
        <v>150</v>
      </c>
      <c r="O92" s="81">
        <f>Onderbouwing_M29!X118</f>
        <v>176.1</v>
      </c>
      <c r="P92" s="81">
        <f t="shared" si="12"/>
        <v>0</v>
      </c>
      <c r="Q92" s="256"/>
      <c r="R92" s="68"/>
      <c r="S92" s="296"/>
      <c r="T92" s="1016">
        <f t="shared" si="6"/>
        <v>0</v>
      </c>
      <c r="U92" s="149"/>
      <c r="X92" s="417"/>
      <c r="Z92" s="400"/>
      <c r="AB92" s="407"/>
    </row>
    <row r="93" spans="1:28" ht="15.75" customHeight="1" outlineLevel="1" x14ac:dyDescent="0.25">
      <c r="A93" s="849">
        <f t="shared" si="14"/>
        <v>0</v>
      </c>
      <c r="B93" s="7" t="s">
        <v>54</v>
      </c>
      <c r="C93" s="290"/>
      <c r="D93" s="174"/>
      <c r="E93" s="255" t="str">
        <f>Onderbouwing_M29!B119</f>
        <v>V1-1-X7</v>
      </c>
      <c r="F93" s="211" t="str">
        <f>Onderbouwing_M29!D119</f>
        <v>Spouw richting dak dichtmaken van binnenuit</v>
      </c>
      <c r="G93" s="211"/>
      <c r="H93" s="207"/>
      <c r="I93" s="211"/>
      <c r="J93" s="212"/>
      <c r="K93" s="321"/>
      <c r="L93" s="10"/>
      <c r="M93" s="53" t="str">
        <f>Onderbouwing_M29!F119</f>
        <v>won</v>
      </c>
      <c r="N93" s="81">
        <f>Onderbouwing_M29!M119</f>
        <v>75</v>
      </c>
      <c r="O93" s="81">
        <f>Onderbouwing_M29!X119</f>
        <v>88.05</v>
      </c>
      <c r="P93" s="81">
        <f t="shared" si="12"/>
        <v>0</v>
      </c>
      <c r="Q93" s="256"/>
      <c r="R93" s="68"/>
      <c r="S93" s="296"/>
      <c r="T93" s="1016">
        <f t="shared" si="6"/>
        <v>0</v>
      </c>
      <c r="U93" s="149"/>
      <c r="X93" s="417"/>
      <c r="Z93" s="400"/>
      <c r="AB93" s="407"/>
    </row>
    <row r="94" spans="1:28" ht="15.75" customHeight="1" outlineLevel="1" x14ac:dyDescent="0.25">
      <c r="A94" s="849">
        <f t="shared" ref="A94" si="15">IF(K94=0,0,1)</f>
        <v>0</v>
      </c>
      <c r="B94" s="7" t="s">
        <v>54</v>
      </c>
      <c r="C94" s="290"/>
      <c r="D94" s="174"/>
      <c r="E94" s="255" t="str">
        <f>Onderbouwing_M29!B120</f>
        <v>V1-1-X8</v>
      </c>
      <c r="F94" s="211" t="str">
        <f>Onderbouwing_M29!D120</f>
        <v>Spouw richting dak dichtmaken van buitenaf via dakpannen excl. hoogwerker</v>
      </c>
      <c r="G94" s="211"/>
      <c r="H94" s="207"/>
      <c r="I94" s="211"/>
      <c r="J94" s="212"/>
      <c r="K94" s="321"/>
      <c r="L94" s="10"/>
      <c r="M94" s="53" t="str">
        <f>Onderbouwing_M29!F120</f>
        <v>won</v>
      </c>
      <c r="N94" s="81">
        <f>Onderbouwing_M29!M120</f>
        <v>175</v>
      </c>
      <c r="O94" s="81">
        <f>Onderbouwing_M29!X120</f>
        <v>205.45</v>
      </c>
      <c r="P94" s="81">
        <f t="shared" si="12"/>
        <v>0</v>
      </c>
      <c r="Q94" s="256"/>
      <c r="R94" s="68"/>
      <c r="S94" s="296"/>
      <c r="T94" s="1016">
        <f t="shared" si="6"/>
        <v>0</v>
      </c>
      <c r="U94" s="149"/>
      <c r="X94" s="417"/>
      <c r="Z94" s="400"/>
      <c r="AB94" s="407"/>
    </row>
    <row r="95" spans="1:28" ht="15.75" customHeight="1" outlineLevel="1" x14ac:dyDescent="0.25">
      <c r="A95" s="849">
        <f t="shared" si="14"/>
        <v>0</v>
      </c>
      <c r="B95" s="7" t="s">
        <v>54</v>
      </c>
      <c r="C95" s="290"/>
      <c r="D95" s="174"/>
      <c r="E95" s="255" t="str">
        <f>Onderbouwing_M29!B121</f>
        <v>V1-1-X9</v>
      </c>
      <c r="F95" s="211" t="str">
        <f>Onderbouwing_M29!D121</f>
        <v>Spouwafscheiders</v>
      </c>
      <c r="G95" s="211"/>
      <c r="H95" s="207"/>
      <c r="I95" s="211"/>
      <c r="J95" s="212"/>
      <c r="K95" s="321"/>
      <c r="L95" s="10"/>
      <c r="M95" s="53" t="str">
        <f>Onderbouwing_M29!F121</f>
        <v>m¹</v>
      </c>
      <c r="N95" s="81">
        <f>Onderbouwing_M29!M121</f>
        <v>8</v>
      </c>
      <c r="O95" s="81">
        <f>Onderbouwing_M29!X121</f>
        <v>9.3919999999999995</v>
      </c>
      <c r="P95" s="81">
        <f t="shared" si="12"/>
        <v>0</v>
      </c>
      <c r="Q95" s="256"/>
      <c r="R95" s="68"/>
      <c r="S95" s="296"/>
      <c r="T95" s="1016">
        <f t="shared" si="6"/>
        <v>0</v>
      </c>
      <c r="U95" s="149"/>
      <c r="X95" s="417"/>
      <c r="Z95" s="400"/>
      <c r="AB95" s="407"/>
    </row>
    <row r="96" spans="1:28" ht="6" customHeight="1" outlineLevel="1" x14ac:dyDescent="0.2">
      <c r="A96" s="849">
        <f>A97</f>
        <v>0</v>
      </c>
      <c r="B96" s="7" t="s">
        <v>54</v>
      </c>
      <c r="C96" s="290"/>
      <c r="D96" s="174"/>
      <c r="E96" s="257"/>
      <c r="F96" s="188"/>
      <c r="G96" s="121"/>
      <c r="H96" s="121"/>
      <c r="I96" s="121"/>
      <c r="J96" s="10"/>
      <c r="K96" s="43"/>
      <c r="L96" s="10"/>
      <c r="M96" s="46"/>
      <c r="N96" s="47"/>
      <c r="O96" s="47"/>
      <c r="P96" s="342"/>
      <c r="Q96" s="256"/>
      <c r="R96" s="68"/>
      <c r="S96" s="296"/>
      <c r="T96" s="1016">
        <f t="shared" si="6"/>
        <v>0</v>
      </c>
      <c r="U96" s="149"/>
      <c r="X96" s="417"/>
      <c r="Z96" s="400"/>
      <c r="AB96" s="407"/>
    </row>
    <row r="97" spans="1:37" s="13" customFormat="1" ht="15.75" customHeight="1" x14ac:dyDescent="0.25">
      <c r="A97" s="849">
        <f>IF(P97=0,0,1)</f>
        <v>0</v>
      </c>
      <c r="B97" s="7" t="s">
        <v>54</v>
      </c>
      <c r="C97" s="298"/>
      <c r="D97" s="174"/>
      <c r="E97" s="693"/>
      <c r="F97" s="223"/>
      <c r="G97" s="224"/>
      <c r="H97" s="225"/>
      <c r="I97" s="225"/>
      <c r="J97" s="226"/>
      <c r="K97" s="227"/>
      <c r="L97" s="227"/>
      <c r="M97" s="228" t="str">
        <f>E54</f>
        <v>V1-1</v>
      </c>
      <c r="N97" s="229" t="s">
        <v>106</v>
      </c>
      <c r="O97" s="229"/>
      <c r="P97" s="343">
        <f>ROUNDUP(SUM(P69:P95),0)</f>
        <v>0</v>
      </c>
      <c r="Q97" s="694"/>
      <c r="R97" s="131"/>
      <c r="S97" s="299"/>
      <c r="T97" s="1016"/>
      <c r="U97" s="149"/>
      <c r="V97" s="858">
        <f>P97</f>
        <v>0</v>
      </c>
      <c r="W97" s="858" t="s">
        <v>1543</v>
      </c>
      <c r="X97" s="417"/>
      <c r="Y97" s="401"/>
      <c r="Z97" s="400"/>
      <c r="AA97" s="400"/>
      <c r="AB97" s="407"/>
      <c r="AC97" s="959"/>
      <c r="AD97" s="959"/>
      <c r="AE97" s="959"/>
      <c r="AF97" s="959"/>
      <c r="AG97" s="959"/>
      <c r="AH97" s="959"/>
      <c r="AI97" s="959"/>
      <c r="AJ97" s="959"/>
      <c r="AK97" s="959"/>
    </row>
    <row r="98" spans="1:37" ht="9.75" customHeight="1" outlineLevel="1" x14ac:dyDescent="0.2">
      <c r="A98" s="849">
        <f>A99</f>
        <v>0</v>
      </c>
      <c r="B98" s="7" t="s">
        <v>54</v>
      </c>
      <c r="C98" s="290"/>
      <c r="D98" s="174"/>
      <c r="E98" s="701"/>
      <c r="F98" s="121"/>
      <c r="G98" s="121"/>
      <c r="H98" s="121"/>
      <c r="I98" s="121"/>
      <c r="J98" s="10"/>
      <c r="K98" s="43"/>
      <c r="L98" s="10"/>
      <c r="M98" s="46"/>
      <c r="N98" s="47"/>
      <c r="O98" s="47"/>
      <c r="P98" s="52"/>
      <c r="Q98" s="666"/>
      <c r="R98" s="68"/>
      <c r="S98" s="296"/>
      <c r="T98" s="1016">
        <f t="shared" si="6"/>
        <v>0</v>
      </c>
      <c r="U98" s="149"/>
      <c r="X98" s="402"/>
      <c r="Z98" s="400"/>
      <c r="AB98" s="407"/>
    </row>
    <row r="99" spans="1:37" s="13" customFormat="1" ht="20" x14ac:dyDescent="0.25">
      <c r="A99" s="849">
        <f>A126</f>
        <v>0</v>
      </c>
      <c r="B99" s="7"/>
      <c r="C99" s="298"/>
      <c r="D99" s="174"/>
      <c r="E99" s="697" t="s">
        <v>107</v>
      </c>
      <c r="F99" s="220" t="s">
        <v>108</v>
      </c>
      <c r="G99" s="320"/>
      <c r="H99" s="220"/>
      <c r="I99" s="220"/>
      <c r="J99" s="221"/>
      <c r="K99" s="329" t="s">
        <v>72</v>
      </c>
      <c r="L99" s="221"/>
      <c r="M99" s="221" t="s">
        <v>1347</v>
      </c>
      <c r="N99" s="933" t="s">
        <v>1587</v>
      </c>
      <c r="O99" s="933" t="s">
        <v>1588</v>
      </c>
      <c r="P99" s="221" t="s">
        <v>73</v>
      </c>
      <c r="Q99" s="702"/>
      <c r="R99" s="131"/>
      <c r="S99" s="299"/>
      <c r="T99" s="1016"/>
      <c r="U99" s="149"/>
      <c r="V99" s="853"/>
      <c r="W99" s="402"/>
      <c r="X99" s="402"/>
      <c r="Y99" s="1064" t="s">
        <v>2063</v>
      </c>
      <c r="Z99" s="400"/>
      <c r="AA99" s="400"/>
      <c r="AB99" s="407"/>
    </row>
    <row r="100" spans="1:37" ht="6" customHeight="1" x14ac:dyDescent="0.25">
      <c r="A100" s="849">
        <f>A99</f>
        <v>0</v>
      </c>
      <c r="C100" s="290"/>
      <c r="D100" s="174"/>
      <c r="E100" s="255"/>
      <c r="F100" s="188"/>
      <c r="G100" s="188"/>
      <c r="H100" s="139"/>
      <c r="I100" s="139"/>
      <c r="J100" s="139"/>
      <c r="K100" s="140"/>
      <c r="L100" s="9"/>
      <c r="M100" s="141"/>
      <c r="N100" s="142"/>
      <c r="O100" s="142"/>
      <c r="P100" s="142"/>
      <c r="Q100" s="256"/>
      <c r="R100" s="68"/>
      <c r="S100" s="291"/>
      <c r="T100" s="1016">
        <f t="shared" si="6"/>
        <v>0</v>
      </c>
      <c r="U100" s="149"/>
      <c r="X100" s="402"/>
      <c r="Y100" s="400"/>
      <c r="Z100" s="400"/>
      <c r="AB100" s="407"/>
      <c r="AK100" s="5"/>
    </row>
    <row r="101" spans="1:37" ht="15.75" customHeight="1" x14ac:dyDescent="0.25">
      <c r="A101" s="849">
        <f>A126</f>
        <v>0</v>
      </c>
      <c r="B101" s="7" t="s">
        <v>54</v>
      </c>
      <c r="C101" s="290"/>
      <c r="D101" s="174"/>
      <c r="E101" s="255"/>
      <c r="F101" s="205" t="s">
        <v>1391</v>
      </c>
      <c r="G101" s="204"/>
      <c r="H101" s="210"/>
      <c r="I101" s="210"/>
      <c r="J101" s="139"/>
      <c r="K101" s="140"/>
      <c r="L101" s="9"/>
      <c r="M101" s="141"/>
      <c r="N101" s="142"/>
      <c r="O101" s="142"/>
      <c r="P101" s="12"/>
      <c r="Q101" s="256"/>
      <c r="R101" s="68"/>
      <c r="S101" s="291"/>
      <c r="T101" s="1016">
        <f t="shared" si="6"/>
        <v>0</v>
      </c>
      <c r="U101" s="149"/>
      <c r="X101" s="402"/>
      <c r="Y101" s="1065"/>
      <c r="Z101" s="409"/>
      <c r="AA101" s="409"/>
      <c r="AB101" s="409"/>
      <c r="AK101" s="5"/>
    </row>
    <row r="102" spans="1:37" ht="15.75" customHeight="1" outlineLevel="1" x14ac:dyDescent="0.25">
      <c r="A102" s="849">
        <f>A101</f>
        <v>0</v>
      </c>
      <c r="B102" s="7" t="s">
        <v>54</v>
      </c>
      <c r="C102" s="290"/>
      <c r="D102" s="174"/>
      <c r="E102" s="255"/>
      <c r="F102" s="205" t="s">
        <v>1375</v>
      </c>
      <c r="G102" s="207"/>
      <c r="H102" s="210"/>
      <c r="I102" s="210"/>
      <c r="J102" s="12"/>
      <c r="K102" s="336"/>
      <c r="L102" s="12"/>
      <c r="M102" s="12"/>
      <c r="N102" s="12"/>
      <c r="O102" s="12"/>
      <c r="P102" s="12"/>
      <c r="Q102" s="256"/>
      <c r="R102" s="68"/>
      <c r="S102" s="296"/>
      <c r="T102" s="1016">
        <f t="shared" si="6"/>
        <v>0</v>
      </c>
      <c r="U102" s="149"/>
      <c r="X102" s="402"/>
      <c r="Z102" s="409"/>
      <c r="AA102" s="413"/>
      <c r="AB102" s="407"/>
      <c r="AK102" s="5"/>
    </row>
    <row r="103" spans="1:37" ht="6" customHeight="1" outlineLevel="1" x14ac:dyDescent="0.25">
      <c r="A103" s="849">
        <f>A102</f>
        <v>0</v>
      </c>
      <c r="B103" s="7" t="s">
        <v>54</v>
      </c>
      <c r="C103" s="290"/>
      <c r="D103" s="174"/>
      <c r="E103" s="255"/>
      <c r="F103" s="434"/>
      <c r="G103" s="434"/>
      <c r="H103" s="434"/>
      <c r="I103" s="434"/>
      <c r="J103" s="139"/>
      <c r="K103" s="43"/>
      <c r="L103" s="10"/>
      <c r="M103" s="46"/>
      <c r="N103" s="47"/>
      <c r="O103" s="47"/>
      <c r="P103" s="342"/>
      <c r="Q103" s="256"/>
      <c r="R103" s="68"/>
      <c r="S103" s="296"/>
      <c r="T103" s="1016">
        <f t="shared" si="6"/>
        <v>0</v>
      </c>
      <c r="U103" s="149"/>
      <c r="X103" s="402"/>
      <c r="Z103" s="400"/>
      <c r="AB103" s="407"/>
      <c r="AK103" s="5"/>
    </row>
    <row r="104" spans="1:37" ht="15.75" customHeight="1" outlineLevel="1" x14ac:dyDescent="0.25">
      <c r="A104" s="849">
        <f>IF(SUM(A105)=0,0,1)</f>
        <v>0</v>
      </c>
      <c r="B104" s="7" t="s">
        <v>54</v>
      </c>
      <c r="C104" s="290"/>
      <c r="D104" s="174"/>
      <c r="E104" s="258" t="s">
        <v>2011</v>
      </c>
      <c r="F104" s="833" t="str">
        <f>F105</f>
        <v>Red cedar Zweeds rabat met isolatie PIR  Rc 4.70</v>
      </c>
      <c r="G104" s="211"/>
      <c r="H104" s="207"/>
      <c r="I104" s="211"/>
      <c r="J104" s="212"/>
      <c r="K104" s="51"/>
      <c r="L104" s="10"/>
      <c r="M104" s="53"/>
      <c r="N104" s="81"/>
      <c r="O104" s="81"/>
      <c r="P104" s="81"/>
      <c r="Q104" s="256"/>
      <c r="R104" s="68"/>
      <c r="S104" s="296"/>
      <c r="T104" s="1016">
        <f t="shared" si="6"/>
        <v>0</v>
      </c>
      <c r="U104" s="149"/>
      <c r="X104" s="417"/>
      <c r="Z104" s="400"/>
      <c r="AB104" s="407"/>
    </row>
    <row r="105" spans="1:37" ht="15.75" customHeight="1" outlineLevel="2" x14ac:dyDescent="0.25">
      <c r="A105" s="849">
        <f t="shared" ref="A105:A117" si="16">IF(K105=0,0,1)</f>
        <v>0</v>
      </c>
      <c r="C105" s="290"/>
      <c r="D105" s="174"/>
      <c r="E105" s="255" t="str">
        <f>Onderbouwing_M29!B124</f>
        <v>V1-2-A1</v>
      </c>
      <c r="F105" s="210" t="str">
        <f>Onderbouwing_M29!D124</f>
        <v>Red cedar Zweeds rabat met isolatie PIR  Rc 4.70</v>
      </c>
      <c r="G105" s="204"/>
      <c r="H105" s="204"/>
      <c r="I105" s="204"/>
      <c r="J105" s="204"/>
      <c r="K105" s="321"/>
      <c r="L105" s="10"/>
      <c r="M105" s="53" t="str">
        <f>Onderbouwing_M29!F124</f>
        <v>m²</v>
      </c>
      <c r="N105" s="339">
        <v>0</v>
      </c>
      <c r="O105" s="81">
        <v>0</v>
      </c>
      <c r="P105" s="81">
        <f>O105*K105</f>
        <v>0</v>
      </c>
      <c r="Q105" s="256"/>
      <c r="R105" s="68"/>
      <c r="S105" s="296"/>
      <c r="T105" s="1016">
        <f t="shared" si="6"/>
        <v>0</v>
      </c>
      <c r="U105" s="149"/>
      <c r="X105" s="417"/>
      <c r="Y105" s="417"/>
      <c r="Z105" s="400"/>
      <c r="AB105" s="407"/>
      <c r="AK105" s="5"/>
    </row>
    <row r="106" spans="1:37" ht="6" customHeight="1" outlineLevel="1" x14ac:dyDescent="0.25">
      <c r="A106" s="849">
        <f>A105</f>
        <v>0</v>
      </c>
      <c r="C106" s="290"/>
      <c r="D106" s="174"/>
      <c r="E106" s="255"/>
      <c r="F106" s="211"/>
      <c r="G106" s="213"/>
      <c r="H106" s="213"/>
      <c r="I106" s="213"/>
      <c r="J106" s="213"/>
      <c r="K106" s="328"/>
      <c r="L106" s="82"/>
      <c r="M106" s="82"/>
      <c r="N106" s="338"/>
      <c r="O106" s="81"/>
      <c r="P106" s="81"/>
      <c r="Q106" s="256"/>
      <c r="R106" s="68"/>
      <c r="S106" s="296"/>
      <c r="T106" s="1016">
        <f t="shared" si="6"/>
        <v>0</v>
      </c>
      <c r="U106" s="149"/>
      <c r="X106" s="417"/>
      <c r="Y106" s="417"/>
      <c r="Z106" s="400"/>
      <c r="AB106" s="407"/>
      <c r="AK106" s="5"/>
    </row>
    <row r="107" spans="1:37" ht="15.75" customHeight="1" outlineLevel="1" x14ac:dyDescent="0.25">
      <c r="A107" s="849">
        <f>IF(SUM(A108)=0,0,1)</f>
        <v>0</v>
      </c>
      <c r="B107" s="7" t="s">
        <v>54</v>
      </c>
      <c r="C107" s="290"/>
      <c r="D107" s="174"/>
      <c r="E107" s="258" t="s">
        <v>2011</v>
      </c>
      <c r="F107" s="833" t="str">
        <f>F108</f>
        <v>HPL gevelbekleding met isolatie PIR  Rc 4.70</v>
      </c>
      <c r="G107" s="211"/>
      <c r="H107" s="207"/>
      <c r="I107" s="211"/>
      <c r="J107" s="212"/>
      <c r="K107" s="51"/>
      <c r="L107" s="10"/>
      <c r="M107" s="53"/>
      <c r="N107" s="81"/>
      <c r="O107" s="81"/>
      <c r="P107" s="81"/>
      <c r="Q107" s="256"/>
      <c r="R107" s="68"/>
      <c r="S107" s="296"/>
      <c r="T107" s="1016">
        <f t="shared" ref="T107" si="17">K107*N107</f>
        <v>0</v>
      </c>
      <c r="U107" s="149"/>
      <c r="X107" s="417"/>
      <c r="Z107" s="400"/>
      <c r="AB107" s="407"/>
    </row>
    <row r="108" spans="1:37" ht="15.75" customHeight="1" outlineLevel="2" x14ac:dyDescent="0.25">
      <c r="A108" s="849">
        <f t="shared" si="16"/>
        <v>0</v>
      </c>
      <c r="C108" s="290"/>
      <c r="D108" s="174"/>
      <c r="E108" s="255" t="str">
        <f>Onderbouwing_M29!B143</f>
        <v>V1-2-B1</v>
      </c>
      <c r="F108" s="211" t="str">
        <f>Onderbouwing_M29!D143</f>
        <v>HPL gevelbekleding met isolatie PIR  Rc 4.70</v>
      </c>
      <c r="G108" s="207"/>
      <c r="H108" s="207"/>
      <c r="I108" s="207"/>
      <c r="J108" s="207"/>
      <c r="K108" s="321"/>
      <c r="L108" s="10"/>
      <c r="M108" s="53" t="str">
        <f>Onderbouwing_M29!F143</f>
        <v>m²</v>
      </c>
      <c r="N108" s="81">
        <v>0</v>
      </c>
      <c r="O108" s="81">
        <v>0</v>
      </c>
      <c r="P108" s="81">
        <f t="shared" ref="P108:P117" si="18">O108*K108</f>
        <v>0</v>
      </c>
      <c r="Q108" s="256"/>
      <c r="R108" s="68"/>
      <c r="S108" s="296"/>
      <c r="T108" s="1016">
        <f t="shared" si="6"/>
        <v>0</v>
      </c>
      <c r="U108" s="149"/>
      <c r="X108" s="417"/>
      <c r="Y108" s="417"/>
      <c r="Z108" s="400"/>
      <c r="AB108" s="407"/>
      <c r="AK108" s="5"/>
    </row>
    <row r="109" spans="1:37" ht="6" customHeight="1" outlineLevel="1" x14ac:dyDescent="0.25">
      <c r="A109" s="849">
        <f>A108</f>
        <v>0</v>
      </c>
      <c r="C109" s="290"/>
      <c r="D109" s="174"/>
      <c r="E109" s="255"/>
      <c r="F109" s="211"/>
      <c r="G109" s="213"/>
      <c r="H109" s="213"/>
      <c r="I109" s="213"/>
      <c r="J109" s="213"/>
      <c r="K109" s="328"/>
      <c r="L109" s="82"/>
      <c r="M109" s="82"/>
      <c r="N109" s="338"/>
      <c r="O109" s="1067"/>
      <c r="P109" s="81"/>
      <c r="Q109" s="256"/>
      <c r="R109" s="68"/>
      <c r="S109" s="296"/>
      <c r="T109" s="1016">
        <f t="shared" si="6"/>
        <v>0</v>
      </c>
      <c r="U109" s="149"/>
      <c r="X109" s="417"/>
      <c r="Y109" s="417"/>
      <c r="Z109" s="400"/>
      <c r="AB109" s="407"/>
      <c r="AK109" s="5"/>
    </row>
    <row r="110" spans="1:37" ht="15.75" customHeight="1" outlineLevel="1" x14ac:dyDescent="0.25">
      <c r="A110" s="849">
        <f>IF(SUM(A111)=0,0,1)</f>
        <v>0</v>
      </c>
      <c r="B110" s="7" t="s">
        <v>54</v>
      </c>
      <c r="C110" s="290"/>
      <c r="D110" s="174"/>
      <c r="E110" s="258" t="s">
        <v>2011</v>
      </c>
      <c r="F110" s="833" t="str">
        <f>F111</f>
        <v>Composiet gevelbekleding met isolatie PIR  Rc 4.70</v>
      </c>
      <c r="G110" s="211"/>
      <c r="H110" s="207"/>
      <c r="I110" s="211"/>
      <c r="J110" s="212"/>
      <c r="K110" s="51"/>
      <c r="L110" s="10"/>
      <c r="M110" s="53"/>
      <c r="N110" s="81"/>
      <c r="O110" s="1067"/>
      <c r="P110" s="81"/>
      <c r="Q110" s="256"/>
      <c r="R110" s="68"/>
      <c r="S110" s="296"/>
      <c r="T110" s="1016">
        <f t="shared" si="6"/>
        <v>0</v>
      </c>
      <c r="U110" s="149"/>
      <c r="X110" s="417"/>
      <c r="Z110" s="400"/>
      <c r="AB110" s="407"/>
    </row>
    <row r="111" spans="1:37" ht="15.75" customHeight="1" outlineLevel="2" x14ac:dyDescent="0.25">
      <c r="A111" s="849">
        <f t="shared" ref="A111" si="19">IF(K111=0,0,1)</f>
        <v>0</v>
      </c>
      <c r="C111" s="290"/>
      <c r="D111" s="174"/>
      <c r="E111" s="255" t="str">
        <f>Onderbouwing_M29!B163</f>
        <v>V1-2-C1</v>
      </c>
      <c r="F111" s="211" t="str">
        <f>Onderbouwing_M29!D163</f>
        <v>Composiet gevelbekleding met isolatie PIR  Rc 4.70</v>
      </c>
      <c r="G111" s="207"/>
      <c r="H111" s="207"/>
      <c r="I111" s="207"/>
      <c r="J111" s="207"/>
      <c r="K111" s="321"/>
      <c r="L111" s="10"/>
      <c r="M111" s="53" t="str">
        <f>Onderbouwing_M29!F163</f>
        <v>m²</v>
      </c>
      <c r="N111" s="81">
        <v>0</v>
      </c>
      <c r="O111" s="81">
        <v>0</v>
      </c>
      <c r="P111" s="81">
        <f t="shared" si="18"/>
        <v>0</v>
      </c>
      <c r="Q111" s="256"/>
      <c r="R111" s="68"/>
      <c r="S111" s="296"/>
      <c r="T111" s="1016">
        <f t="shared" si="6"/>
        <v>0</v>
      </c>
      <c r="U111" s="149"/>
      <c r="X111" s="417"/>
      <c r="Y111" s="417"/>
      <c r="Z111" s="400"/>
      <c r="AB111" s="407"/>
      <c r="AK111" s="5"/>
    </row>
    <row r="112" spans="1:37" ht="6" customHeight="1" outlineLevel="1" x14ac:dyDescent="0.25">
      <c r="A112" s="849">
        <f>A111</f>
        <v>0</v>
      </c>
      <c r="C112" s="290"/>
      <c r="D112" s="174"/>
      <c r="E112" s="255"/>
      <c r="F112" s="211"/>
      <c r="G112" s="213"/>
      <c r="H112" s="213"/>
      <c r="I112" s="213"/>
      <c r="J112" s="213"/>
      <c r="K112" s="328"/>
      <c r="L112" s="82"/>
      <c r="M112" s="82"/>
      <c r="N112" s="338"/>
      <c r="O112" s="1067"/>
      <c r="P112" s="81"/>
      <c r="Q112" s="256"/>
      <c r="R112" s="68"/>
      <c r="S112" s="296"/>
      <c r="T112" s="1016">
        <f t="shared" si="6"/>
        <v>0</v>
      </c>
      <c r="U112" s="149"/>
      <c r="X112" s="417"/>
      <c r="Y112" s="417"/>
      <c r="Z112" s="400"/>
      <c r="AB112" s="407"/>
      <c r="AK112" s="5"/>
    </row>
    <row r="113" spans="1:37" ht="15.75" customHeight="1" outlineLevel="1" x14ac:dyDescent="0.25">
      <c r="A113" s="849">
        <f>IF(SUM(A114)=0,0,1)</f>
        <v>0</v>
      </c>
      <c r="B113" s="7" t="s">
        <v>54</v>
      </c>
      <c r="C113" s="290"/>
      <c r="D113" s="174"/>
      <c r="E113" s="258" t="s">
        <v>2011</v>
      </c>
      <c r="F113" s="833" t="str">
        <f>F114</f>
        <v>Steenstrips op vezelplaat met isolatie PIR Rc 4.70</v>
      </c>
      <c r="G113" s="211"/>
      <c r="H113" s="207"/>
      <c r="I113" s="211"/>
      <c r="J113" s="212"/>
      <c r="K113" s="51"/>
      <c r="L113" s="10"/>
      <c r="M113" s="53"/>
      <c r="N113" s="81"/>
      <c r="O113" s="1067"/>
      <c r="P113" s="81"/>
      <c r="Q113" s="256"/>
      <c r="R113" s="68"/>
      <c r="S113" s="296"/>
      <c r="T113" s="1016">
        <f t="shared" ref="T113" si="20">K113*N113</f>
        <v>0</v>
      </c>
      <c r="U113" s="149"/>
      <c r="X113" s="417"/>
      <c r="Z113" s="400"/>
      <c r="AB113" s="407"/>
    </row>
    <row r="114" spans="1:37" ht="15.75" customHeight="1" outlineLevel="2" x14ac:dyDescent="0.25">
      <c r="A114" s="849">
        <f t="shared" si="16"/>
        <v>0</v>
      </c>
      <c r="C114" s="300"/>
      <c r="D114" s="174"/>
      <c r="E114" s="255" t="str">
        <f>Onderbouwing_M29!B183</f>
        <v>V1-2-D1</v>
      </c>
      <c r="F114" s="211" t="str">
        <f>Onderbouwing_M29!D183</f>
        <v>Steenstrips op vezelplaat met isolatie PIR Rc 4.70</v>
      </c>
      <c r="G114" s="207"/>
      <c r="H114" s="207"/>
      <c r="I114" s="207"/>
      <c r="J114" s="207"/>
      <c r="K114" s="321"/>
      <c r="L114" s="10"/>
      <c r="M114" s="53" t="str">
        <f>Onderbouwing_M29!F183</f>
        <v>m²</v>
      </c>
      <c r="N114" s="81">
        <v>0</v>
      </c>
      <c r="O114" s="81">
        <v>0</v>
      </c>
      <c r="P114" s="81">
        <f t="shared" si="18"/>
        <v>0</v>
      </c>
      <c r="Q114" s="256"/>
      <c r="R114" s="72"/>
      <c r="S114" s="301"/>
      <c r="T114" s="1016">
        <f t="shared" si="6"/>
        <v>0</v>
      </c>
      <c r="U114" s="149"/>
      <c r="X114" s="417"/>
      <c r="Y114" s="417"/>
      <c r="Z114" s="400"/>
      <c r="AB114" s="407"/>
      <c r="AK114" s="5"/>
    </row>
    <row r="115" spans="1:37" ht="6" customHeight="1" outlineLevel="2" x14ac:dyDescent="0.25">
      <c r="A115" s="849">
        <f>A114</f>
        <v>0</v>
      </c>
      <c r="C115" s="290"/>
      <c r="D115" s="174"/>
      <c r="E115" s="258"/>
      <c r="F115" s="211"/>
      <c r="G115" s="207"/>
      <c r="H115" s="207"/>
      <c r="I115" s="207"/>
      <c r="J115" s="207"/>
      <c r="K115" s="331"/>
      <c r="L115" s="10"/>
      <c r="M115" s="10"/>
      <c r="N115" s="340"/>
      <c r="O115" s="1067"/>
      <c r="P115" s="81"/>
      <c r="Q115" s="256"/>
      <c r="R115" s="68"/>
      <c r="S115" s="296"/>
      <c r="T115" s="1016">
        <f t="shared" si="6"/>
        <v>0</v>
      </c>
      <c r="U115" s="149"/>
      <c r="X115" s="417"/>
      <c r="Y115" s="417"/>
      <c r="Z115" s="400"/>
      <c r="AB115" s="407"/>
      <c r="AK115" s="5"/>
    </row>
    <row r="116" spans="1:37" ht="15.75" customHeight="1" outlineLevel="1" x14ac:dyDescent="0.25">
      <c r="A116" s="849">
        <f>IF(SUM(A117)=0,0,1)</f>
        <v>0</v>
      </c>
      <c r="B116" s="7" t="s">
        <v>54</v>
      </c>
      <c r="C116" s="290"/>
      <c r="D116" s="174"/>
      <c r="E116" s="258" t="s">
        <v>2011</v>
      </c>
      <c r="F116" s="833" t="str">
        <f>F117</f>
        <v>Stucwerk met isolatie EPS  Rc 4.70</v>
      </c>
      <c r="G116" s="211"/>
      <c r="H116" s="207"/>
      <c r="I116" s="211"/>
      <c r="J116" s="212"/>
      <c r="K116" s="51"/>
      <c r="L116" s="10"/>
      <c r="M116" s="53"/>
      <c r="N116" s="81"/>
      <c r="O116" s="1067"/>
      <c r="P116" s="81"/>
      <c r="Q116" s="256"/>
      <c r="R116" s="68"/>
      <c r="S116" s="296"/>
      <c r="T116" s="1016">
        <f t="shared" si="6"/>
        <v>0</v>
      </c>
      <c r="U116" s="149"/>
      <c r="X116" s="417"/>
      <c r="Z116" s="400"/>
      <c r="AB116" s="407"/>
    </row>
    <row r="117" spans="1:37" ht="15.75" customHeight="1" outlineLevel="2" x14ac:dyDescent="0.25">
      <c r="A117" s="849">
        <f t="shared" si="16"/>
        <v>0</v>
      </c>
      <c r="C117" s="290"/>
      <c r="D117" s="174"/>
      <c r="E117" s="255" t="str">
        <f>Onderbouwing_M29!B203</f>
        <v>V1-2-E1</v>
      </c>
      <c r="F117" s="211" t="str">
        <f>Onderbouwing_M29!D203</f>
        <v>Stucwerk met isolatie EPS  Rc 4.70</v>
      </c>
      <c r="G117" s="207"/>
      <c r="H117" s="207"/>
      <c r="I117" s="207"/>
      <c r="J117" s="207"/>
      <c r="K117" s="321"/>
      <c r="L117" s="10"/>
      <c r="M117" s="53" t="str">
        <f>Onderbouwing_M29!F203</f>
        <v>m²</v>
      </c>
      <c r="N117" s="81">
        <v>0</v>
      </c>
      <c r="O117" s="81">
        <v>0</v>
      </c>
      <c r="P117" s="81">
        <f t="shared" si="18"/>
        <v>0</v>
      </c>
      <c r="Q117" s="256"/>
      <c r="R117" s="68"/>
      <c r="S117" s="296"/>
      <c r="T117" s="1016">
        <f t="shared" si="6"/>
        <v>0</v>
      </c>
      <c r="U117" s="149"/>
      <c r="X117" s="417"/>
      <c r="Y117" s="417"/>
      <c r="Z117" s="400"/>
      <c r="AB117" s="407"/>
      <c r="AK117" s="5"/>
    </row>
    <row r="118" spans="1:37" ht="6" customHeight="1" outlineLevel="2" x14ac:dyDescent="0.25">
      <c r="A118" s="849">
        <f>A119</f>
        <v>0</v>
      </c>
      <c r="C118" s="290"/>
      <c r="D118" s="174"/>
      <c r="E118" s="258"/>
      <c r="F118" s="211"/>
      <c r="G118" s="211"/>
      <c r="H118" s="211"/>
      <c r="I118" s="211"/>
      <c r="J118" s="211"/>
      <c r="K118" s="331"/>
      <c r="L118" s="10"/>
      <c r="M118" s="10"/>
      <c r="N118" s="340"/>
      <c r="O118" s="340"/>
      <c r="P118" s="81"/>
      <c r="Q118" s="256"/>
      <c r="R118" s="68"/>
      <c r="S118" s="296"/>
      <c r="T118" s="1016">
        <f t="shared" si="6"/>
        <v>0</v>
      </c>
      <c r="U118" s="149"/>
      <c r="X118" s="417"/>
      <c r="Y118" s="417"/>
      <c r="Z118" s="400"/>
      <c r="AB118" s="407"/>
      <c r="AK118" s="5"/>
    </row>
    <row r="119" spans="1:37" ht="15.75" customHeight="1" outlineLevel="2" x14ac:dyDescent="0.25">
      <c r="A119" s="849">
        <f>IF(SUM(A120:A124)=0,0,1)</f>
        <v>0</v>
      </c>
      <c r="C119" s="290"/>
      <c r="D119" s="174"/>
      <c r="E119" s="258" t="str">
        <f>Onderbouwing_M29!B214</f>
        <v>V1-2-X</v>
      </c>
      <c r="F119" s="833" t="str">
        <f>Onderbouwing_M29!D214</f>
        <v xml:space="preserve">Bijkomende kosten </v>
      </c>
      <c r="G119" s="211"/>
      <c r="H119" s="211"/>
      <c r="I119" s="211"/>
      <c r="J119" s="211"/>
      <c r="K119" s="53"/>
      <c r="L119" s="53"/>
      <c r="M119" s="53"/>
      <c r="N119" s="81"/>
      <c r="O119" s="81"/>
      <c r="P119" s="81"/>
      <c r="Q119" s="256"/>
      <c r="R119" s="68"/>
      <c r="S119" s="296"/>
      <c r="T119" s="1016">
        <f t="shared" si="6"/>
        <v>0</v>
      </c>
      <c r="U119" s="428"/>
      <c r="W119" s="191"/>
      <c r="Y119" s="427"/>
      <c r="Z119" s="400"/>
      <c r="AB119" s="407"/>
      <c r="AK119" s="5"/>
    </row>
    <row r="120" spans="1:37" ht="15.75" customHeight="1" outlineLevel="1" x14ac:dyDescent="0.25">
      <c r="A120" s="849">
        <f>IF(K120=0,0,1)</f>
        <v>0</v>
      </c>
      <c r="C120" s="290"/>
      <c r="D120" s="174"/>
      <c r="E120" s="255">
        <f>Onderbouwing_M29!B704</f>
        <v>0</v>
      </c>
      <c r="F120" s="211" t="str">
        <f>Onderbouwing_M29!D216</f>
        <v xml:space="preserve">Sloop en afvoeren bestaande gevel </v>
      </c>
      <c r="G120" s="211"/>
      <c r="H120" s="207"/>
      <c r="I120" s="211"/>
      <c r="J120" s="212"/>
      <c r="K120" s="321"/>
      <c r="L120" s="10"/>
      <c r="M120" s="53" t="str">
        <f>Onderbouwing_M29!F216</f>
        <v>m²</v>
      </c>
      <c r="N120" s="81">
        <v>0</v>
      </c>
      <c r="O120" s="81">
        <v>0</v>
      </c>
      <c r="P120" s="81">
        <f>O120*K120</f>
        <v>0</v>
      </c>
      <c r="Q120" s="256"/>
      <c r="R120" s="68"/>
      <c r="S120" s="296"/>
      <c r="T120" s="1016">
        <f t="shared" si="6"/>
        <v>0</v>
      </c>
      <c r="U120" s="149"/>
      <c r="X120" s="417"/>
      <c r="Z120" s="400"/>
      <c r="AB120" s="407"/>
    </row>
    <row r="121" spans="1:37" ht="15.75" customHeight="1" outlineLevel="1" x14ac:dyDescent="0.25">
      <c r="A121" s="849">
        <f>IF(K121=0,0,1)</f>
        <v>0</v>
      </c>
      <c r="C121" s="290"/>
      <c r="D121" s="174"/>
      <c r="E121" s="255">
        <f>Onderbouwing_M29!B706</f>
        <v>0</v>
      </c>
      <c r="F121" s="211" t="str">
        <f>Onderbouwing_M29!D217</f>
        <v>Steigerwerk op/afbouw/huur in m²</v>
      </c>
      <c r="G121" s="211"/>
      <c r="H121" s="207"/>
      <c r="I121" s="211"/>
      <c r="J121" s="212"/>
      <c r="K121" s="321"/>
      <c r="L121" s="10"/>
      <c r="M121" s="53" t="str">
        <f>Onderbouwing_M29!F217</f>
        <v>m²</v>
      </c>
      <c r="N121" s="81">
        <v>0</v>
      </c>
      <c r="O121" s="81">
        <v>0</v>
      </c>
      <c r="P121" s="81">
        <f t="shared" ref="P121:P124" si="21">O121*K121</f>
        <v>0</v>
      </c>
      <c r="Q121" s="256"/>
      <c r="R121" s="68"/>
      <c r="S121" s="296"/>
      <c r="T121" s="1016">
        <f t="shared" si="6"/>
        <v>0</v>
      </c>
      <c r="U121" s="149"/>
      <c r="X121" s="417"/>
      <c r="Z121" s="400"/>
      <c r="AB121" s="407"/>
    </row>
    <row r="122" spans="1:37" ht="15.75" customHeight="1" outlineLevel="1" x14ac:dyDescent="0.25">
      <c r="A122" s="849">
        <f t="shared" ref="A122:A124" si="22">IF(K122=0,0,1)</f>
        <v>0</v>
      </c>
      <c r="C122" s="290"/>
      <c r="D122" s="174"/>
      <c r="E122" s="255">
        <f>Onderbouwing_M29!B708</f>
        <v>0</v>
      </c>
      <c r="F122" s="211" t="str">
        <f>Onderbouwing_M29!D218</f>
        <v>Rolsteiger op/afbouw/huur in dagen</v>
      </c>
      <c r="G122" s="211"/>
      <c r="H122" s="207"/>
      <c r="I122" s="211"/>
      <c r="J122" s="212"/>
      <c r="K122" s="321"/>
      <c r="L122" s="10"/>
      <c r="M122" s="53" t="str">
        <f>Onderbouwing_M29!F218</f>
        <v>st</v>
      </c>
      <c r="N122" s="81">
        <v>0</v>
      </c>
      <c r="O122" s="81">
        <v>0</v>
      </c>
      <c r="P122" s="81">
        <f t="shared" si="21"/>
        <v>0</v>
      </c>
      <c r="Q122" s="256"/>
      <c r="R122" s="68"/>
      <c r="S122" s="296"/>
      <c r="T122" s="1016">
        <f t="shared" si="6"/>
        <v>0</v>
      </c>
      <c r="U122" s="149"/>
      <c r="X122" s="417"/>
      <c r="Z122" s="400"/>
      <c r="AB122" s="407"/>
    </row>
    <row r="123" spans="1:37" ht="15.75" customHeight="1" outlineLevel="1" x14ac:dyDescent="0.25">
      <c r="A123" s="849">
        <f t="shared" si="22"/>
        <v>0</v>
      </c>
      <c r="B123" s="7" t="s">
        <v>54</v>
      </c>
      <c r="C123" s="290"/>
      <c r="D123" s="174"/>
      <c r="E123" s="255" t="str">
        <f>Onderbouwing_M29!B710</f>
        <v>V1-3-K2</v>
      </c>
      <c r="F123" s="211" t="str">
        <f>Onderbouwing_M29!D219</f>
        <v>Hoogwerker op/afbouw/huur in dagen</v>
      </c>
      <c r="G123" s="211"/>
      <c r="H123" s="207"/>
      <c r="I123" s="211"/>
      <c r="J123" s="212"/>
      <c r="K123" s="321"/>
      <c r="L123" s="10"/>
      <c r="M123" s="53" t="str">
        <f>Onderbouwing_M29!F219</f>
        <v>wk</v>
      </c>
      <c r="N123" s="81">
        <v>0</v>
      </c>
      <c r="O123" s="81">
        <v>0</v>
      </c>
      <c r="P123" s="81">
        <f t="shared" si="21"/>
        <v>0</v>
      </c>
      <c r="Q123" s="256"/>
      <c r="R123" s="68"/>
      <c r="S123" s="296"/>
      <c r="T123" s="1016">
        <f t="shared" si="6"/>
        <v>0</v>
      </c>
      <c r="U123" s="149"/>
      <c r="X123" s="417"/>
      <c r="Z123" s="400"/>
      <c r="AB123" s="407"/>
    </row>
    <row r="124" spans="1:37" ht="15.75" customHeight="1" outlineLevel="1" x14ac:dyDescent="0.25">
      <c r="A124" s="849">
        <f t="shared" si="22"/>
        <v>0</v>
      </c>
      <c r="B124" s="7" t="s">
        <v>54</v>
      </c>
      <c r="C124" s="290"/>
      <c r="D124" s="174"/>
      <c r="E124" s="255">
        <f>Onderbouwing_M29!B712</f>
        <v>0</v>
      </c>
      <c r="F124" s="211" t="str">
        <f>Onderbouwing_M29!D220</f>
        <v xml:space="preserve">Herstelbestrating en terrein </v>
      </c>
      <c r="G124" s="211"/>
      <c r="H124" s="207"/>
      <c r="I124" s="211"/>
      <c r="J124" s="212"/>
      <c r="K124" s="321"/>
      <c r="L124" s="10"/>
      <c r="M124" s="53" t="str">
        <f>Onderbouwing_M29!F220</f>
        <v>m²</v>
      </c>
      <c r="N124" s="81">
        <v>0</v>
      </c>
      <c r="O124" s="81">
        <v>0</v>
      </c>
      <c r="P124" s="81">
        <f t="shared" si="21"/>
        <v>0</v>
      </c>
      <c r="Q124" s="256"/>
      <c r="R124" s="68"/>
      <c r="S124" s="296"/>
      <c r="T124" s="1016">
        <f t="shared" si="6"/>
        <v>0</v>
      </c>
      <c r="U124" s="149"/>
      <c r="X124" s="417"/>
      <c r="Z124" s="400"/>
      <c r="AB124" s="407"/>
    </row>
    <row r="125" spans="1:37" ht="6" customHeight="1" outlineLevel="1" x14ac:dyDescent="0.2">
      <c r="A125" s="849">
        <f>A126</f>
        <v>0</v>
      </c>
      <c r="C125" s="290"/>
      <c r="D125" s="174"/>
      <c r="E125" s="257"/>
      <c r="F125" s="188"/>
      <c r="G125" s="121"/>
      <c r="H125" s="173"/>
      <c r="I125" s="173"/>
      <c r="J125" s="139"/>
      <c r="K125" s="43"/>
      <c r="L125" s="10"/>
      <c r="M125" s="46"/>
      <c r="N125" s="47"/>
      <c r="O125" s="47"/>
      <c r="P125" s="342"/>
      <c r="Q125" s="256"/>
      <c r="R125" s="68"/>
      <c r="S125" s="296"/>
      <c r="T125" s="1016">
        <f t="shared" si="6"/>
        <v>0</v>
      </c>
      <c r="U125" s="149"/>
      <c r="X125" s="417"/>
      <c r="Z125" s="400"/>
      <c r="AB125" s="407"/>
      <c r="AK125" s="5"/>
    </row>
    <row r="126" spans="1:37" s="13" customFormat="1" ht="15.75" customHeight="1" x14ac:dyDescent="0.25">
      <c r="A126" s="849">
        <f>IF(P126=0,0,1)</f>
        <v>0</v>
      </c>
      <c r="B126" s="7"/>
      <c r="C126" s="298"/>
      <c r="D126" s="174"/>
      <c r="E126" s="693"/>
      <c r="F126" s="223"/>
      <c r="G126" s="224"/>
      <c r="H126" s="225"/>
      <c r="I126" s="225"/>
      <c r="J126" s="226"/>
      <c r="K126" s="227"/>
      <c r="L126" s="227"/>
      <c r="M126" s="228" t="str">
        <f>E99</f>
        <v>V1-2</v>
      </c>
      <c r="N126" s="229" t="s">
        <v>106</v>
      </c>
      <c r="O126" s="229"/>
      <c r="P126" s="343">
        <f>ROUNDUP(SUM(P105:P125),0)</f>
        <v>0</v>
      </c>
      <c r="Q126" s="694"/>
      <c r="R126" s="131"/>
      <c r="S126" s="299"/>
      <c r="T126" s="1016"/>
      <c r="U126" s="149"/>
      <c r="V126" s="852">
        <f>P126</f>
        <v>0</v>
      </c>
      <c r="W126" s="422"/>
      <c r="X126" s="402"/>
      <c r="Y126" s="401"/>
      <c r="Z126" s="400"/>
      <c r="AA126" s="400"/>
      <c r="AB126" s="407"/>
    </row>
    <row r="127" spans="1:37" s="182" customFormat="1" ht="9" customHeight="1" outlineLevel="1" x14ac:dyDescent="0.25">
      <c r="A127" s="849">
        <f>A128</f>
        <v>0</v>
      </c>
      <c r="B127" s="7"/>
      <c r="C127" s="302"/>
      <c r="D127" s="174"/>
      <c r="E127" s="703"/>
      <c r="F127" s="183"/>
      <c r="G127" s="183"/>
      <c r="H127" s="183"/>
      <c r="I127" s="183"/>
      <c r="J127" s="184"/>
      <c r="K127" s="185"/>
      <c r="L127" s="184"/>
      <c r="M127" s="186"/>
      <c r="N127" s="187"/>
      <c r="O127" s="187"/>
      <c r="P127" s="187"/>
      <c r="Q127" s="704"/>
      <c r="R127" s="181"/>
      <c r="S127" s="303"/>
      <c r="T127" s="1016">
        <f t="shared" si="6"/>
        <v>0</v>
      </c>
      <c r="U127" s="149"/>
      <c r="V127" s="859"/>
      <c r="W127" s="419"/>
      <c r="X127" s="419"/>
      <c r="Y127" s="420"/>
      <c r="Z127" s="400"/>
      <c r="AA127" s="400"/>
      <c r="AB127" s="421"/>
      <c r="AC127" s="960"/>
      <c r="AD127" s="960"/>
      <c r="AE127" s="960"/>
      <c r="AF127" s="960"/>
      <c r="AG127" s="960"/>
      <c r="AH127" s="960"/>
      <c r="AI127" s="960"/>
      <c r="AJ127" s="960"/>
      <c r="AK127" s="960"/>
    </row>
    <row r="128" spans="1:37" s="13" customFormat="1" ht="20.399999999999999" customHeight="1" x14ac:dyDescent="0.25">
      <c r="A128" s="849">
        <f>A247</f>
        <v>0</v>
      </c>
      <c r="B128" s="7"/>
      <c r="C128" s="298"/>
      <c r="D128" s="174"/>
      <c r="E128" s="697" t="s">
        <v>109</v>
      </c>
      <c r="F128" s="220" t="s">
        <v>110</v>
      </c>
      <c r="G128" s="320"/>
      <c r="H128" s="220"/>
      <c r="I128" s="220"/>
      <c r="J128" s="221"/>
      <c r="K128" s="329" t="s">
        <v>72</v>
      </c>
      <c r="L128" s="221"/>
      <c r="M128" s="221" t="s">
        <v>1347</v>
      </c>
      <c r="N128" s="933" t="s">
        <v>1587</v>
      </c>
      <c r="O128" s="933" t="s">
        <v>1588</v>
      </c>
      <c r="P128" s="221" t="s">
        <v>73</v>
      </c>
      <c r="Q128" s="702"/>
      <c r="R128" s="131"/>
      <c r="S128" s="299"/>
      <c r="T128" s="1016"/>
      <c r="U128" s="149"/>
      <c r="V128" s="853"/>
      <c r="W128" s="402"/>
      <c r="X128" s="402"/>
      <c r="Y128" s="1064" t="s">
        <v>2062</v>
      </c>
      <c r="Z128" s="400"/>
      <c r="AA128" s="400"/>
      <c r="AB128" s="407"/>
      <c r="AC128" s="959"/>
      <c r="AD128" s="959"/>
      <c r="AE128" s="959"/>
      <c r="AF128" s="959"/>
      <c r="AG128" s="959"/>
      <c r="AH128" s="959"/>
      <c r="AI128" s="959"/>
      <c r="AJ128" s="959"/>
      <c r="AK128" s="959"/>
    </row>
    <row r="129" spans="1:28" ht="6" customHeight="1" x14ac:dyDescent="0.25">
      <c r="A129" s="849">
        <f>A130</f>
        <v>0</v>
      </c>
      <c r="C129" s="290"/>
      <c r="D129" s="174"/>
      <c r="E129" s="255"/>
      <c r="F129" s="188"/>
      <c r="G129" s="188"/>
      <c r="H129" s="139"/>
      <c r="I129" s="139"/>
      <c r="J129" s="139"/>
      <c r="K129" s="140"/>
      <c r="L129" s="9"/>
      <c r="M129" s="141"/>
      <c r="N129" s="142"/>
      <c r="O129" s="142"/>
      <c r="P129" s="142"/>
      <c r="Q129" s="256"/>
      <c r="R129" s="68"/>
      <c r="S129" s="291"/>
      <c r="T129" s="1016">
        <f t="shared" si="6"/>
        <v>0</v>
      </c>
      <c r="U129" s="149"/>
      <c r="X129" s="402"/>
      <c r="Y129" s="400"/>
      <c r="Z129" s="400"/>
      <c r="AB129" s="407"/>
    </row>
    <row r="130" spans="1:28" ht="15.75" customHeight="1" x14ac:dyDescent="0.25">
      <c r="A130" s="849">
        <f>A247</f>
        <v>0</v>
      </c>
      <c r="B130" s="7" t="s">
        <v>54</v>
      </c>
      <c r="C130" s="290"/>
      <c r="D130" s="174"/>
      <c r="E130" s="255"/>
      <c r="F130" s="210" t="s">
        <v>1392</v>
      </c>
      <c r="G130" s="204"/>
      <c r="H130" s="210"/>
      <c r="I130" s="210"/>
      <c r="J130" s="139"/>
      <c r="K130" s="140"/>
      <c r="L130" s="9"/>
      <c r="M130" s="141"/>
      <c r="N130" s="142"/>
      <c r="O130" s="142"/>
      <c r="P130" s="12"/>
      <c r="Q130" s="256"/>
      <c r="R130" s="68"/>
      <c r="S130" s="291"/>
      <c r="T130" s="1016">
        <f t="shared" si="6"/>
        <v>0</v>
      </c>
      <c r="U130" s="149"/>
      <c r="X130" s="402"/>
      <c r="Y130" s="400"/>
      <c r="Z130" s="409"/>
      <c r="AA130" s="409"/>
      <c r="AB130" s="409"/>
    </row>
    <row r="131" spans="1:28" ht="15.75" customHeight="1" outlineLevel="1" x14ac:dyDescent="0.25">
      <c r="A131" s="849">
        <f>A130</f>
        <v>0</v>
      </c>
      <c r="B131" s="7" t="s">
        <v>54</v>
      </c>
      <c r="C131" s="290"/>
      <c r="D131" s="174"/>
      <c r="E131" s="255"/>
      <c r="F131" s="210" t="s">
        <v>1375</v>
      </c>
      <c r="G131" s="210"/>
      <c r="H131" s="210"/>
      <c r="I131" s="210"/>
      <c r="J131" s="12"/>
      <c r="K131" s="336"/>
      <c r="L131" s="12"/>
      <c r="M131" s="12"/>
      <c r="N131" s="12"/>
      <c r="O131" s="12"/>
      <c r="P131" s="12"/>
      <c r="Q131" s="256"/>
      <c r="R131" s="68"/>
      <c r="S131" s="296"/>
      <c r="T131" s="1016">
        <f t="shared" si="6"/>
        <v>0</v>
      </c>
      <c r="U131" s="149"/>
      <c r="X131" s="402"/>
      <c r="Z131" s="409"/>
      <c r="AA131" s="413"/>
      <c r="AB131" s="407"/>
    </row>
    <row r="132" spans="1:28" ht="6" customHeight="1" outlineLevel="1" x14ac:dyDescent="0.25">
      <c r="A132" s="849">
        <f>A131</f>
        <v>0</v>
      </c>
      <c r="B132" s="7" t="s">
        <v>54</v>
      </c>
      <c r="C132" s="290"/>
      <c r="D132" s="174"/>
      <c r="E132" s="255"/>
      <c r="F132" s="434"/>
      <c r="G132" s="319"/>
      <c r="H132" s="173"/>
      <c r="I132" s="173"/>
      <c r="J132" s="10"/>
      <c r="K132" s="43"/>
      <c r="L132" s="10"/>
      <c r="M132" s="46"/>
      <c r="N132" s="47"/>
      <c r="O132" s="47"/>
      <c r="P132" s="52"/>
      <c r="Q132" s="256"/>
      <c r="R132" s="68"/>
      <c r="S132" s="296"/>
      <c r="T132" s="1016">
        <f t="shared" si="6"/>
        <v>0</v>
      </c>
      <c r="U132" s="149"/>
      <c r="X132" s="402"/>
      <c r="Z132" s="400"/>
      <c r="AB132" s="407"/>
    </row>
    <row r="133" spans="1:28" ht="15.75" customHeight="1" outlineLevel="1" x14ac:dyDescent="0.25">
      <c r="A133" s="849">
        <f>IF(SUM(A134:B140)=0,0,1)</f>
        <v>0</v>
      </c>
      <c r="B133" s="7" t="s">
        <v>54</v>
      </c>
      <c r="C133" s="290"/>
      <c r="D133" s="174"/>
      <c r="E133" s="258" t="s">
        <v>1775</v>
      </c>
      <c r="F133" s="833" t="s">
        <v>1773</v>
      </c>
      <c r="G133" s="211"/>
      <c r="H133" s="207"/>
      <c r="I133" s="211"/>
      <c r="J133" s="212"/>
      <c r="K133" s="51"/>
      <c r="L133" s="10"/>
      <c r="M133" s="53"/>
      <c r="N133" s="81"/>
      <c r="O133" s="81"/>
      <c r="P133" s="81"/>
      <c r="Q133" s="256"/>
      <c r="R133" s="68"/>
      <c r="S133" s="296"/>
      <c r="T133" s="1016">
        <f t="shared" si="6"/>
        <v>0</v>
      </c>
      <c r="U133" s="149"/>
      <c r="X133" s="417"/>
      <c r="Z133" s="400"/>
      <c r="AB133" s="407"/>
    </row>
    <row r="134" spans="1:28" ht="15.75" customHeight="1" outlineLevel="3" x14ac:dyDescent="0.25">
      <c r="A134" s="849">
        <f>IF(K134=0,0,1)</f>
        <v>0</v>
      </c>
      <c r="C134" s="290"/>
      <c r="D134" s="174"/>
      <c r="E134" s="255" t="str">
        <f>Onderbouwing_M29!B261</f>
        <v>V1-3-A1</v>
      </c>
      <c r="F134" s="211" t="str">
        <f>Onderbouwing_M29!D261</f>
        <v>Voorzetwand houten frame met glaswol deken dik 120 mm Rc=3.50  &lt; 45 m²</v>
      </c>
      <c r="G134" s="207"/>
      <c r="H134" s="207"/>
      <c r="I134" s="207"/>
      <c r="J134" s="207"/>
      <c r="K134" s="321"/>
      <c r="L134" s="10"/>
      <c r="M134" s="53" t="str">
        <f>Onderbouwing_M29!F261</f>
        <v>m²</v>
      </c>
      <c r="N134" s="81">
        <v>0</v>
      </c>
      <c r="O134" s="81"/>
      <c r="P134" s="81">
        <f>O134*K134</f>
        <v>0</v>
      </c>
      <c r="Q134" s="256"/>
      <c r="R134" s="68"/>
      <c r="S134" s="296"/>
      <c r="T134" s="1016">
        <f t="shared" si="6"/>
        <v>0</v>
      </c>
      <c r="U134" s="149"/>
      <c r="X134" s="402"/>
      <c r="Z134" s="400"/>
      <c r="AB134" s="407"/>
    </row>
    <row r="135" spans="1:28" ht="6" customHeight="1" outlineLevel="3" x14ac:dyDescent="0.25">
      <c r="A135" s="849">
        <f>A134</f>
        <v>0</v>
      </c>
      <c r="C135" s="290"/>
      <c r="D135" s="174"/>
      <c r="E135" s="255"/>
      <c r="F135" s="211"/>
      <c r="G135" s="207"/>
      <c r="H135" s="207"/>
      <c r="I135" s="207"/>
      <c r="J135" s="207"/>
      <c r="K135" s="332"/>
      <c r="L135" s="48"/>
      <c r="M135" s="48"/>
      <c r="N135" s="341"/>
      <c r="O135" s="81"/>
      <c r="P135" s="81"/>
      <c r="Q135" s="256"/>
      <c r="R135" s="68"/>
      <c r="S135" s="296"/>
      <c r="T135" s="1016">
        <f t="shared" si="6"/>
        <v>0</v>
      </c>
      <c r="U135" s="149"/>
      <c r="X135" s="402"/>
      <c r="Z135" s="400"/>
      <c r="AB135" s="407"/>
    </row>
    <row r="136" spans="1:28" ht="15.75" customHeight="1" outlineLevel="3" x14ac:dyDescent="0.25">
      <c r="A136" s="849">
        <f t="shared" ref="A136:A140" si="23">IF(K136=0,0,1)</f>
        <v>0</v>
      </c>
      <c r="C136" s="290"/>
      <c r="D136" s="174"/>
      <c r="E136" s="255" t="str">
        <f>Onderbouwing_M29!B275</f>
        <v>V1-3-A2</v>
      </c>
      <c r="F136" s="211" t="str">
        <f>Onderbouwing_M29!D275</f>
        <v>Voorzetwand houten frame met glaswol deken dik 120 mm Rc=3.50  45- 120 m²</v>
      </c>
      <c r="G136" s="207"/>
      <c r="H136" s="207"/>
      <c r="I136" s="207"/>
      <c r="J136" s="207"/>
      <c r="K136" s="321"/>
      <c r="L136" s="10"/>
      <c r="M136" s="53" t="str">
        <f>Onderbouwing_M29!F275</f>
        <v>m²</v>
      </c>
      <c r="N136" s="81">
        <v>0</v>
      </c>
      <c r="O136" s="81"/>
      <c r="P136" s="81">
        <f>O136*K136</f>
        <v>0</v>
      </c>
      <c r="Q136" s="256"/>
      <c r="R136" s="68"/>
      <c r="S136" s="296"/>
      <c r="T136" s="1016">
        <f t="shared" si="6"/>
        <v>0</v>
      </c>
      <c r="U136" s="149"/>
      <c r="X136" s="402"/>
      <c r="Z136" s="400"/>
      <c r="AB136" s="407"/>
    </row>
    <row r="137" spans="1:28" ht="6" customHeight="1" outlineLevel="3" x14ac:dyDescent="0.25">
      <c r="A137" s="849">
        <f>A136</f>
        <v>0</v>
      </c>
      <c r="C137" s="290"/>
      <c r="D137" s="174"/>
      <c r="E137" s="255"/>
      <c r="F137" s="211"/>
      <c r="G137" s="207"/>
      <c r="H137" s="207"/>
      <c r="I137" s="207"/>
      <c r="J137" s="207"/>
      <c r="K137" s="53"/>
      <c r="L137" s="10"/>
      <c r="M137" s="53"/>
      <c r="N137" s="81"/>
      <c r="O137" s="81"/>
      <c r="P137" s="81"/>
      <c r="Q137" s="256"/>
      <c r="R137" s="68"/>
      <c r="S137" s="296"/>
      <c r="T137" s="1016">
        <f t="shared" si="6"/>
        <v>0</v>
      </c>
      <c r="U137" s="149"/>
      <c r="X137" s="402"/>
      <c r="Z137" s="400"/>
      <c r="AB137" s="407"/>
    </row>
    <row r="138" spans="1:28" ht="15.75" customHeight="1" outlineLevel="3" x14ac:dyDescent="0.25">
      <c r="A138" s="849">
        <f t="shared" si="23"/>
        <v>0</v>
      </c>
      <c r="C138" s="290"/>
      <c r="D138" s="174"/>
      <c r="E138" s="255" t="str">
        <f>Onderbouwing_M29!B289</f>
        <v>V1-3-A3</v>
      </c>
      <c r="F138" s="211" t="str">
        <f>Onderbouwing_M29!D289</f>
        <v>Voorzetwand houten frame met glaswol deken dik 120 mm Rc=3.50 ? &gt; 120 m²</v>
      </c>
      <c r="G138" s="207"/>
      <c r="H138" s="207"/>
      <c r="I138" s="207"/>
      <c r="J138" s="207"/>
      <c r="K138" s="321"/>
      <c r="L138" s="10"/>
      <c r="M138" s="53" t="str">
        <f>Onderbouwing_M29!F289</f>
        <v>m²</v>
      </c>
      <c r="N138" s="81">
        <v>0</v>
      </c>
      <c r="O138" s="81"/>
      <c r="P138" s="81">
        <f t="shared" ref="P138:P189" si="24">O138*K138</f>
        <v>0</v>
      </c>
      <c r="Q138" s="256"/>
      <c r="R138" s="68"/>
      <c r="S138" s="296"/>
      <c r="T138" s="1016">
        <f t="shared" si="6"/>
        <v>0</v>
      </c>
      <c r="U138" s="149"/>
      <c r="X138" s="402"/>
      <c r="Z138" s="400"/>
      <c r="AB138" s="407"/>
    </row>
    <row r="139" spans="1:28" ht="6" customHeight="1" outlineLevel="3" x14ac:dyDescent="0.25">
      <c r="A139" s="849">
        <f>A138</f>
        <v>0</v>
      </c>
      <c r="C139" s="290"/>
      <c r="D139" s="174"/>
      <c r="E139" s="255"/>
      <c r="F139" s="211"/>
      <c r="G139" s="207"/>
      <c r="H139" s="207"/>
      <c r="I139" s="207"/>
      <c r="J139" s="207"/>
      <c r="K139" s="53"/>
      <c r="L139" s="10"/>
      <c r="M139" s="53"/>
      <c r="N139" s="81"/>
      <c r="O139" s="81"/>
      <c r="P139" s="81"/>
      <c r="Q139" s="256"/>
      <c r="R139" s="68"/>
      <c r="S139" s="296"/>
      <c r="T139" s="1016">
        <f t="shared" si="6"/>
        <v>0</v>
      </c>
      <c r="U139" s="149"/>
      <c r="X139" s="402"/>
      <c r="Z139" s="400"/>
      <c r="AB139" s="407"/>
    </row>
    <row r="140" spans="1:28" ht="15.75" customHeight="1" outlineLevel="3" x14ac:dyDescent="0.25">
      <c r="A140" s="849">
        <f t="shared" si="23"/>
        <v>0</v>
      </c>
      <c r="C140" s="290"/>
      <c r="D140" s="174"/>
      <c r="E140" s="255" t="str">
        <f>Onderbouwing_M29!B303</f>
        <v>V1-3-A4</v>
      </c>
      <c r="F140" s="211" t="str">
        <f>Onderbouwing_M29!D303</f>
        <v>╚ Meerprijs glaswol deken dik ??? mm Rc=???</v>
      </c>
      <c r="G140" s="207"/>
      <c r="H140" s="207"/>
      <c r="I140" s="207"/>
      <c r="J140" s="207"/>
      <c r="K140" s="321"/>
      <c r="L140" s="10"/>
      <c r="M140" s="48" t="str">
        <f>Onderbouwing_M29!F303</f>
        <v>m²</v>
      </c>
      <c r="N140" s="81">
        <v>0</v>
      </c>
      <c r="O140" s="81"/>
      <c r="P140" s="81">
        <f t="shared" si="24"/>
        <v>0</v>
      </c>
      <c r="Q140" s="256"/>
      <c r="R140" s="68"/>
      <c r="S140" s="296"/>
      <c r="T140" s="1016">
        <f t="shared" si="6"/>
        <v>0</v>
      </c>
      <c r="U140" s="149"/>
      <c r="X140" s="402"/>
      <c r="Z140" s="400"/>
      <c r="AB140" s="407"/>
    </row>
    <row r="141" spans="1:28" ht="6" customHeight="1" outlineLevel="3" x14ac:dyDescent="0.25">
      <c r="A141" s="849">
        <f>A140</f>
        <v>0</v>
      </c>
      <c r="C141" s="290"/>
      <c r="D141" s="174"/>
      <c r="E141" s="258"/>
      <c r="F141" s="211"/>
      <c r="G141" s="207"/>
      <c r="H141" s="207"/>
      <c r="I141" s="207"/>
      <c r="J141" s="207"/>
      <c r="K141" s="53"/>
      <c r="L141" s="10"/>
      <c r="M141" s="53"/>
      <c r="N141" s="81"/>
      <c r="O141" s="81"/>
      <c r="P141" s="81"/>
      <c r="Q141" s="256"/>
      <c r="R141" s="68"/>
      <c r="S141" s="296"/>
      <c r="T141" s="1016">
        <f t="shared" ref="T141:T196" si="25">K141*N141</f>
        <v>0</v>
      </c>
      <c r="U141" s="149"/>
      <c r="X141" s="402"/>
      <c r="Z141" s="400"/>
      <c r="AB141" s="407"/>
    </row>
    <row r="142" spans="1:28" ht="15.75" customHeight="1" outlineLevel="1" x14ac:dyDescent="0.25">
      <c r="A142" s="849">
        <f>IF(SUM(A143:B149)=0,0,1)</f>
        <v>0</v>
      </c>
      <c r="B142" s="7" t="s">
        <v>54</v>
      </c>
      <c r="C142" s="290"/>
      <c r="D142" s="174"/>
      <c r="E142" s="258" t="s">
        <v>1774</v>
      </c>
      <c r="F142" s="833" t="s">
        <v>1776</v>
      </c>
      <c r="G142" s="211"/>
      <c r="H142" s="207"/>
      <c r="I142" s="211"/>
      <c r="J142" s="212"/>
      <c r="K142" s="51"/>
      <c r="L142" s="10"/>
      <c r="M142" s="53"/>
      <c r="N142" s="81"/>
      <c r="O142" s="81"/>
      <c r="P142" s="81"/>
      <c r="Q142" s="256"/>
      <c r="R142" s="68"/>
      <c r="S142" s="296"/>
      <c r="T142" s="1016">
        <f t="shared" si="25"/>
        <v>0</v>
      </c>
      <c r="U142" s="149"/>
      <c r="X142" s="417"/>
      <c r="Z142" s="400"/>
      <c r="AB142" s="407"/>
    </row>
    <row r="143" spans="1:28" ht="15.75" customHeight="1" outlineLevel="3" x14ac:dyDescent="0.25">
      <c r="A143" s="849">
        <f t="shared" ref="A143" si="26">IF(K143=0,0,1)</f>
        <v>0</v>
      </c>
      <c r="C143" s="290"/>
      <c r="D143" s="174"/>
      <c r="E143" s="255" t="str">
        <f>Onderbouwing_M29!B314</f>
        <v>V1-3-B1</v>
      </c>
      <c r="F143" s="211" t="str">
        <f>Onderbouwing_M29!D314</f>
        <v>Voorzetwand houten frame met vlaswol deken dik 140 mm Rc=3.50 &lt; 45 m²</v>
      </c>
      <c r="G143" s="207"/>
      <c r="H143" s="207"/>
      <c r="I143" s="207"/>
      <c r="J143" s="207"/>
      <c r="K143" s="321"/>
      <c r="L143" s="10"/>
      <c r="M143" s="53" t="str">
        <f>Onderbouwing_M29!F314</f>
        <v>m²</v>
      </c>
      <c r="N143" s="81">
        <v>0</v>
      </c>
      <c r="O143" s="81"/>
      <c r="P143" s="81">
        <f t="shared" si="24"/>
        <v>0</v>
      </c>
      <c r="Q143" s="256"/>
      <c r="R143" s="68"/>
      <c r="S143" s="296"/>
      <c r="T143" s="1016">
        <f t="shared" si="25"/>
        <v>0</v>
      </c>
      <c r="U143" s="149"/>
      <c r="X143" s="402"/>
      <c r="Z143" s="400"/>
      <c r="AB143" s="407"/>
    </row>
    <row r="144" spans="1:28" ht="6" customHeight="1" outlineLevel="3" x14ac:dyDescent="0.25">
      <c r="A144" s="849">
        <f>A143</f>
        <v>0</v>
      </c>
      <c r="C144" s="290"/>
      <c r="D144" s="174"/>
      <c r="E144" s="255"/>
      <c r="F144" s="211"/>
      <c r="G144" s="207"/>
      <c r="H144" s="207"/>
      <c r="I144" s="207"/>
      <c r="J144" s="207"/>
      <c r="K144" s="53"/>
      <c r="L144" s="10"/>
      <c r="M144" s="53"/>
      <c r="N144" s="81"/>
      <c r="O144" s="81"/>
      <c r="P144" s="81"/>
      <c r="Q144" s="256"/>
      <c r="R144" s="68"/>
      <c r="S144" s="296"/>
      <c r="T144" s="1016">
        <f t="shared" si="25"/>
        <v>0</v>
      </c>
      <c r="U144" s="149"/>
      <c r="X144" s="402"/>
      <c r="Z144" s="400"/>
      <c r="AB144" s="407"/>
    </row>
    <row r="145" spans="1:28" ht="15.75" customHeight="1" outlineLevel="3" x14ac:dyDescent="0.25">
      <c r="A145" s="849">
        <f t="shared" ref="A145" si="27">IF(K145=0,0,1)</f>
        <v>0</v>
      </c>
      <c r="B145" s="17"/>
      <c r="C145" s="290"/>
      <c r="D145" s="174"/>
      <c r="E145" s="255" t="str">
        <f>Onderbouwing_M29!B328</f>
        <v>V1-3-B2</v>
      </c>
      <c r="F145" s="211" t="str">
        <f>Onderbouwing_M29!D328</f>
        <v>Voorzetwand houten frame met vlaswol deken dik 140 mm Rc=3.50 45- 120 m²</v>
      </c>
      <c r="G145" s="207"/>
      <c r="H145" s="207"/>
      <c r="I145" s="207"/>
      <c r="J145" s="207"/>
      <c r="K145" s="321"/>
      <c r="L145" s="10"/>
      <c r="M145" s="53" t="str">
        <f>Onderbouwing_M29!F328</f>
        <v>m²</v>
      </c>
      <c r="N145" s="81">
        <v>0</v>
      </c>
      <c r="O145" s="81"/>
      <c r="P145" s="81">
        <f t="shared" si="24"/>
        <v>0</v>
      </c>
      <c r="Q145" s="256"/>
      <c r="R145" s="68"/>
      <c r="S145" s="296"/>
      <c r="T145" s="1016">
        <f t="shared" si="25"/>
        <v>0</v>
      </c>
      <c r="U145" s="149"/>
      <c r="X145" s="402"/>
      <c r="Z145" s="400"/>
      <c r="AB145" s="407"/>
    </row>
    <row r="146" spans="1:28" ht="6" customHeight="1" outlineLevel="3" x14ac:dyDescent="0.25">
      <c r="A146" s="849">
        <f>A145</f>
        <v>0</v>
      </c>
      <c r="B146" s="17"/>
      <c r="C146" s="290"/>
      <c r="D146" s="174"/>
      <c r="E146" s="255"/>
      <c r="F146" s="211"/>
      <c r="G146" s="207"/>
      <c r="H146" s="207"/>
      <c r="I146" s="207"/>
      <c r="J146" s="207"/>
      <c r="K146" s="53"/>
      <c r="L146" s="10"/>
      <c r="M146" s="53"/>
      <c r="N146" s="81"/>
      <c r="O146" s="81"/>
      <c r="P146" s="81"/>
      <c r="Q146" s="256"/>
      <c r="R146" s="68"/>
      <c r="S146" s="296"/>
      <c r="T146" s="1016">
        <f t="shared" si="25"/>
        <v>0</v>
      </c>
      <c r="U146" s="149"/>
      <c r="X146" s="402"/>
      <c r="Z146" s="400"/>
      <c r="AB146" s="407"/>
    </row>
    <row r="147" spans="1:28" ht="15.75" customHeight="1" outlineLevel="3" x14ac:dyDescent="0.25">
      <c r="A147" s="849">
        <f>IF(K147=0,0,1)</f>
        <v>0</v>
      </c>
      <c r="C147" s="290"/>
      <c r="D147" s="174"/>
      <c r="E147" s="255" t="str">
        <f>Onderbouwing_M29!B342</f>
        <v>V1-3-B3</v>
      </c>
      <c r="F147" s="211" t="str">
        <f>Onderbouwing_M29!D342</f>
        <v>Voorzetwand houten frame met vlaswol deken dik 140 mm Rc=3.50 ? &gt; 120 m²</v>
      </c>
      <c r="G147" s="207"/>
      <c r="H147" s="207"/>
      <c r="I147" s="207"/>
      <c r="J147" s="207"/>
      <c r="K147" s="321"/>
      <c r="L147" s="10"/>
      <c r="M147" s="53" t="str">
        <f>Onderbouwing_M29!F342</f>
        <v>m²</v>
      </c>
      <c r="N147" s="81">
        <v>0</v>
      </c>
      <c r="O147" s="81"/>
      <c r="P147" s="81">
        <f t="shared" si="24"/>
        <v>0</v>
      </c>
      <c r="Q147" s="256"/>
      <c r="R147" s="68"/>
      <c r="S147" s="296"/>
      <c r="T147" s="1016">
        <f t="shared" si="25"/>
        <v>0</v>
      </c>
      <c r="U147" s="149"/>
      <c r="X147" s="402"/>
      <c r="Z147" s="400"/>
      <c r="AB147" s="407"/>
    </row>
    <row r="148" spans="1:28" ht="6" customHeight="1" outlineLevel="3" x14ac:dyDescent="0.25">
      <c r="A148" s="849">
        <f>A147</f>
        <v>0</v>
      </c>
      <c r="C148" s="290"/>
      <c r="D148" s="174"/>
      <c r="E148" s="255"/>
      <c r="F148" s="211"/>
      <c r="G148" s="207"/>
      <c r="H148" s="207"/>
      <c r="I148" s="207"/>
      <c r="J148" s="207"/>
      <c r="K148" s="53"/>
      <c r="L148" s="10"/>
      <c r="M148" s="53"/>
      <c r="N148" s="81"/>
      <c r="O148" s="81"/>
      <c r="P148" s="81"/>
      <c r="Q148" s="256"/>
      <c r="R148" s="68"/>
      <c r="S148" s="296"/>
      <c r="T148" s="1016">
        <f t="shared" si="25"/>
        <v>0</v>
      </c>
      <c r="U148" s="149"/>
      <c r="X148" s="402"/>
      <c r="Z148" s="400"/>
      <c r="AB148" s="407"/>
    </row>
    <row r="149" spans="1:28" ht="15.75" customHeight="1" outlineLevel="3" x14ac:dyDescent="0.25">
      <c r="A149" s="849">
        <f t="shared" ref="A149" si="28">IF(K149=0,0,1)</f>
        <v>0</v>
      </c>
      <c r="C149" s="290"/>
      <c r="D149" s="174"/>
      <c r="E149" s="255" t="str">
        <f>Onderbouwing_M29!B356</f>
        <v>V1-3-B4</v>
      </c>
      <c r="F149" s="211" t="str">
        <f>Onderbouwing_M29!D356</f>
        <v>╚ Meerprijs vlaswol deken dik ??? mm Rc=???</v>
      </c>
      <c r="G149" s="207"/>
      <c r="H149" s="207"/>
      <c r="I149" s="207"/>
      <c r="J149" s="207"/>
      <c r="K149" s="321"/>
      <c r="L149" s="10"/>
      <c r="M149" s="53" t="str">
        <f>Onderbouwing_M29!F356</f>
        <v>m²</v>
      </c>
      <c r="N149" s="81">
        <v>0</v>
      </c>
      <c r="O149" s="81"/>
      <c r="P149" s="81">
        <f t="shared" si="24"/>
        <v>0</v>
      </c>
      <c r="Q149" s="256"/>
      <c r="R149" s="68"/>
      <c r="S149" s="296"/>
      <c r="T149" s="1016">
        <f t="shared" si="25"/>
        <v>0</v>
      </c>
      <c r="U149" s="149"/>
      <c r="X149" s="402"/>
      <c r="Z149" s="400"/>
      <c r="AB149" s="407"/>
    </row>
    <row r="150" spans="1:28" ht="6" customHeight="1" outlineLevel="3" x14ac:dyDescent="0.25">
      <c r="A150" s="849">
        <f>A149</f>
        <v>0</v>
      </c>
      <c r="C150" s="290"/>
      <c r="D150" s="174"/>
      <c r="E150" s="258"/>
      <c r="F150" s="211"/>
      <c r="G150" s="207"/>
      <c r="H150" s="207"/>
      <c r="I150" s="207"/>
      <c r="J150" s="207"/>
      <c r="K150" s="53"/>
      <c r="L150" s="10"/>
      <c r="M150" s="53"/>
      <c r="N150" s="81"/>
      <c r="O150" s="81"/>
      <c r="P150" s="81"/>
      <c r="Q150" s="256"/>
      <c r="R150" s="68"/>
      <c r="S150" s="296"/>
      <c r="T150" s="1016">
        <f t="shared" si="25"/>
        <v>0</v>
      </c>
      <c r="U150" s="149"/>
      <c r="X150" s="402"/>
      <c r="Z150" s="400"/>
      <c r="AB150" s="407"/>
    </row>
    <row r="151" spans="1:28" ht="15.75" customHeight="1" outlineLevel="1" x14ac:dyDescent="0.25">
      <c r="A151" s="849">
        <f>IF(SUM(A152:B158)=0,0,1)</f>
        <v>0</v>
      </c>
      <c r="B151" s="7" t="s">
        <v>54</v>
      </c>
      <c r="C151" s="290"/>
      <c r="D151" s="174"/>
      <c r="E151" s="258" t="s">
        <v>1778</v>
      </c>
      <c r="F151" s="833" t="s">
        <v>1777</v>
      </c>
      <c r="G151" s="211"/>
      <c r="H151" s="207"/>
      <c r="I151" s="211"/>
      <c r="J151" s="212"/>
      <c r="K151" s="51"/>
      <c r="L151" s="10"/>
      <c r="M151" s="53"/>
      <c r="N151" s="81"/>
      <c r="O151" s="81"/>
      <c r="P151" s="81"/>
      <c r="Q151" s="256"/>
      <c r="R151" s="68"/>
      <c r="S151" s="296"/>
      <c r="T151" s="1016">
        <f t="shared" ref="T151" si="29">K151*N151</f>
        <v>0</v>
      </c>
      <c r="U151" s="149"/>
      <c r="X151" s="417"/>
      <c r="Z151" s="400"/>
      <c r="AB151" s="407"/>
    </row>
    <row r="152" spans="1:28" ht="15.75" customHeight="1" outlineLevel="3" x14ac:dyDescent="0.25">
      <c r="A152" s="849">
        <f t="shared" ref="A152" si="30">IF(K152=0,0,1)</f>
        <v>0</v>
      </c>
      <c r="C152" s="290"/>
      <c r="D152" s="174"/>
      <c r="E152" s="255" t="str">
        <f>Onderbouwing_M29!B361</f>
        <v>V1-3-C1</v>
      </c>
      <c r="F152" s="211" t="str">
        <f>Onderbouwing_M29!D361</f>
        <v>Voorzetwand houten frame met grasvezel dik 160 mm Rc=3.50  &lt; 45 m²</v>
      </c>
      <c r="G152" s="207"/>
      <c r="H152" s="207"/>
      <c r="I152" s="207"/>
      <c r="J152" s="207"/>
      <c r="K152" s="321"/>
      <c r="L152" s="10"/>
      <c r="M152" s="53" t="str">
        <f>Onderbouwing_M29!F361</f>
        <v>m²</v>
      </c>
      <c r="N152" s="81">
        <v>0</v>
      </c>
      <c r="O152" s="81"/>
      <c r="P152" s="81">
        <f t="shared" si="24"/>
        <v>0</v>
      </c>
      <c r="Q152" s="256"/>
      <c r="R152" s="68"/>
      <c r="S152" s="296"/>
      <c r="T152" s="1016">
        <f t="shared" si="25"/>
        <v>0</v>
      </c>
      <c r="U152" s="149"/>
      <c r="X152" s="402"/>
      <c r="Z152" s="400"/>
      <c r="AB152" s="407"/>
    </row>
    <row r="153" spans="1:28" ht="6" customHeight="1" outlineLevel="3" x14ac:dyDescent="0.25">
      <c r="A153" s="849">
        <f>A152</f>
        <v>0</v>
      </c>
      <c r="C153" s="290"/>
      <c r="D153" s="174"/>
      <c r="E153" s="255"/>
      <c r="F153" s="211"/>
      <c r="G153" s="207"/>
      <c r="H153" s="207"/>
      <c r="I153" s="207"/>
      <c r="J153" s="207"/>
      <c r="K153" s="53"/>
      <c r="L153" s="10"/>
      <c r="M153" s="53"/>
      <c r="N153" s="81"/>
      <c r="O153" s="81"/>
      <c r="P153" s="81"/>
      <c r="Q153" s="256"/>
      <c r="R153" s="68"/>
      <c r="S153" s="296"/>
      <c r="T153" s="1016">
        <f t="shared" si="25"/>
        <v>0</v>
      </c>
      <c r="U153" s="149"/>
      <c r="X153" s="402"/>
      <c r="Z153" s="400"/>
      <c r="AB153" s="407"/>
    </row>
    <row r="154" spans="1:28" ht="15.75" customHeight="1" outlineLevel="3" x14ac:dyDescent="0.25">
      <c r="A154" s="849">
        <f t="shared" ref="A154" si="31">IF(K154=0,0,1)</f>
        <v>0</v>
      </c>
      <c r="C154" s="290"/>
      <c r="D154" s="174"/>
      <c r="E154" s="255" t="str">
        <f>Onderbouwing_M29!B375</f>
        <v>V1-3-C2</v>
      </c>
      <c r="F154" s="211" t="str">
        <f>Onderbouwing_M29!D375</f>
        <v>Voorzetwand houten frame met grasvezel dik 160 mm Rc=3.50 45- 120 m²</v>
      </c>
      <c r="G154" s="207"/>
      <c r="H154" s="207"/>
      <c r="I154" s="207"/>
      <c r="J154" s="207"/>
      <c r="K154" s="321"/>
      <c r="L154" s="10"/>
      <c r="M154" s="53" t="str">
        <f>Onderbouwing_M29!F375</f>
        <v>m²</v>
      </c>
      <c r="N154" s="81">
        <v>0</v>
      </c>
      <c r="O154" s="81"/>
      <c r="P154" s="81">
        <f t="shared" si="24"/>
        <v>0</v>
      </c>
      <c r="Q154" s="256"/>
      <c r="R154" s="68"/>
      <c r="S154" s="296"/>
      <c r="T154" s="1016">
        <f t="shared" si="25"/>
        <v>0</v>
      </c>
      <c r="U154" s="149"/>
      <c r="X154" s="402"/>
      <c r="Z154" s="400"/>
      <c r="AB154" s="407"/>
    </row>
    <row r="155" spans="1:28" ht="6" customHeight="1" outlineLevel="3" x14ac:dyDescent="0.25">
      <c r="A155" s="849">
        <f>A154</f>
        <v>0</v>
      </c>
      <c r="C155" s="290"/>
      <c r="D155" s="174"/>
      <c r="E155" s="255"/>
      <c r="F155" s="211"/>
      <c r="G155" s="207"/>
      <c r="H155" s="207"/>
      <c r="I155" s="207"/>
      <c r="J155" s="207"/>
      <c r="K155" s="53"/>
      <c r="L155" s="10"/>
      <c r="M155" s="53"/>
      <c r="N155" s="81"/>
      <c r="O155" s="81"/>
      <c r="P155" s="81"/>
      <c r="Q155" s="256"/>
      <c r="R155" s="68"/>
      <c r="S155" s="296"/>
      <c r="T155" s="1016">
        <f t="shared" si="25"/>
        <v>0</v>
      </c>
      <c r="U155" s="149"/>
      <c r="X155" s="402"/>
      <c r="Z155" s="400"/>
      <c r="AB155" s="407"/>
    </row>
    <row r="156" spans="1:28" ht="15.75" customHeight="1" outlineLevel="3" x14ac:dyDescent="0.25">
      <c r="A156" s="849">
        <f t="shared" ref="A156" si="32">IF(K156=0,0,1)</f>
        <v>0</v>
      </c>
      <c r="B156" s="17"/>
      <c r="C156" s="290"/>
      <c r="D156" s="174"/>
      <c r="E156" s="255" t="str">
        <f>Onderbouwing_M29!B389</f>
        <v>V1-3-C3</v>
      </c>
      <c r="F156" s="211" t="str">
        <f>Onderbouwing_M29!D389</f>
        <v>Voorzetwand houten frame met grasvezel dik 160 mm Rc=3.50 &gt; 120 m²</v>
      </c>
      <c r="G156" s="207"/>
      <c r="H156" s="207"/>
      <c r="I156" s="207"/>
      <c r="J156" s="207"/>
      <c r="K156" s="321"/>
      <c r="L156" s="10"/>
      <c r="M156" s="53" t="str">
        <f>Onderbouwing_M29!F389</f>
        <v>m²</v>
      </c>
      <c r="N156" s="81">
        <v>0</v>
      </c>
      <c r="O156" s="81"/>
      <c r="P156" s="81">
        <f t="shared" si="24"/>
        <v>0</v>
      </c>
      <c r="Q156" s="256"/>
      <c r="R156" s="68"/>
      <c r="S156" s="296"/>
      <c r="T156" s="1016">
        <f t="shared" si="25"/>
        <v>0</v>
      </c>
      <c r="U156" s="149"/>
      <c r="X156" s="402"/>
      <c r="Z156" s="400"/>
      <c r="AB156" s="407"/>
    </row>
    <row r="157" spans="1:28" ht="6" customHeight="1" outlineLevel="3" x14ac:dyDescent="0.25">
      <c r="A157" s="849">
        <f>A156</f>
        <v>0</v>
      </c>
      <c r="B157" s="17"/>
      <c r="C157" s="290"/>
      <c r="D157" s="174"/>
      <c r="E157" s="255"/>
      <c r="F157" s="211"/>
      <c r="G157" s="207"/>
      <c r="H157" s="207"/>
      <c r="I157" s="207"/>
      <c r="J157" s="207"/>
      <c r="K157" s="53"/>
      <c r="L157" s="10"/>
      <c r="M157" s="53"/>
      <c r="N157" s="81"/>
      <c r="O157" s="81"/>
      <c r="P157" s="81"/>
      <c r="Q157" s="256"/>
      <c r="R157" s="68"/>
      <c r="S157" s="296"/>
      <c r="T157" s="1016">
        <f t="shared" si="25"/>
        <v>0</v>
      </c>
      <c r="U157" s="149"/>
      <c r="X157" s="402"/>
      <c r="Z157" s="400"/>
      <c r="AB157" s="407"/>
    </row>
    <row r="158" spans="1:28" ht="15.75" customHeight="1" outlineLevel="3" x14ac:dyDescent="0.25">
      <c r="A158" s="849">
        <f>IF(K158=0,0,1)</f>
        <v>0</v>
      </c>
      <c r="C158" s="290"/>
      <c r="D158" s="174"/>
      <c r="E158" s="255" t="str">
        <f>Onderbouwing_M29!B403</f>
        <v>V1-3-C4</v>
      </c>
      <c r="F158" s="211" t="str">
        <f>Onderbouwing_M29!D403</f>
        <v>╚ Meerprijs grasvezel dik ??? mm Rc=???</v>
      </c>
      <c r="G158" s="207"/>
      <c r="H158" s="207"/>
      <c r="I158" s="207"/>
      <c r="J158" s="207"/>
      <c r="K158" s="321"/>
      <c r="L158" s="10"/>
      <c r="M158" s="53" t="str">
        <f>Onderbouwing_M29!F403</f>
        <v>m²</v>
      </c>
      <c r="N158" s="81">
        <v>0</v>
      </c>
      <c r="O158" s="81"/>
      <c r="P158" s="81">
        <f t="shared" si="24"/>
        <v>0</v>
      </c>
      <c r="Q158" s="256"/>
      <c r="R158" s="68"/>
      <c r="S158" s="296"/>
      <c r="T158" s="1016">
        <f t="shared" si="25"/>
        <v>0</v>
      </c>
      <c r="U158" s="149"/>
      <c r="X158" s="402"/>
      <c r="Z158" s="400"/>
      <c r="AB158" s="407"/>
    </row>
    <row r="159" spans="1:28" ht="6" customHeight="1" outlineLevel="3" x14ac:dyDescent="0.25">
      <c r="A159" s="849">
        <f>A158</f>
        <v>0</v>
      </c>
      <c r="C159" s="290"/>
      <c r="D159" s="174"/>
      <c r="E159" s="258"/>
      <c r="F159" s="211"/>
      <c r="G159" s="207"/>
      <c r="H159" s="207"/>
      <c r="I159" s="207"/>
      <c r="J159" s="207"/>
      <c r="K159" s="53"/>
      <c r="L159" s="10"/>
      <c r="M159" s="53"/>
      <c r="N159" s="81"/>
      <c r="O159" s="81"/>
      <c r="P159" s="81"/>
      <c r="Q159" s="256"/>
      <c r="R159" s="68"/>
      <c r="S159" s="296"/>
      <c r="T159" s="1016">
        <f t="shared" si="25"/>
        <v>0</v>
      </c>
      <c r="U159" s="149"/>
      <c r="X159" s="402"/>
      <c r="Z159" s="400"/>
      <c r="AB159" s="407"/>
    </row>
    <row r="160" spans="1:28" ht="15.75" customHeight="1" outlineLevel="1" x14ac:dyDescent="0.25">
      <c r="A160" s="849">
        <f>IF(SUM(A161:B167)=0,0,1)</f>
        <v>0</v>
      </c>
      <c r="B160" s="7" t="s">
        <v>54</v>
      </c>
      <c r="C160" s="290"/>
      <c r="D160" s="174"/>
      <c r="E160" s="258" t="s">
        <v>1780</v>
      </c>
      <c r="F160" s="833" t="s">
        <v>1779</v>
      </c>
      <c r="G160" s="211"/>
      <c r="H160" s="207"/>
      <c r="I160" s="211"/>
      <c r="J160" s="212"/>
      <c r="K160" s="51"/>
      <c r="L160" s="10"/>
      <c r="M160" s="53"/>
      <c r="N160" s="81"/>
      <c r="O160" s="81"/>
      <c r="P160" s="81"/>
      <c r="Q160" s="256"/>
      <c r="R160" s="68"/>
      <c r="S160" s="296"/>
      <c r="T160" s="1016">
        <f t="shared" si="25"/>
        <v>0</v>
      </c>
      <c r="U160" s="149"/>
      <c r="X160" s="417"/>
      <c r="Z160" s="400"/>
      <c r="AB160" s="407"/>
    </row>
    <row r="161" spans="1:28" ht="15.75" customHeight="1" outlineLevel="3" x14ac:dyDescent="0.25">
      <c r="A161" s="849">
        <f t="shared" ref="A161" si="33">IF(K161=0,0,1)</f>
        <v>0</v>
      </c>
      <c r="C161" s="290"/>
      <c r="D161" s="174"/>
      <c r="E161" s="255" t="str">
        <f>Onderbouwing_M29!B409</f>
        <v>V1-3-D1</v>
      </c>
      <c r="F161" s="211" t="str">
        <f>Onderbouwing_M29!D409</f>
        <v>Voorzetwand houten frame met hennepvezel dik 150 mm Rc=3.50 &lt; 45 m²</v>
      </c>
      <c r="G161" s="207"/>
      <c r="H161" s="207"/>
      <c r="I161" s="207"/>
      <c r="J161" s="207"/>
      <c r="K161" s="321"/>
      <c r="L161" s="10"/>
      <c r="M161" s="53" t="str">
        <f>Onderbouwing_M29!F409</f>
        <v>m²</v>
      </c>
      <c r="N161" s="81">
        <v>0</v>
      </c>
      <c r="O161" s="81"/>
      <c r="P161" s="81">
        <f t="shared" si="24"/>
        <v>0</v>
      </c>
      <c r="Q161" s="256"/>
      <c r="R161" s="68"/>
      <c r="S161" s="296"/>
      <c r="T161" s="1016">
        <f t="shared" si="25"/>
        <v>0</v>
      </c>
      <c r="U161" s="149"/>
      <c r="X161" s="402"/>
      <c r="Z161" s="400"/>
      <c r="AB161" s="407"/>
    </row>
    <row r="162" spans="1:28" ht="6" customHeight="1" outlineLevel="3" x14ac:dyDescent="0.25">
      <c r="A162" s="849">
        <f>A161</f>
        <v>0</v>
      </c>
      <c r="C162" s="290"/>
      <c r="D162" s="174"/>
      <c r="E162" s="255"/>
      <c r="F162" s="211"/>
      <c r="G162" s="207"/>
      <c r="H162" s="207"/>
      <c r="I162" s="207"/>
      <c r="J162" s="207"/>
      <c r="K162" s="53"/>
      <c r="L162" s="10"/>
      <c r="M162" s="53"/>
      <c r="N162" s="81"/>
      <c r="O162" s="81"/>
      <c r="P162" s="81"/>
      <c r="Q162" s="256"/>
      <c r="R162" s="68"/>
      <c r="S162" s="296"/>
      <c r="T162" s="1016">
        <f t="shared" si="25"/>
        <v>0</v>
      </c>
      <c r="U162" s="149"/>
      <c r="X162" s="402"/>
      <c r="Z162" s="400"/>
      <c r="AB162" s="407"/>
    </row>
    <row r="163" spans="1:28" ht="15.75" customHeight="1" outlineLevel="3" x14ac:dyDescent="0.25">
      <c r="A163" s="849">
        <f t="shared" ref="A163" si="34">IF(K163=0,0,1)</f>
        <v>0</v>
      </c>
      <c r="C163" s="290"/>
      <c r="D163" s="174"/>
      <c r="E163" s="255" t="str">
        <f>Onderbouwing_M29!B423</f>
        <v>V1-3-D2</v>
      </c>
      <c r="F163" s="211" t="str">
        <f>Onderbouwing_M29!D423</f>
        <v>Voorzetwand houten frame met hennepvezel dik 150 mm Rc=3.50 45- 120 m²</v>
      </c>
      <c r="G163" s="207"/>
      <c r="H163" s="207"/>
      <c r="I163" s="207"/>
      <c r="J163" s="207"/>
      <c r="K163" s="321"/>
      <c r="L163" s="10"/>
      <c r="M163" s="53" t="str">
        <f>Onderbouwing_M29!F423</f>
        <v>m²</v>
      </c>
      <c r="N163" s="81">
        <v>0</v>
      </c>
      <c r="O163" s="81"/>
      <c r="P163" s="81">
        <f t="shared" si="24"/>
        <v>0</v>
      </c>
      <c r="Q163" s="256"/>
      <c r="R163" s="68"/>
      <c r="S163" s="296"/>
      <c r="T163" s="1016">
        <f t="shared" si="25"/>
        <v>0</v>
      </c>
      <c r="U163" s="149"/>
      <c r="X163" s="402"/>
      <c r="Z163" s="400"/>
      <c r="AB163" s="407"/>
    </row>
    <row r="164" spans="1:28" ht="6" customHeight="1" outlineLevel="3" x14ac:dyDescent="0.25">
      <c r="A164" s="849">
        <f>A163</f>
        <v>0</v>
      </c>
      <c r="C164" s="290"/>
      <c r="D164" s="174"/>
      <c r="E164" s="255"/>
      <c r="F164" s="211"/>
      <c r="G164" s="207"/>
      <c r="H164" s="207"/>
      <c r="I164" s="207"/>
      <c r="J164" s="207"/>
      <c r="K164" s="53"/>
      <c r="L164" s="10"/>
      <c r="M164" s="53"/>
      <c r="N164" s="81"/>
      <c r="O164" s="81"/>
      <c r="P164" s="81"/>
      <c r="Q164" s="256"/>
      <c r="R164" s="68"/>
      <c r="S164" s="296"/>
      <c r="T164" s="1016">
        <f t="shared" si="25"/>
        <v>0</v>
      </c>
      <c r="U164" s="149"/>
      <c r="X164" s="402"/>
      <c r="Z164" s="400"/>
      <c r="AB164" s="407"/>
    </row>
    <row r="165" spans="1:28" ht="15.75" customHeight="1" outlineLevel="3" x14ac:dyDescent="0.25">
      <c r="A165" s="849">
        <f t="shared" ref="A165" si="35">IF(K165=0,0,1)</f>
        <v>0</v>
      </c>
      <c r="C165" s="290"/>
      <c r="D165" s="174"/>
      <c r="E165" s="255" t="str">
        <f>Onderbouwing_M29!B437</f>
        <v>V1-3-D3</v>
      </c>
      <c r="F165" s="211" t="str">
        <f>Onderbouwing_M29!D437</f>
        <v>Voorzetwand houten frame met hennepvezel dik 150 mm Rc=3.50 &gt; 120 m²</v>
      </c>
      <c r="G165" s="207"/>
      <c r="H165" s="207"/>
      <c r="I165" s="207"/>
      <c r="J165" s="207"/>
      <c r="K165" s="321"/>
      <c r="L165" s="10"/>
      <c r="M165" s="53" t="str">
        <f>Onderbouwing_M29!F437</f>
        <v>m²</v>
      </c>
      <c r="N165" s="81">
        <v>0</v>
      </c>
      <c r="O165" s="81"/>
      <c r="P165" s="81">
        <f t="shared" si="24"/>
        <v>0</v>
      </c>
      <c r="Q165" s="256"/>
      <c r="R165" s="68"/>
      <c r="S165" s="296"/>
      <c r="T165" s="1016">
        <f t="shared" si="25"/>
        <v>0</v>
      </c>
      <c r="U165" s="149"/>
      <c r="X165" s="402"/>
      <c r="Z165" s="400"/>
      <c r="AB165" s="407"/>
    </row>
    <row r="166" spans="1:28" ht="6" customHeight="1" outlineLevel="3" x14ac:dyDescent="0.25">
      <c r="A166" s="849">
        <f>A165</f>
        <v>0</v>
      </c>
      <c r="C166" s="290"/>
      <c r="D166" s="174"/>
      <c r="E166" s="255"/>
      <c r="F166" s="211"/>
      <c r="G166" s="207"/>
      <c r="H166" s="207"/>
      <c r="I166" s="207"/>
      <c r="J166" s="207"/>
      <c r="K166" s="53"/>
      <c r="L166" s="10"/>
      <c r="M166" s="53"/>
      <c r="N166" s="81"/>
      <c r="O166" s="81"/>
      <c r="P166" s="81"/>
      <c r="Q166" s="256"/>
      <c r="R166" s="68"/>
      <c r="S166" s="296"/>
      <c r="T166" s="1016">
        <f t="shared" si="25"/>
        <v>0</v>
      </c>
      <c r="U166" s="149"/>
      <c r="X166" s="402"/>
      <c r="Z166" s="400"/>
      <c r="AB166" s="407"/>
    </row>
    <row r="167" spans="1:28" ht="15.75" customHeight="1" outlineLevel="3" x14ac:dyDescent="0.25">
      <c r="A167" s="849">
        <f t="shared" ref="A167" si="36">IF(K167=0,0,1)</f>
        <v>0</v>
      </c>
      <c r="B167" s="17"/>
      <c r="C167" s="290"/>
      <c r="D167" s="174"/>
      <c r="E167" s="255" t="str">
        <f>Onderbouwing_M29!B451</f>
        <v>V1-3-D4</v>
      </c>
      <c r="F167" s="211" t="str">
        <f>Onderbouwing_M29!D451</f>
        <v>╚ Meerprijs hennepvezel dik ??? mm Rc=???</v>
      </c>
      <c r="G167" s="207"/>
      <c r="H167" s="207"/>
      <c r="I167" s="207"/>
      <c r="J167" s="207"/>
      <c r="K167" s="321"/>
      <c r="L167" s="10"/>
      <c r="M167" s="53" t="str">
        <f>Onderbouwing_M29!F451</f>
        <v>m²</v>
      </c>
      <c r="N167" s="81">
        <v>0</v>
      </c>
      <c r="O167" s="81"/>
      <c r="P167" s="81">
        <f t="shared" si="24"/>
        <v>0</v>
      </c>
      <c r="Q167" s="256"/>
      <c r="R167" s="68"/>
      <c r="S167" s="296"/>
      <c r="T167" s="1016">
        <f t="shared" si="25"/>
        <v>0</v>
      </c>
      <c r="U167" s="149"/>
      <c r="X167" s="402"/>
      <c r="Z167" s="400"/>
      <c r="AB167" s="407"/>
    </row>
    <row r="168" spans="1:28" ht="6" customHeight="1" outlineLevel="3" x14ac:dyDescent="0.25">
      <c r="A168" s="849">
        <f>A167</f>
        <v>0</v>
      </c>
      <c r="B168" s="17"/>
      <c r="C168" s="290"/>
      <c r="D168" s="174"/>
      <c r="E168" s="258"/>
      <c r="F168" s="211"/>
      <c r="G168" s="207"/>
      <c r="H168" s="207"/>
      <c r="I168" s="207"/>
      <c r="J168" s="207"/>
      <c r="K168" s="53"/>
      <c r="L168" s="10"/>
      <c r="M168" s="53"/>
      <c r="N168" s="81"/>
      <c r="O168" s="81"/>
      <c r="P168" s="81"/>
      <c r="Q168" s="256"/>
      <c r="R168" s="68"/>
      <c r="S168" s="296"/>
      <c r="T168" s="1016">
        <f t="shared" si="25"/>
        <v>0</v>
      </c>
      <c r="U168" s="149"/>
      <c r="X168" s="402"/>
      <c r="Z168" s="400"/>
      <c r="AB168" s="407"/>
    </row>
    <row r="169" spans="1:28" ht="15.75" customHeight="1" outlineLevel="1" x14ac:dyDescent="0.25">
      <c r="A169" s="849">
        <f>IF(SUM(A170:B176)=0,0,1)</f>
        <v>0</v>
      </c>
      <c r="B169" s="7" t="s">
        <v>54</v>
      </c>
      <c r="C169" s="290"/>
      <c r="D169" s="174"/>
      <c r="E169" s="258" t="s">
        <v>1781</v>
      </c>
      <c r="F169" s="833" t="s">
        <v>1782</v>
      </c>
      <c r="G169" s="211"/>
      <c r="H169" s="207"/>
      <c r="I169" s="211"/>
      <c r="J169" s="212"/>
      <c r="K169" s="51"/>
      <c r="L169" s="10"/>
      <c r="M169" s="53"/>
      <c r="N169" s="81"/>
      <c r="O169" s="81"/>
      <c r="P169" s="81"/>
      <c r="Q169" s="256"/>
      <c r="R169" s="68"/>
      <c r="S169" s="296"/>
      <c r="T169" s="1016">
        <f t="shared" ref="T169" si="37">K169*N169</f>
        <v>0</v>
      </c>
      <c r="U169" s="149"/>
      <c r="X169" s="417"/>
      <c r="Z169" s="400"/>
      <c r="AB169" s="407"/>
    </row>
    <row r="170" spans="1:28" ht="15.75" customHeight="1" outlineLevel="3" x14ac:dyDescent="0.25">
      <c r="A170" s="849">
        <f>IF(K170=0,0,1)</f>
        <v>0</v>
      </c>
      <c r="C170" s="290"/>
      <c r="D170" s="174"/>
      <c r="E170" s="255" t="str">
        <f>Onderbouwing_M29!B456</f>
        <v>V1-3-E1</v>
      </c>
      <c r="F170" s="211" t="str">
        <f>Onderbouwing_M29!D456</f>
        <v>Voorzetwand houten frame met PIR platen dik 80 mm Rc=3.50  &lt; 45 m²</v>
      </c>
      <c r="G170" s="207"/>
      <c r="H170" s="207"/>
      <c r="I170" s="207"/>
      <c r="J170" s="207"/>
      <c r="K170" s="321"/>
      <c r="L170" s="10"/>
      <c r="M170" s="53" t="str">
        <f>Onderbouwing_M29!F456</f>
        <v>m²</v>
      </c>
      <c r="N170" s="81">
        <v>0</v>
      </c>
      <c r="O170" s="81"/>
      <c r="P170" s="81">
        <f t="shared" si="24"/>
        <v>0</v>
      </c>
      <c r="Q170" s="256"/>
      <c r="R170" s="68"/>
      <c r="S170" s="296"/>
      <c r="T170" s="1016">
        <f t="shared" si="25"/>
        <v>0</v>
      </c>
      <c r="U170" s="149"/>
      <c r="X170" s="402"/>
      <c r="Z170" s="400"/>
      <c r="AB170" s="407"/>
    </row>
    <row r="171" spans="1:28" ht="6" customHeight="1" outlineLevel="3" x14ac:dyDescent="0.25">
      <c r="A171" s="849">
        <f>A170</f>
        <v>0</v>
      </c>
      <c r="C171" s="290"/>
      <c r="D171" s="174"/>
      <c r="E171" s="255"/>
      <c r="F171" s="211"/>
      <c r="G171" s="207"/>
      <c r="H171" s="207"/>
      <c r="I171" s="207"/>
      <c r="J171" s="207"/>
      <c r="K171" s="53"/>
      <c r="L171" s="10"/>
      <c r="M171" s="53"/>
      <c r="N171" s="81"/>
      <c r="O171" s="81"/>
      <c r="P171" s="81"/>
      <c r="Q171" s="256"/>
      <c r="R171" s="68"/>
      <c r="S171" s="296"/>
      <c r="T171" s="1016">
        <f t="shared" si="25"/>
        <v>0</v>
      </c>
      <c r="U171" s="149"/>
      <c r="X171" s="402"/>
      <c r="Z171" s="400"/>
      <c r="AB171" s="407"/>
    </row>
    <row r="172" spans="1:28" ht="15.75" customHeight="1" outlineLevel="3" x14ac:dyDescent="0.25">
      <c r="A172" s="849">
        <f t="shared" ref="A172" si="38">IF(K172=0,0,1)</f>
        <v>0</v>
      </c>
      <c r="C172" s="290"/>
      <c r="D172" s="174"/>
      <c r="E172" s="255" t="str">
        <f>Onderbouwing_M29!B470</f>
        <v>V1-3-E2</v>
      </c>
      <c r="F172" s="211" t="str">
        <f>Onderbouwing_M29!D470</f>
        <v>Voorzetwand houten frame met PIR platen dik 80 mm Rc=3.50  45- 120 m²</v>
      </c>
      <c r="G172" s="207"/>
      <c r="H172" s="207"/>
      <c r="I172" s="207"/>
      <c r="J172" s="207"/>
      <c r="K172" s="321"/>
      <c r="L172" s="10"/>
      <c r="M172" s="53" t="str">
        <f>Onderbouwing_M29!F470</f>
        <v>m²</v>
      </c>
      <c r="N172" s="81">
        <v>0</v>
      </c>
      <c r="O172" s="81"/>
      <c r="P172" s="81">
        <f t="shared" si="24"/>
        <v>0</v>
      </c>
      <c r="Q172" s="256"/>
      <c r="R172" s="68"/>
      <c r="S172" s="296"/>
      <c r="T172" s="1016">
        <f t="shared" si="25"/>
        <v>0</v>
      </c>
      <c r="U172" s="149"/>
      <c r="X172" s="402"/>
      <c r="Z172" s="400"/>
      <c r="AB172" s="407"/>
    </row>
    <row r="173" spans="1:28" ht="6" customHeight="1" outlineLevel="3" x14ac:dyDescent="0.25">
      <c r="A173" s="849">
        <f>A172</f>
        <v>0</v>
      </c>
      <c r="C173" s="290"/>
      <c r="D173" s="174"/>
      <c r="E173" s="255"/>
      <c r="F173" s="211"/>
      <c r="G173" s="207"/>
      <c r="H173" s="207"/>
      <c r="I173" s="207"/>
      <c r="J173" s="207"/>
      <c r="K173" s="53"/>
      <c r="L173" s="10"/>
      <c r="M173" s="53"/>
      <c r="N173" s="81"/>
      <c r="O173" s="81"/>
      <c r="P173" s="81"/>
      <c r="Q173" s="256"/>
      <c r="R173" s="68"/>
      <c r="S173" s="296"/>
      <c r="T173" s="1016">
        <f t="shared" si="25"/>
        <v>0</v>
      </c>
      <c r="U173" s="149"/>
      <c r="X173" s="402"/>
      <c r="Z173" s="400"/>
      <c r="AB173" s="407"/>
    </row>
    <row r="174" spans="1:28" ht="15.75" customHeight="1" outlineLevel="3" x14ac:dyDescent="0.25">
      <c r="A174" s="849">
        <f t="shared" ref="A174" si="39">IF(K174=0,0,1)</f>
        <v>0</v>
      </c>
      <c r="C174" s="290"/>
      <c r="D174" s="174"/>
      <c r="E174" s="255" t="str">
        <f>Onderbouwing_M29!B475</f>
        <v>V1-3-E3</v>
      </c>
      <c r="F174" s="211" t="str">
        <f>Onderbouwing_M29!D475</f>
        <v>Voorzetwand houten frame met PIR platen dik 80 mm Rc=3.50 &gt; 120 m²</v>
      </c>
      <c r="G174" s="207"/>
      <c r="H174" s="207"/>
      <c r="I174" s="207"/>
      <c r="J174" s="207"/>
      <c r="K174" s="321"/>
      <c r="L174" s="10"/>
      <c r="M174" s="53" t="str">
        <f>Onderbouwing_M29!F475</f>
        <v>m²</v>
      </c>
      <c r="N174" s="81">
        <v>0</v>
      </c>
      <c r="O174" s="81"/>
      <c r="P174" s="81">
        <f t="shared" si="24"/>
        <v>0</v>
      </c>
      <c r="Q174" s="256"/>
      <c r="R174" s="68"/>
      <c r="S174" s="296"/>
      <c r="T174" s="1016">
        <f t="shared" si="25"/>
        <v>0</v>
      </c>
      <c r="U174" s="149"/>
      <c r="X174" s="402"/>
      <c r="Z174" s="400"/>
      <c r="AB174" s="407"/>
    </row>
    <row r="175" spans="1:28" ht="6" customHeight="1" outlineLevel="3" x14ac:dyDescent="0.25">
      <c r="A175" s="849">
        <f>A174</f>
        <v>0</v>
      </c>
      <c r="C175" s="290"/>
      <c r="D175" s="174"/>
      <c r="E175" s="255"/>
      <c r="F175" s="211"/>
      <c r="G175" s="207"/>
      <c r="H175" s="207"/>
      <c r="I175" s="207"/>
      <c r="J175" s="207"/>
      <c r="K175" s="53"/>
      <c r="L175" s="10"/>
      <c r="M175" s="53"/>
      <c r="N175" s="81"/>
      <c r="O175" s="81"/>
      <c r="P175" s="81"/>
      <c r="Q175" s="256"/>
      <c r="R175" s="68"/>
      <c r="S175" s="296"/>
      <c r="T175" s="1016">
        <f t="shared" si="25"/>
        <v>0</v>
      </c>
      <c r="U175" s="149"/>
      <c r="X175" s="402"/>
      <c r="Z175" s="400"/>
      <c r="AB175" s="407"/>
    </row>
    <row r="176" spans="1:28" ht="15.75" customHeight="1" outlineLevel="3" x14ac:dyDescent="0.25">
      <c r="A176" s="849">
        <f t="shared" ref="A176" si="40">IF(K176=0,0,1)</f>
        <v>0</v>
      </c>
      <c r="C176" s="290"/>
      <c r="D176" s="174"/>
      <c r="E176" s="255" t="str">
        <f>Onderbouwing_M29!B489</f>
        <v>V1-3-E4</v>
      </c>
      <c r="F176" s="211" t="str">
        <f>Onderbouwing_M29!D489</f>
        <v>╚ Meerprijs PIR platen dik ??? mm Rc=???</v>
      </c>
      <c r="G176" s="207"/>
      <c r="H176" s="207"/>
      <c r="I176" s="207"/>
      <c r="J176" s="207"/>
      <c r="K176" s="321"/>
      <c r="L176" s="10"/>
      <c r="M176" s="53" t="str">
        <f>Onderbouwing_M29!F489</f>
        <v>m²</v>
      </c>
      <c r="N176" s="81">
        <v>0</v>
      </c>
      <c r="O176" s="81"/>
      <c r="P176" s="81">
        <f t="shared" si="24"/>
        <v>0</v>
      </c>
      <c r="Q176" s="256"/>
      <c r="R176" s="68"/>
      <c r="S176" s="296"/>
      <c r="T176" s="1016">
        <f t="shared" si="25"/>
        <v>0</v>
      </c>
      <c r="U176" s="149"/>
      <c r="X176" s="402"/>
      <c r="Z176" s="400"/>
      <c r="AB176" s="407"/>
    </row>
    <row r="177" spans="1:28" ht="6" customHeight="1" outlineLevel="3" x14ac:dyDescent="0.25">
      <c r="A177" s="849">
        <f>A176</f>
        <v>0</v>
      </c>
      <c r="C177" s="290"/>
      <c r="D177" s="174"/>
      <c r="E177" s="258"/>
      <c r="F177" s="211"/>
      <c r="G177" s="207"/>
      <c r="H177" s="207"/>
      <c r="I177" s="207"/>
      <c r="J177" s="207"/>
      <c r="K177" s="53"/>
      <c r="L177" s="10"/>
      <c r="M177" s="53"/>
      <c r="N177" s="81"/>
      <c r="O177" s="81"/>
      <c r="P177" s="81"/>
      <c r="Q177" s="256"/>
      <c r="R177" s="68"/>
      <c r="S177" s="296"/>
      <c r="T177" s="1016">
        <f t="shared" si="25"/>
        <v>0</v>
      </c>
      <c r="U177" s="149"/>
      <c r="X177" s="402"/>
      <c r="Z177" s="400"/>
      <c r="AB177" s="407"/>
    </row>
    <row r="178" spans="1:28" ht="15.75" customHeight="1" outlineLevel="3" x14ac:dyDescent="0.25">
      <c r="A178" s="849">
        <f t="shared" ref="A178" si="41">IF(K178=0,0,1)</f>
        <v>0</v>
      </c>
      <c r="B178" s="17"/>
      <c r="C178" s="290"/>
      <c r="D178" s="174"/>
      <c r="E178" s="258" t="str">
        <f>Onderbouwing_M29!B494</f>
        <v>V1-3-F</v>
      </c>
      <c r="F178" s="211" t="str">
        <f>Onderbouwing_M29!D494</f>
        <v>Gereserveerd: Voorzetwand  houten frame met ??</v>
      </c>
      <c r="G178" s="207"/>
      <c r="H178" s="207"/>
      <c r="I178" s="207"/>
      <c r="J178" s="207"/>
      <c r="K178" s="321"/>
      <c r="L178" s="10"/>
      <c r="M178" s="53" t="str">
        <f>Onderbouwing_M29!F494</f>
        <v>m²</v>
      </c>
      <c r="N178" s="81">
        <v>0</v>
      </c>
      <c r="O178" s="81"/>
      <c r="P178" s="81">
        <f t="shared" si="24"/>
        <v>0</v>
      </c>
      <c r="Q178" s="256"/>
      <c r="R178" s="68"/>
      <c r="S178" s="296"/>
      <c r="T178" s="1016">
        <f t="shared" si="25"/>
        <v>0</v>
      </c>
      <c r="U178" s="149"/>
      <c r="X178" s="402"/>
      <c r="Z178" s="400"/>
      <c r="AB178" s="407"/>
    </row>
    <row r="179" spans="1:28" ht="6" customHeight="1" outlineLevel="3" x14ac:dyDescent="0.25">
      <c r="A179" s="849">
        <f>A178</f>
        <v>0</v>
      </c>
      <c r="B179" s="17"/>
      <c r="C179" s="290"/>
      <c r="D179" s="174"/>
      <c r="E179" s="258"/>
      <c r="F179" s="211"/>
      <c r="G179" s="207"/>
      <c r="H179" s="207"/>
      <c r="I179" s="207"/>
      <c r="J179" s="207"/>
      <c r="K179" s="53"/>
      <c r="L179" s="10"/>
      <c r="M179" s="53"/>
      <c r="N179" s="81"/>
      <c r="O179" s="81"/>
      <c r="P179" s="81"/>
      <c r="Q179" s="256"/>
      <c r="R179" s="68"/>
      <c r="S179" s="296"/>
      <c r="T179" s="1016">
        <f t="shared" si="25"/>
        <v>0</v>
      </c>
      <c r="U179" s="149"/>
      <c r="X179" s="402"/>
      <c r="Z179" s="400"/>
      <c r="AB179" s="407"/>
    </row>
    <row r="180" spans="1:28" ht="15.75" customHeight="1" outlineLevel="3" x14ac:dyDescent="0.25">
      <c r="A180" s="849">
        <f>IF(K180=0,0,1)</f>
        <v>0</v>
      </c>
      <c r="C180" s="290"/>
      <c r="D180" s="174"/>
      <c r="E180" s="258" t="str">
        <f>Onderbouwing_M29!B508</f>
        <v>V1-3-G</v>
      </c>
      <c r="F180" s="211" t="str">
        <f>Onderbouwing_M29!D508</f>
        <v>Gereserveerd: Voorzetwand  houten frame met ??</v>
      </c>
      <c r="G180" s="207"/>
      <c r="H180" s="207"/>
      <c r="I180" s="207"/>
      <c r="J180" s="207"/>
      <c r="K180" s="321"/>
      <c r="L180" s="10"/>
      <c r="M180" s="53" t="str">
        <f>Onderbouwing_M29!F508</f>
        <v>m²</v>
      </c>
      <c r="N180" s="81">
        <v>0</v>
      </c>
      <c r="O180" s="81"/>
      <c r="P180" s="81">
        <f t="shared" si="24"/>
        <v>0</v>
      </c>
      <c r="Q180" s="256"/>
      <c r="R180" s="68"/>
      <c r="S180" s="296"/>
      <c r="T180" s="1016">
        <f t="shared" si="25"/>
        <v>0</v>
      </c>
      <c r="U180" s="149"/>
      <c r="X180" s="402"/>
      <c r="Z180" s="400"/>
      <c r="AB180" s="407"/>
    </row>
    <row r="181" spans="1:28" ht="6" customHeight="1" outlineLevel="3" x14ac:dyDescent="0.25">
      <c r="A181" s="849">
        <f>A180</f>
        <v>0</v>
      </c>
      <c r="C181" s="290"/>
      <c r="D181" s="174"/>
      <c r="E181" s="258"/>
      <c r="F181" s="211"/>
      <c r="G181" s="207"/>
      <c r="H181" s="207"/>
      <c r="I181" s="207"/>
      <c r="J181" s="207"/>
      <c r="K181" s="53"/>
      <c r="L181" s="10"/>
      <c r="M181" s="53"/>
      <c r="N181" s="81"/>
      <c r="O181" s="81"/>
      <c r="P181" s="81"/>
      <c r="Q181" s="256"/>
      <c r="R181" s="68"/>
      <c r="S181" s="296"/>
      <c r="T181" s="1016">
        <f t="shared" si="25"/>
        <v>0</v>
      </c>
      <c r="U181" s="149"/>
      <c r="X181" s="402"/>
      <c r="Z181" s="400"/>
      <c r="AB181" s="407"/>
    </row>
    <row r="182" spans="1:28" ht="15.75" customHeight="1" outlineLevel="1" x14ac:dyDescent="0.25">
      <c r="A182" s="849">
        <f>IF(SUM(A183:B189)=0,0,1)</f>
        <v>0</v>
      </c>
      <c r="B182" s="7" t="s">
        <v>54</v>
      </c>
      <c r="C182" s="290"/>
      <c r="D182" s="174"/>
      <c r="E182" s="258" t="s">
        <v>1622</v>
      </c>
      <c r="F182" s="833" t="s">
        <v>1783</v>
      </c>
      <c r="G182" s="211"/>
      <c r="H182" s="207"/>
      <c r="I182" s="211"/>
      <c r="J182" s="212"/>
      <c r="K182" s="51"/>
      <c r="L182" s="10"/>
      <c r="M182" s="53"/>
      <c r="N182" s="81"/>
      <c r="O182" s="81"/>
      <c r="P182" s="81"/>
      <c r="Q182" s="256"/>
      <c r="R182" s="68"/>
      <c r="S182" s="296"/>
      <c r="T182" s="1016">
        <f t="shared" si="25"/>
        <v>0</v>
      </c>
      <c r="U182" s="149"/>
      <c r="X182" s="417"/>
      <c r="Z182" s="400"/>
      <c r="AB182" s="407"/>
    </row>
    <row r="183" spans="1:28" ht="15.75" customHeight="1" outlineLevel="3" x14ac:dyDescent="0.25">
      <c r="A183" s="849">
        <f t="shared" ref="A183" si="42">IF(K183=0,0,1)</f>
        <v>0</v>
      </c>
      <c r="C183" s="290"/>
      <c r="D183" s="174"/>
      <c r="E183" s="255" t="str">
        <f>Onderbouwing_M29!B555</f>
        <v>V1-3-H1</v>
      </c>
      <c r="F183" s="211" t="str">
        <f>Onderbouwing_M29!D555</f>
        <v>Voorzetwand Metal Stud met glaswol deken dik 120 mm Rc=3.50  &lt; 45 m2</v>
      </c>
      <c r="G183" s="207"/>
      <c r="H183" s="207"/>
      <c r="I183" s="207"/>
      <c r="J183" s="207"/>
      <c r="K183" s="321"/>
      <c r="L183" s="10"/>
      <c r="M183" s="53" t="str">
        <f>Onderbouwing_M29!F555</f>
        <v>m²</v>
      </c>
      <c r="N183" s="81">
        <v>0</v>
      </c>
      <c r="O183" s="81"/>
      <c r="P183" s="81">
        <f t="shared" si="24"/>
        <v>0</v>
      </c>
      <c r="Q183" s="256"/>
      <c r="R183" s="68"/>
      <c r="S183" s="296"/>
      <c r="T183" s="1016">
        <f t="shared" si="25"/>
        <v>0</v>
      </c>
      <c r="U183" s="149"/>
      <c r="X183" s="402"/>
      <c r="Z183" s="400"/>
      <c r="AB183" s="407"/>
    </row>
    <row r="184" spans="1:28" ht="6" customHeight="1" outlineLevel="3" x14ac:dyDescent="0.25">
      <c r="A184" s="849">
        <f>A183</f>
        <v>0</v>
      </c>
      <c r="C184" s="290"/>
      <c r="D184" s="174"/>
      <c r="E184" s="255"/>
      <c r="F184" s="211"/>
      <c r="G184" s="207"/>
      <c r="H184" s="207"/>
      <c r="I184" s="207"/>
      <c r="J184" s="207"/>
      <c r="K184" s="53"/>
      <c r="L184" s="10"/>
      <c r="M184" s="53"/>
      <c r="N184" s="81"/>
      <c r="O184" s="81"/>
      <c r="P184" s="81"/>
      <c r="Q184" s="256"/>
      <c r="R184" s="68"/>
      <c r="S184" s="296"/>
      <c r="T184" s="1016">
        <f t="shared" si="25"/>
        <v>0</v>
      </c>
      <c r="U184" s="149"/>
      <c r="X184" s="402"/>
      <c r="Z184" s="400"/>
      <c r="AB184" s="407"/>
    </row>
    <row r="185" spans="1:28" ht="15.75" customHeight="1" outlineLevel="3" x14ac:dyDescent="0.25">
      <c r="A185" s="849">
        <f t="shared" ref="A185" si="43">IF(K185=0,0,1)</f>
        <v>0</v>
      </c>
      <c r="B185" s="17"/>
      <c r="C185" s="290"/>
      <c r="D185" s="174"/>
      <c r="E185" s="255" t="str">
        <f>Onderbouwing_M29!B568</f>
        <v>V1-3-H2</v>
      </c>
      <c r="F185" s="211" t="str">
        <f>Onderbouwing_M29!D568</f>
        <v>Voorzetwand Metal Stud met glaswol deken dik 120 mm Rc=3.50 45- 120 m²</v>
      </c>
      <c r="G185" s="207"/>
      <c r="H185" s="207"/>
      <c r="I185" s="207"/>
      <c r="J185" s="207"/>
      <c r="K185" s="321"/>
      <c r="L185" s="10"/>
      <c r="M185" s="53" t="str">
        <f>Onderbouwing_M29!F568</f>
        <v>m²</v>
      </c>
      <c r="N185" s="81">
        <v>0</v>
      </c>
      <c r="O185" s="81"/>
      <c r="P185" s="81">
        <f t="shared" si="24"/>
        <v>0</v>
      </c>
      <c r="Q185" s="256"/>
      <c r="R185" s="68"/>
      <c r="S185" s="296"/>
      <c r="T185" s="1016">
        <f t="shared" si="25"/>
        <v>0</v>
      </c>
      <c r="U185" s="149"/>
      <c r="X185" s="402"/>
      <c r="Z185" s="400"/>
      <c r="AB185" s="407"/>
    </row>
    <row r="186" spans="1:28" ht="6" customHeight="1" outlineLevel="3" x14ac:dyDescent="0.25">
      <c r="A186" s="849">
        <f>A185</f>
        <v>0</v>
      </c>
      <c r="B186" s="17"/>
      <c r="C186" s="290"/>
      <c r="D186" s="174"/>
      <c r="E186" s="255"/>
      <c r="F186" s="211"/>
      <c r="G186" s="207"/>
      <c r="H186" s="207"/>
      <c r="I186" s="207"/>
      <c r="J186" s="207"/>
      <c r="K186" s="53"/>
      <c r="L186" s="10"/>
      <c r="M186" s="53"/>
      <c r="N186" s="81"/>
      <c r="O186" s="81"/>
      <c r="P186" s="81"/>
      <c r="Q186" s="256"/>
      <c r="R186" s="68"/>
      <c r="S186" s="296"/>
      <c r="T186" s="1016">
        <f t="shared" si="25"/>
        <v>0</v>
      </c>
      <c r="U186" s="149"/>
      <c r="X186" s="402"/>
      <c r="Z186" s="400"/>
      <c r="AB186" s="407"/>
    </row>
    <row r="187" spans="1:28" ht="15.75" customHeight="1" outlineLevel="3" x14ac:dyDescent="0.25">
      <c r="A187" s="849">
        <f>IF(K187=0,0,1)</f>
        <v>0</v>
      </c>
      <c r="C187" s="290"/>
      <c r="D187" s="174"/>
      <c r="E187" s="255" t="str">
        <f>Onderbouwing_M29!B581</f>
        <v>V1-3-H3</v>
      </c>
      <c r="F187" s="211" t="str">
        <f>Onderbouwing_M29!D581</f>
        <v>Voorzetwand Metal Stud met glaswol deken dik 120 mm Rc=3.50 &gt; 120 m²</v>
      </c>
      <c r="G187" s="207"/>
      <c r="H187" s="207"/>
      <c r="I187" s="207"/>
      <c r="J187" s="207"/>
      <c r="K187" s="321"/>
      <c r="L187" s="10"/>
      <c r="M187" s="53" t="str">
        <f>Onderbouwing_M29!F581</f>
        <v>m²</v>
      </c>
      <c r="N187" s="81">
        <v>0</v>
      </c>
      <c r="O187" s="81"/>
      <c r="P187" s="81">
        <f t="shared" si="24"/>
        <v>0</v>
      </c>
      <c r="Q187" s="256"/>
      <c r="R187" s="68"/>
      <c r="S187" s="296"/>
      <c r="T187" s="1016">
        <f t="shared" si="25"/>
        <v>0</v>
      </c>
      <c r="U187" s="149"/>
      <c r="X187" s="402"/>
      <c r="Z187" s="400"/>
      <c r="AB187" s="407"/>
    </row>
    <row r="188" spans="1:28" ht="6" customHeight="1" outlineLevel="3" x14ac:dyDescent="0.25">
      <c r="A188" s="849">
        <f>A187</f>
        <v>0</v>
      </c>
      <c r="C188" s="290"/>
      <c r="D188" s="174"/>
      <c r="E188" s="255"/>
      <c r="F188" s="211"/>
      <c r="G188" s="207"/>
      <c r="H188" s="207"/>
      <c r="I188" s="207"/>
      <c r="J188" s="207"/>
      <c r="K188" s="53"/>
      <c r="L188" s="10"/>
      <c r="M188" s="53"/>
      <c r="N188" s="81"/>
      <c r="O188" s="81"/>
      <c r="P188" s="81"/>
      <c r="Q188" s="256"/>
      <c r="R188" s="68"/>
      <c r="S188" s="296"/>
      <c r="T188" s="1016">
        <f t="shared" si="25"/>
        <v>0</v>
      </c>
      <c r="U188" s="149"/>
      <c r="X188" s="402"/>
      <c r="Z188" s="400"/>
      <c r="AB188" s="407"/>
    </row>
    <row r="189" spans="1:28" ht="15.75" customHeight="1" outlineLevel="3" x14ac:dyDescent="0.25">
      <c r="A189" s="849">
        <f t="shared" ref="A189" si="44">IF(K189=0,0,1)</f>
        <v>0</v>
      </c>
      <c r="C189" s="290"/>
      <c r="D189" s="174"/>
      <c r="E189" s="255" t="str">
        <f>Onderbouwing_M29!B594</f>
        <v>V1-3-H4</v>
      </c>
      <c r="F189" s="211" t="str">
        <f>Onderbouwing_M29!D594</f>
        <v>╚ Meerprijs glaswol deken dik ??? mm Rc=???</v>
      </c>
      <c r="G189" s="207"/>
      <c r="H189" s="207"/>
      <c r="I189" s="207"/>
      <c r="J189" s="207"/>
      <c r="K189" s="321"/>
      <c r="L189" s="10"/>
      <c r="M189" s="53" t="str">
        <f>Onderbouwing_M29!F594</f>
        <v>m²</v>
      </c>
      <c r="N189" s="81">
        <v>0</v>
      </c>
      <c r="O189" s="81"/>
      <c r="P189" s="81">
        <f t="shared" si="24"/>
        <v>0</v>
      </c>
      <c r="Q189" s="256"/>
      <c r="R189" s="68"/>
      <c r="S189" s="296"/>
      <c r="T189" s="1016">
        <f t="shared" si="25"/>
        <v>0</v>
      </c>
      <c r="U189" s="149"/>
      <c r="X189" s="402"/>
      <c r="Z189" s="400"/>
      <c r="AB189" s="407"/>
    </row>
    <row r="190" spans="1:28" ht="6" customHeight="1" outlineLevel="3" x14ac:dyDescent="0.25">
      <c r="A190" s="849">
        <f>A189</f>
        <v>0</v>
      </c>
      <c r="C190" s="290"/>
      <c r="D190" s="174"/>
      <c r="E190" s="258"/>
      <c r="F190" s="211"/>
      <c r="G190" s="207"/>
      <c r="H190" s="207"/>
      <c r="I190" s="207"/>
      <c r="J190" s="207"/>
      <c r="K190" s="53"/>
      <c r="L190" s="10"/>
      <c r="M190" s="53"/>
      <c r="N190" s="81"/>
      <c r="O190" s="81"/>
      <c r="P190" s="81"/>
      <c r="Q190" s="256"/>
      <c r="R190" s="68"/>
      <c r="S190" s="296"/>
      <c r="T190" s="1016">
        <f t="shared" si="25"/>
        <v>0</v>
      </c>
      <c r="U190" s="149"/>
      <c r="X190" s="402"/>
      <c r="Z190" s="400"/>
      <c r="AB190" s="407"/>
    </row>
    <row r="191" spans="1:28" ht="15.75" customHeight="1" outlineLevel="1" x14ac:dyDescent="0.25">
      <c r="A191" s="849">
        <f>IF(SUM(A192:B198)=0,0,1)</f>
        <v>0</v>
      </c>
      <c r="B191" s="7" t="s">
        <v>54</v>
      </c>
      <c r="C191" s="290"/>
      <c r="D191" s="174"/>
      <c r="E191" s="258" t="s">
        <v>1645</v>
      </c>
      <c r="F191" s="833" t="s">
        <v>1785</v>
      </c>
      <c r="G191" s="211"/>
      <c r="H191" s="207"/>
      <c r="I191" s="211"/>
      <c r="J191" s="212"/>
      <c r="K191" s="51"/>
      <c r="L191" s="10"/>
      <c r="M191" s="53"/>
      <c r="N191" s="81"/>
      <c r="O191" s="81"/>
      <c r="P191" s="81"/>
      <c r="Q191" s="256"/>
      <c r="R191" s="68"/>
      <c r="S191" s="296"/>
      <c r="T191" s="1016">
        <f t="shared" ref="T191" si="45">K191*N191</f>
        <v>0</v>
      </c>
      <c r="U191" s="149"/>
      <c r="X191" s="417"/>
      <c r="Z191" s="400"/>
      <c r="AB191" s="407"/>
    </row>
    <row r="192" spans="1:28" ht="15.75" customHeight="1" outlineLevel="3" x14ac:dyDescent="0.25">
      <c r="A192" s="849">
        <f t="shared" ref="A192" si="46">IF(K192=0,0,1)</f>
        <v>0</v>
      </c>
      <c r="C192" s="290"/>
      <c r="D192" s="174"/>
      <c r="E192" s="255" t="str">
        <f>Onderbouwing_M29!B599</f>
        <v>V1-3-I1</v>
      </c>
      <c r="F192" s="211" t="str">
        <f>Onderbouwing_M29!D599</f>
        <v>Voorzetwand Metal Stud met vlaswol deken dik 140 mm Rc=3.50 &lt; 45 m²</v>
      </c>
      <c r="G192" s="207"/>
      <c r="H192" s="207"/>
      <c r="I192" s="207"/>
      <c r="J192" s="207"/>
      <c r="K192" s="321"/>
      <c r="L192" s="10"/>
      <c r="M192" s="53" t="str">
        <f>Onderbouwing_M29!F599</f>
        <v>m²</v>
      </c>
      <c r="N192" s="81">
        <v>0</v>
      </c>
      <c r="O192" s="81"/>
      <c r="P192" s="81">
        <f t="shared" ref="P192:P234" si="47">O192*K192</f>
        <v>0</v>
      </c>
      <c r="Q192" s="256"/>
      <c r="R192" s="68"/>
      <c r="S192" s="296"/>
      <c r="T192" s="1016">
        <f t="shared" si="25"/>
        <v>0</v>
      </c>
      <c r="U192" s="149"/>
      <c r="X192" s="402"/>
      <c r="Z192" s="400"/>
      <c r="AB192" s="407"/>
    </row>
    <row r="193" spans="1:28" ht="6" customHeight="1" outlineLevel="3" x14ac:dyDescent="0.25">
      <c r="A193" s="849">
        <f>A192</f>
        <v>0</v>
      </c>
      <c r="C193" s="290"/>
      <c r="D193" s="174"/>
      <c r="E193" s="255"/>
      <c r="F193" s="211"/>
      <c r="G193" s="207"/>
      <c r="H193" s="207"/>
      <c r="I193" s="207"/>
      <c r="J193" s="207"/>
      <c r="K193" s="53"/>
      <c r="L193" s="10"/>
      <c r="M193" s="53"/>
      <c r="N193" s="81"/>
      <c r="O193" s="81"/>
      <c r="P193" s="81"/>
      <c r="Q193" s="256"/>
      <c r="R193" s="68"/>
      <c r="S193" s="296"/>
      <c r="T193" s="1016">
        <f t="shared" si="25"/>
        <v>0</v>
      </c>
      <c r="U193" s="149"/>
      <c r="X193" s="402"/>
      <c r="Z193" s="400"/>
      <c r="AB193" s="407"/>
    </row>
    <row r="194" spans="1:28" ht="15.75" customHeight="1" outlineLevel="3" x14ac:dyDescent="0.25">
      <c r="A194" s="849">
        <f t="shared" ref="A194" si="48">IF(K194=0,0,1)</f>
        <v>0</v>
      </c>
      <c r="C194" s="290"/>
      <c r="D194" s="174"/>
      <c r="E194" s="255" t="str">
        <f>Onderbouwing_M29!B612</f>
        <v>V1-3-I2</v>
      </c>
      <c r="F194" s="211" t="str">
        <f>Onderbouwing_M29!D612</f>
        <v>Voorzetwand Metal Stud met vlaswol deken dik 140 mm Rc=3.50 45- 120 m²</v>
      </c>
      <c r="G194" s="207"/>
      <c r="H194" s="207"/>
      <c r="I194" s="207"/>
      <c r="J194" s="207"/>
      <c r="K194" s="321"/>
      <c r="L194" s="10"/>
      <c r="M194" s="53" t="str">
        <f>Onderbouwing_M29!F612</f>
        <v>m²</v>
      </c>
      <c r="N194" s="81">
        <v>0</v>
      </c>
      <c r="O194" s="81"/>
      <c r="P194" s="81">
        <f t="shared" si="47"/>
        <v>0</v>
      </c>
      <c r="Q194" s="256"/>
      <c r="R194" s="68"/>
      <c r="S194" s="296"/>
      <c r="T194" s="1016">
        <f t="shared" si="25"/>
        <v>0</v>
      </c>
      <c r="U194" s="149"/>
      <c r="X194" s="402"/>
      <c r="Z194" s="400"/>
      <c r="AB194" s="407"/>
    </row>
    <row r="195" spans="1:28" ht="6" customHeight="1" outlineLevel="3" x14ac:dyDescent="0.25">
      <c r="A195" s="849">
        <f>A194</f>
        <v>0</v>
      </c>
      <c r="C195" s="290"/>
      <c r="D195" s="174"/>
      <c r="E195" s="255"/>
      <c r="F195" s="211"/>
      <c r="G195" s="207"/>
      <c r="H195" s="207"/>
      <c r="I195" s="207"/>
      <c r="J195" s="207"/>
      <c r="K195" s="53"/>
      <c r="L195" s="10"/>
      <c r="M195" s="53"/>
      <c r="N195" s="81"/>
      <c r="O195" s="81"/>
      <c r="P195" s="81"/>
      <c r="Q195" s="256"/>
      <c r="R195" s="68"/>
      <c r="S195" s="296"/>
      <c r="T195" s="1016">
        <f t="shared" si="25"/>
        <v>0</v>
      </c>
      <c r="U195" s="149"/>
      <c r="X195" s="402"/>
      <c r="Z195" s="400"/>
      <c r="AB195" s="407"/>
    </row>
    <row r="196" spans="1:28" ht="15.75" customHeight="1" outlineLevel="3" x14ac:dyDescent="0.25">
      <c r="A196" s="849">
        <f t="shared" ref="A196" si="49">IF(K196=0,0,1)</f>
        <v>0</v>
      </c>
      <c r="C196" s="290"/>
      <c r="D196" s="174"/>
      <c r="E196" s="255" t="str">
        <f>Onderbouwing_M29!B625</f>
        <v>V1-3-I3</v>
      </c>
      <c r="F196" s="211" t="str">
        <f>Onderbouwing_M29!D625</f>
        <v>Voorzetwand Metal Stud met vlaswol deken dik 140 mm Rc=3.50 &gt; 120 m²</v>
      </c>
      <c r="G196" s="207"/>
      <c r="H196" s="207"/>
      <c r="I196" s="207"/>
      <c r="J196" s="207"/>
      <c r="K196" s="321"/>
      <c r="L196" s="10"/>
      <c r="M196" s="53" t="str">
        <f>Onderbouwing_M29!F625</f>
        <v>m²</v>
      </c>
      <c r="N196" s="81">
        <v>0</v>
      </c>
      <c r="O196" s="81"/>
      <c r="P196" s="81">
        <f t="shared" si="47"/>
        <v>0</v>
      </c>
      <c r="Q196" s="256"/>
      <c r="R196" s="68"/>
      <c r="S196" s="296"/>
      <c r="T196" s="1016">
        <f t="shared" si="25"/>
        <v>0</v>
      </c>
      <c r="U196" s="149"/>
      <c r="X196" s="402"/>
      <c r="Z196" s="400"/>
      <c r="AB196" s="407"/>
    </row>
    <row r="197" spans="1:28" ht="6" customHeight="1" outlineLevel="3" x14ac:dyDescent="0.25">
      <c r="A197" s="849">
        <f>A196</f>
        <v>0</v>
      </c>
      <c r="C197" s="290"/>
      <c r="D197" s="174"/>
      <c r="E197" s="255"/>
      <c r="F197" s="211"/>
      <c r="G197" s="207"/>
      <c r="H197" s="207"/>
      <c r="I197" s="207"/>
      <c r="J197" s="207"/>
      <c r="K197" s="53"/>
      <c r="L197" s="10"/>
      <c r="M197" s="53"/>
      <c r="N197" s="81"/>
      <c r="O197" s="81"/>
      <c r="P197" s="81"/>
      <c r="Q197" s="256"/>
      <c r="R197" s="68"/>
      <c r="S197" s="296"/>
      <c r="T197" s="1016">
        <f t="shared" ref="T197:T252" si="50">K197*N197</f>
        <v>0</v>
      </c>
      <c r="U197" s="149"/>
      <c r="X197" s="402"/>
      <c r="Z197" s="400"/>
      <c r="AB197" s="407"/>
    </row>
    <row r="198" spans="1:28" ht="15.75" customHeight="1" outlineLevel="3" x14ac:dyDescent="0.25">
      <c r="A198" s="849">
        <f t="shared" ref="A198" si="51">IF(K198=0,0,1)</f>
        <v>0</v>
      </c>
      <c r="B198" s="17"/>
      <c r="C198" s="290"/>
      <c r="D198" s="174"/>
      <c r="E198" s="255" t="str">
        <f>Onderbouwing_M29!B638</f>
        <v>V1-3-I4</v>
      </c>
      <c r="F198" s="211" t="str">
        <f>Onderbouwing_M29!D638</f>
        <v>╚ Meerprijs vlaswol deken dik ??? mm Rc=???</v>
      </c>
      <c r="G198" s="207"/>
      <c r="H198" s="207"/>
      <c r="I198" s="207"/>
      <c r="J198" s="207"/>
      <c r="K198" s="321"/>
      <c r="L198" s="10"/>
      <c r="M198" s="53" t="str">
        <f>Onderbouwing_M29!F638</f>
        <v>m²</v>
      </c>
      <c r="N198" s="81">
        <v>0</v>
      </c>
      <c r="O198" s="81"/>
      <c r="P198" s="81">
        <f t="shared" si="47"/>
        <v>0</v>
      </c>
      <c r="Q198" s="256"/>
      <c r="R198" s="68"/>
      <c r="S198" s="296"/>
      <c r="T198" s="1016">
        <f t="shared" si="50"/>
        <v>0</v>
      </c>
      <c r="U198" s="149"/>
      <c r="X198" s="402"/>
      <c r="Z198" s="400"/>
      <c r="AB198" s="407"/>
    </row>
    <row r="199" spans="1:28" ht="6" customHeight="1" outlineLevel="3" x14ac:dyDescent="0.25">
      <c r="A199" s="849">
        <f>A198</f>
        <v>0</v>
      </c>
      <c r="B199" s="17"/>
      <c r="C199" s="290"/>
      <c r="D199" s="174"/>
      <c r="E199" s="258"/>
      <c r="F199" s="211"/>
      <c r="G199" s="207"/>
      <c r="H199" s="207"/>
      <c r="I199" s="207"/>
      <c r="J199" s="207"/>
      <c r="K199" s="53"/>
      <c r="L199" s="10"/>
      <c r="M199" s="53"/>
      <c r="N199" s="81"/>
      <c r="O199" s="81"/>
      <c r="P199" s="81"/>
      <c r="Q199" s="256"/>
      <c r="R199" s="68"/>
      <c r="S199" s="296"/>
      <c r="T199" s="1016">
        <f t="shared" si="50"/>
        <v>0</v>
      </c>
      <c r="U199" s="149"/>
      <c r="X199" s="402"/>
      <c r="Z199" s="400"/>
      <c r="AB199" s="407"/>
    </row>
    <row r="200" spans="1:28" ht="15.75" customHeight="1" outlineLevel="1" x14ac:dyDescent="0.25">
      <c r="A200" s="849">
        <f>IF(SUM(A201:B207)=0,0,1)</f>
        <v>0</v>
      </c>
      <c r="B200" s="7" t="s">
        <v>54</v>
      </c>
      <c r="C200" s="290"/>
      <c r="D200" s="174"/>
      <c r="E200" s="258" t="s">
        <v>2000</v>
      </c>
      <c r="F200" s="833" t="s">
        <v>1787</v>
      </c>
      <c r="G200" s="211"/>
      <c r="H200" s="207"/>
      <c r="I200" s="211"/>
      <c r="J200" s="212"/>
      <c r="K200" s="51"/>
      <c r="L200" s="10"/>
      <c r="M200" s="53"/>
      <c r="N200" s="81"/>
      <c r="O200" s="81"/>
      <c r="P200" s="81"/>
      <c r="Q200" s="256"/>
      <c r="R200" s="68"/>
      <c r="S200" s="296"/>
      <c r="T200" s="1016">
        <f t="shared" si="50"/>
        <v>0</v>
      </c>
      <c r="U200" s="149"/>
      <c r="X200" s="417"/>
      <c r="Z200" s="400"/>
      <c r="AB200" s="407"/>
    </row>
    <row r="201" spans="1:28" ht="15.75" customHeight="1" outlineLevel="3" x14ac:dyDescent="0.25">
      <c r="A201" s="849">
        <f>IF(K201=0,0,1)</f>
        <v>0</v>
      </c>
      <c r="C201" s="290"/>
      <c r="D201" s="174"/>
      <c r="E201" s="255" t="str">
        <f>Onderbouwing_M29!B643</f>
        <v>V1-3-J1</v>
      </c>
      <c r="F201" s="211" t="str">
        <f>Onderbouwing_M29!D643</f>
        <v>Voorzetwand Metal Stud met grasvezel dik 160 mm Rc=3.50 &lt; 45 m²</v>
      </c>
      <c r="G201" s="207"/>
      <c r="H201" s="207"/>
      <c r="I201" s="207"/>
      <c r="J201" s="207"/>
      <c r="K201" s="321"/>
      <c r="L201" s="10"/>
      <c r="M201" s="53" t="str">
        <f>Onderbouwing_M29!F643</f>
        <v>m²</v>
      </c>
      <c r="N201" s="81">
        <v>0</v>
      </c>
      <c r="O201" s="81"/>
      <c r="P201" s="81">
        <f t="shared" si="47"/>
        <v>0</v>
      </c>
      <c r="Q201" s="256"/>
      <c r="R201" s="68"/>
      <c r="S201" s="296"/>
      <c r="T201" s="1016">
        <f t="shared" si="50"/>
        <v>0</v>
      </c>
      <c r="U201" s="149"/>
      <c r="X201" s="402"/>
      <c r="Z201" s="400"/>
      <c r="AB201" s="407"/>
    </row>
    <row r="202" spans="1:28" ht="6" customHeight="1" outlineLevel="3" x14ac:dyDescent="0.25">
      <c r="A202" s="849">
        <f>A201</f>
        <v>0</v>
      </c>
      <c r="C202" s="290"/>
      <c r="D202" s="174"/>
      <c r="E202" s="255"/>
      <c r="F202" s="211"/>
      <c r="G202" s="207"/>
      <c r="H202" s="207"/>
      <c r="I202" s="207"/>
      <c r="J202" s="207"/>
      <c r="K202" s="53"/>
      <c r="L202" s="10"/>
      <c r="M202" s="53"/>
      <c r="N202" s="81"/>
      <c r="O202" s="81"/>
      <c r="P202" s="81"/>
      <c r="Q202" s="256"/>
      <c r="R202" s="68"/>
      <c r="S202" s="296"/>
      <c r="T202" s="1016">
        <f t="shared" si="50"/>
        <v>0</v>
      </c>
      <c r="U202" s="149"/>
      <c r="X202" s="402"/>
      <c r="Z202" s="400"/>
      <c r="AB202" s="407"/>
    </row>
    <row r="203" spans="1:28" ht="15.75" customHeight="1" outlineLevel="3" x14ac:dyDescent="0.25">
      <c r="A203" s="849">
        <f>IF(K203=0,0,1)</f>
        <v>0</v>
      </c>
      <c r="C203" s="290"/>
      <c r="D203" s="174"/>
      <c r="E203" s="255" t="str">
        <f>Onderbouwing_M29!B656</f>
        <v>V1-3-J2</v>
      </c>
      <c r="F203" s="211" t="str">
        <f>Onderbouwing_M29!D656</f>
        <v>Voorzetwand Metal Stud met grasvezel dik 160 mm Rc=3.50 45- 120 m²</v>
      </c>
      <c r="G203" s="207"/>
      <c r="H203" s="207"/>
      <c r="I203" s="207"/>
      <c r="J203" s="207"/>
      <c r="K203" s="321"/>
      <c r="L203" s="10"/>
      <c r="M203" s="53" t="str">
        <f>Onderbouwing_M29!F656</f>
        <v>m²</v>
      </c>
      <c r="N203" s="81">
        <v>0</v>
      </c>
      <c r="O203" s="81"/>
      <c r="P203" s="81">
        <f t="shared" ref="P203" si="52">O203*K203</f>
        <v>0</v>
      </c>
      <c r="Q203" s="256"/>
      <c r="R203" s="68"/>
      <c r="S203" s="296"/>
      <c r="T203" s="1016">
        <f t="shared" si="50"/>
        <v>0</v>
      </c>
      <c r="U203" s="149"/>
      <c r="X203" s="402"/>
      <c r="Z203" s="400"/>
      <c r="AB203" s="407"/>
    </row>
    <row r="204" spans="1:28" ht="6" customHeight="1" outlineLevel="3" x14ac:dyDescent="0.25">
      <c r="A204" s="849">
        <f>A203</f>
        <v>0</v>
      </c>
      <c r="C204" s="290"/>
      <c r="D204" s="174"/>
      <c r="E204" s="255"/>
      <c r="F204" s="211"/>
      <c r="G204" s="207"/>
      <c r="H204" s="207"/>
      <c r="I204" s="207"/>
      <c r="J204" s="207"/>
      <c r="K204" s="53"/>
      <c r="L204" s="10"/>
      <c r="M204" s="53"/>
      <c r="N204" s="81"/>
      <c r="O204" s="81"/>
      <c r="P204" s="81"/>
      <c r="Q204" s="256"/>
      <c r="R204" s="68"/>
      <c r="S204" s="296"/>
      <c r="T204" s="1016">
        <f t="shared" si="50"/>
        <v>0</v>
      </c>
      <c r="U204" s="149"/>
      <c r="X204" s="402"/>
      <c r="Z204" s="400"/>
      <c r="AB204" s="407"/>
    </row>
    <row r="205" spans="1:28" ht="15.75" customHeight="1" outlineLevel="3" x14ac:dyDescent="0.25">
      <c r="A205" s="849">
        <f t="shared" ref="A205" si="53">IF(K205=0,0,1)</f>
        <v>0</v>
      </c>
      <c r="C205" s="290"/>
      <c r="D205" s="174"/>
      <c r="E205" s="255" t="str">
        <f>Onderbouwing_M29!B669</f>
        <v>V1-3-J3</v>
      </c>
      <c r="F205" s="211" t="str">
        <f>Onderbouwing_M29!D669</f>
        <v>Voorzetwand Metal Stud met grasvezel dik 160 mm Rc=3.50 ? &gt; 120 m²</v>
      </c>
      <c r="G205" s="207"/>
      <c r="H205" s="207"/>
      <c r="I205" s="207"/>
      <c r="J205" s="207"/>
      <c r="K205" s="321"/>
      <c r="L205" s="10"/>
      <c r="M205" s="53" t="str">
        <f>Onderbouwing_M29!F669</f>
        <v>m²</v>
      </c>
      <c r="N205" s="81">
        <v>0</v>
      </c>
      <c r="O205" s="81"/>
      <c r="P205" s="81">
        <f t="shared" si="47"/>
        <v>0</v>
      </c>
      <c r="Q205" s="256"/>
      <c r="R205" s="68"/>
      <c r="S205" s="296"/>
      <c r="T205" s="1016">
        <f t="shared" si="50"/>
        <v>0</v>
      </c>
      <c r="U205" s="149"/>
      <c r="X205" s="402"/>
      <c r="Z205" s="400"/>
      <c r="AB205" s="407"/>
    </row>
    <row r="206" spans="1:28" ht="6" customHeight="1" outlineLevel="3" x14ac:dyDescent="0.25">
      <c r="A206" s="849">
        <f>A205</f>
        <v>0</v>
      </c>
      <c r="C206" s="290"/>
      <c r="D206" s="174"/>
      <c r="E206" s="255"/>
      <c r="F206" s="211"/>
      <c r="G206" s="207"/>
      <c r="H206" s="207"/>
      <c r="I206" s="207"/>
      <c r="J206" s="207"/>
      <c r="K206" s="53"/>
      <c r="L206" s="10"/>
      <c r="M206" s="53"/>
      <c r="N206" s="81"/>
      <c r="O206" s="81"/>
      <c r="P206" s="81"/>
      <c r="Q206" s="256"/>
      <c r="R206" s="68"/>
      <c r="S206" s="296"/>
      <c r="T206" s="1016">
        <f t="shared" si="50"/>
        <v>0</v>
      </c>
      <c r="U206" s="149"/>
      <c r="X206" s="402"/>
      <c r="Z206" s="400"/>
      <c r="AB206" s="407"/>
    </row>
    <row r="207" spans="1:28" ht="15.75" customHeight="1" outlineLevel="3" x14ac:dyDescent="0.25">
      <c r="A207" s="849">
        <f t="shared" ref="A207" si="54">IF(K207=0,0,1)</f>
        <v>0</v>
      </c>
      <c r="C207" s="290"/>
      <c r="D207" s="174"/>
      <c r="E207" s="255" t="str">
        <f>Onderbouwing_M29!B682</f>
        <v>V1-3-J4</v>
      </c>
      <c r="F207" s="211" t="str">
        <f>Onderbouwing_M29!D682</f>
        <v>╚ Meerprijs grasvezel dik ??? mm Rc=???</v>
      </c>
      <c r="G207" s="207"/>
      <c r="H207" s="207"/>
      <c r="I207" s="207"/>
      <c r="J207" s="207"/>
      <c r="K207" s="321"/>
      <c r="L207" s="10"/>
      <c r="M207" s="53" t="str">
        <f>Onderbouwing_M29!F682</f>
        <v>m²</v>
      </c>
      <c r="N207" s="81">
        <v>0</v>
      </c>
      <c r="O207" s="81"/>
      <c r="P207" s="81">
        <f t="shared" si="47"/>
        <v>0</v>
      </c>
      <c r="Q207" s="256"/>
      <c r="R207" s="68"/>
      <c r="S207" s="296"/>
      <c r="T207" s="1016">
        <f t="shared" si="50"/>
        <v>0</v>
      </c>
      <c r="U207" s="149"/>
      <c r="X207" s="402"/>
      <c r="Z207" s="400"/>
      <c r="AB207" s="407"/>
    </row>
    <row r="208" spans="1:28" ht="6" customHeight="1" outlineLevel="3" x14ac:dyDescent="0.25">
      <c r="A208" s="849">
        <f>A207</f>
        <v>0</v>
      </c>
      <c r="C208" s="290"/>
      <c r="D208" s="174"/>
      <c r="E208" s="258"/>
      <c r="F208" s="211"/>
      <c r="G208" s="207"/>
      <c r="H208" s="207"/>
      <c r="I208" s="207"/>
      <c r="J208" s="207"/>
      <c r="K208" s="53"/>
      <c r="L208" s="10"/>
      <c r="M208" s="53"/>
      <c r="N208" s="81"/>
      <c r="O208" s="81"/>
      <c r="P208" s="81"/>
      <c r="Q208" s="256"/>
      <c r="R208" s="68"/>
      <c r="S208" s="296"/>
      <c r="T208" s="1016">
        <f t="shared" si="50"/>
        <v>0</v>
      </c>
      <c r="U208" s="149"/>
      <c r="X208" s="402"/>
      <c r="Z208" s="400"/>
      <c r="AB208" s="407"/>
    </row>
    <row r="209" spans="1:28" ht="15.75" customHeight="1" outlineLevel="1" x14ac:dyDescent="0.25">
      <c r="A209" s="849">
        <f>IF(SUM(A210:B216)=0,0,1)</f>
        <v>0</v>
      </c>
      <c r="B209" s="7" t="s">
        <v>54</v>
      </c>
      <c r="C209" s="290"/>
      <c r="D209" s="174"/>
      <c r="E209" s="258" t="s">
        <v>1999</v>
      </c>
      <c r="F209" s="833" t="s">
        <v>1788</v>
      </c>
      <c r="G209" s="211"/>
      <c r="H209" s="207"/>
      <c r="I209" s="211"/>
      <c r="J209" s="212"/>
      <c r="K209" s="51"/>
      <c r="L209" s="10"/>
      <c r="M209" s="53"/>
      <c r="N209" s="81"/>
      <c r="O209" s="81"/>
      <c r="P209" s="81"/>
      <c r="Q209" s="256"/>
      <c r="R209" s="68"/>
      <c r="S209" s="296"/>
      <c r="T209" s="1016">
        <f t="shared" ref="T209" si="55">K209*N209</f>
        <v>0</v>
      </c>
      <c r="U209" s="149"/>
      <c r="X209" s="417"/>
      <c r="Z209" s="400"/>
      <c r="AB209" s="407"/>
    </row>
    <row r="210" spans="1:28" ht="15.75" customHeight="1" outlineLevel="3" x14ac:dyDescent="0.25">
      <c r="A210" s="849">
        <f t="shared" ref="A210" si="56">IF(K210=0,0,1)</f>
        <v>0</v>
      </c>
      <c r="C210" s="290"/>
      <c r="D210" s="174"/>
      <c r="E210" s="255" t="str">
        <f>Onderbouwing_M29!B687</f>
        <v>V1-3-K1</v>
      </c>
      <c r="F210" s="211" t="str">
        <f>Onderbouwing_M29!D687</f>
        <v>Voorzetwand Metal Stud met hennepvezel dik 150 mm Rc=3.50 &lt; 45 m²</v>
      </c>
      <c r="G210" s="207"/>
      <c r="H210" s="207"/>
      <c r="I210" s="207"/>
      <c r="J210" s="207"/>
      <c r="K210" s="321"/>
      <c r="L210" s="10"/>
      <c r="M210" s="53" t="str">
        <f>Onderbouwing_M29!F687</f>
        <v>m²</v>
      </c>
      <c r="N210" s="81">
        <v>0</v>
      </c>
      <c r="O210" s="81"/>
      <c r="P210" s="81">
        <f t="shared" si="47"/>
        <v>0</v>
      </c>
      <c r="Q210" s="256"/>
      <c r="R210" s="68"/>
      <c r="S210" s="296"/>
      <c r="T210" s="1016">
        <f t="shared" si="50"/>
        <v>0</v>
      </c>
      <c r="U210" s="149"/>
      <c r="X210" s="402"/>
      <c r="Z210" s="400"/>
      <c r="AB210" s="407"/>
    </row>
    <row r="211" spans="1:28" ht="6" customHeight="1" outlineLevel="3" x14ac:dyDescent="0.25">
      <c r="A211" s="849">
        <f>A210</f>
        <v>0</v>
      </c>
      <c r="C211" s="290"/>
      <c r="D211" s="174"/>
      <c r="E211" s="255"/>
      <c r="F211" s="211"/>
      <c r="G211" s="207"/>
      <c r="H211" s="207"/>
      <c r="I211" s="207"/>
      <c r="J211" s="207"/>
      <c r="K211" s="53"/>
      <c r="L211" s="10"/>
      <c r="M211" s="53"/>
      <c r="N211" s="81"/>
      <c r="O211" s="81"/>
      <c r="P211" s="81"/>
      <c r="Q211" s="256"/>
      <c r="R211" s="68"/>
      <c r="S211" s="296"/>
      <c r="T211" s="1016">
        <f t="shared" si="50"/>
        <v>0</v>
      </c>
      <c r="U211" s="149"/>
      <c r="X211" s="402"/>
      <c r="Z211" s="400"/>
      <c r="AB211" s="407"/>
    </row>
    <row r="212" spans="1:28" ht="15.75" customHeight="1" outlineLevel="3" x14ac:dyDescent="0.25">
      <c r="A212" s="849">
        <f t="shared" ref="A212" si="57">IF(K212=0,0,1)</f>
        <v>0</v>
      </c>
      <c r="B212" s="17"/>
      <c r="C212" s="290"/>
      <c r="D212" s="174"/>
      <c r="E212" s="255" t="str">
        <f>Onderbouwing_M29!B700</f>
        <v>V1-3-K2</v>
      </c>
      <c r="F212" s="211" t="str">
        <f>Onderbouwing_M29!D700</f>
        <v>Voorzetwand Metal Stud met hennepvezel dik 150 mm Rc=3.50 45- 120 m²</v>
      </c>
      <c r="G212" s="207"/>
      <c r="H212" s="207"/>
      <c r="I212" s="207"/>
      <c r="J212" s="207"/>
      <c r="K212" s="321"/>
      <c r="L212" s="10"/>
      <c r="M212" s="53" t="str">
        <f>Onderbouwing_M29!F700</f>
        <v>m²</v>
      </c>
      <c r="N212" s="81">
        <v>0</v>
      </c>
      <c r="O212" s="81"/>
      <c r="P212" s="81">
        <f t="shared" si="47"/>
        <v>0</v>
      </c>
      <c r="Q212" s="256"/>
      <c r="R212" s="68"/>
      <c r="S212" s="296"/>
      <c r="T212" s="1016">
        <f t="shared" si="50"/>
        <v>0</v>
      </c>
      <c r="U212" s="149"/>
      <c r="X212" s="402"/>
      <c r="Z212" s="400"/>
      <c r="AB212" s="407"/>
    </row>
    <row r="213" spans="1:28" ht="6" customHeight="1" outlineLevel="3" x14ac:dyDescent="0.25">
      <c r="A213" s="849">
        <f>A212</f>
        <v>0</v>
      </c>
      <c r="B213" s="17"/>
      <c r="C213" s="290"/>
      <c r="D213" s="174"/>
      <c r="E213" s="255"/>
      <c r="F213" s="211"/>
      <c r="G213" s="207"/>
      <c r="H213" s="207"/>
      <c r="I213" s="207"/>
      <c r="J213" s="207"/>
      <c r="K213" s="53"/>
      <c r="L213" s="10"/>
      <c r="M213" s="53"/>
      <c r="N213" s="81"/>
      <c r="O213" s="81"/>
      <c r="P213" s="81"/>
      <c r="Q213" s="256"/>
      <c r="R213" s="68"/>
      <c r="S213" s="296"/>
      <c r="T213" s="1016">
        <f t="shared" si="50"/>
        <v>0</v>
      </c>
      <c r="U213" s="149"/>
      <c r="X213" s="402"/>
      <c r="Z213" s="400"/>
      <c r="AB213" s="407"/>
    </row>
    <row r="214" spans="1:28" ht="15.75" customHeight="1" outlineLevel="3" x14ac:dyDescent="0.25">
      <c r="A214" s="849">
        <f>IF(K214=0,0,1)</f>
        <v>0</v>
      </c>
      <c r="C214" s="290"/>
      <c r="D214" s="174"/>
      <c r="E214" s="255" t="str">
        <f>Onderbouwing_M29!B713</f>
        <v>V1-3-K3</v>
      </c>
      <c r="F214" s="211" t="str">
        <f>Onderbouwing_M29!D713</f>
        <v>Voorzetwand Metal Stud met hennepvezel dik 150 mm Rc=3.50 &gt; 120 m²</v>
      </c>
      <c r="G214" s="207"/>
      <c r="H214" s="207"/>
      <c r="I214" s="207"/>
      <c r="J214" s="207"/>
      <c r="K214" s="321"/>
      <c r="L214" s="10"/>
      <c r="M214" s="53" t="str">
        <f>Onderbouwing_M29!F713</f>
        <v>m²</v>
      </c>
      <c r="N214" s="81">
        <v>0</v>
      </c>
      <c r="O214" s="81"/>
      <c r="P214" s="81">
        <f t="shared" si="47"/>
        <v>0</v>
      </c>
      <c r="Q214" s="256"/>
      <c r="R214" s="68"/>
      <c r="S214" s="296"/>
      <c r="T214" s="1016">
        <f t="shared" si="50"/>
        <v>0</v>
      </c>
      <c r="U214" s="149"/>
      <c r="X214" s="402"/>
      <c r="Z214" s="400"/>
      <c r="AB214" s="407"/>
    </row>
    <row r="215" spans="1:28" ht="6" customHeight="1" outlineLevel="3" x14ac:dyDescent="0.25">
      <c r="A215" s="849">
        <f>A214</f>
        <v>0</v>
      </c>
      <c r="C215" s="290"/>
      <c r="D215" s="174"/>
      <c r="E215" s="255"/>
      <c r="F215" s="211"/>
      <c r="G215" s="207"/>
      <c r="H215" s="207"/>
      <c r="I215" s="207"/>
      <c r="J215" s="207"/>
      <c r="K215" s="53"/>
      <c r="L215" s="10"/>
      <c r="M215" s="53"/>
      <c r="N215" s="81"/>
      <c r="O215" s="81"/>
      <c r="P215" s="81"/>
      <c r="Q215" s="256"/>
      <c r="R215" s="68"/>
      <c r="S215" s="296"/>
      <c r="T215" s="1016">
        <f t="shared" si="50"/>
        <v>0</v>
      </c>
      <c r="U215" s="149"/>
      <c r="X215" s="402"/>
      <c r="Z215" s="400"/>
      <c r="AB215" s="407"/>
    </row>
    <row r="216" spans="1:28" ht="15.75" customHeight="1" outlineLevel="3" x14ac:dyDescent="0.25">
      <c r="A216" s="849">
        <f t="shared" ref="A216" si="58">IF(K216=0,0,1)</f>
        <v>0</v>
      </c>
      <c r="C216" s="290"/>
      <c r="D216" s="174"/>
      <c r="E216" s="255" t="str">
        <f>Onderbouwing_M29!B726</f>
        <v>V1-3-K4</v>
      </c>
      <c r="F216" s="211" t="str">
        <f>Onderbouwing_M29!D726</f>
        <v>╚ Meerprijs hennepvezel dik ??? mm Rc=???</v>
      </c>
      <c r="G216" s="207"/>
      <c r="H216" s="207"/>
      <c r="I216" s="207"/>
      <c r="J216" s="207"/>
      <c r="K216" s="321"/>
      <c r="L216" s="10"/>
      <c r="M216" s="53" t="str">
        <f>Onderbouwing_M29!F726</f>
        <v>m²</v>
      </c>
      <c r="N216" s="81">
        <v>0</v>
      </c>
      <c r="O216" s="81"/>
      <c r="P216" s="81">
        <f t="shared" si="47"/>
        <v>0</v>
      </c>
      <c r="Q216" s="256"/>
      <c r="R216" s="68"/>
      <c r="S216" s="296"/>
      <c r="T216" s="1016">
        <f t="shared" si="50"/>
        <v>0</v>
      </c>
      <c r="U216" s="149"/>
      <c r="X216" s="402"/>
      <c r="Z216" s="400"/>
      <c r="AB216" s="407"/>
    </row>
    <row r="217" spans="1:28" ht="6" customHeight="1" outlineLevel="3" x14ac:dyDescent="0.25">
      <c r="A217" s="849">
        <f>A216</f>
        <v>0</v>
      </c>
      <c r="C217" s="290"/>
      <c r="D217" s="174"/>
      <c r="E217" s="258"/>
      <c r="F217" s="211"/>
      <c r="G217" s="207"/>
      <c r="H217" s="207"/>
      <c r="I217" s="207"/>
      <c r="J217" s="207"/>
      <c r="K217" s="53"/>
      <c r="L217" s="10"/>
      <c r="M217" s="53"/>
      <c r="N217" s="81"/>
      <c r="O217" s="81"/>
      <c r="P217" s="81"/>
      <c r="Q217" s="256"/>
      <c r="R217" s="68"/>
      <c r="S217" s="296"/>
      <c r="T217" s="1016">
        <f t="shared" si="50"/>
        <v>0</v>
      </c>
      <c r="U217" s="149"/>
      <c r="X217" s="402"/>
      <c r="Z217" s="400"/>
      <c r="AB217" s="407"/>
    </row>
    <row r="218" spans="1:28" ht="15.75" customHeight="1" outlineLevel="1" x14ac:dyDescent="0.25">
      <c r="A218" s="849">
        <f>IF(SUM(A219:B225)=0,0,1)</f>
        <v>0</v>
      </c>
      <c r="B218" s="7" t="s">
        <v>54</v>
      </c>
      <c r="C218" s="290"/>
      <c r="D218" s="174"/>
      <c r="E218" s="258" t="s">
        <v>1834</v>
      </c>
      <c r="F218" s="833" t="s">
        <v>1789</v>
      </c>
      <c r="G218" s="211"/>
      <c r="H218" s="207"/>
      <c r="I218" s="211"/>
      <c r="J218" s="212"/>
      <c r="K218" s="51"/>
      <c r="L218" s="10"/>
      <c r="M218" s="53"/>
      <c r="N218" s="81"/>
      <c r="O218" s="81"/>
      <c r="P218" s="81"/>
      <c r="Q218" s="256"/>
      <c r="R218" s="68"/>
      <c r="S218" s="296"/>
      <c r="T218" s="1016">
        <f t="shared" si="50"/>
        <v>0</v>
      </c>
      <c r="U218" s="149"/>
      <c r="X218" s="417"/>
      <c r="Z218" s="400"/>
      <c r="AB218" s="407"/>
    </row>
    <row r="219" spans="1:28" ht="15.75" customHeight="1" outlineLevel="3" x14ac:dyDescent="0.25">
      <c r="A219" s="849">
        <f t="shared" ref="A219" si="59">IF(K219=0,0,1)</f>
        <v>0</v>
      </c>
      <c r="C219" s="290"/>
      <c r="D219" s="174"/>
      <c r="E219" s="255" t="str">
        <f>Onderbouwing_M29!B731</f>
        <v>V1-3-L1</v>
      </c>
      <c r="F219" s="211" t="str">
        <f>Onderbouwing_M29!D731</f>
        <v>Voorzetwand Metal Stud met PIR platen dik 80 mm Rc=3.50 &lt; 45 m²</v>
      </c>
      <c r="G219" s="207"/>
      <c r="H219" s="207"/>
      <c r="I219" s="207"/>
      <c r="J219" s="207"/>
      <c r="K219" s="321"/>
      <c r="L219" s="10"/>
      <c r="M219" s="53" t="str">
        <f>Onderbouwing_M29!F731</f>
        <v>m²</v>
      </c>
      <c r="N219" s="81">
        <v>0</v>
      </c>
      <c r="O219" s="81"/>
      <c r="P219" s="81">
        <f t="shared" si="47"/>
        <v>0</v>
      </c>
      <c r="Q219" s="256"/>
      <c r="R219" s="68"/>
      <c r="S219" s="296"/>
      <c r="T219" s="1016">
        <f t="shared" si="50"/>
        <v>0</v>
      </c>
      <c r="U219" s="149"/>
      <c r="X219" s="402"/>
      <c r="Z219" s="400"/>
      <c r="AB219" s="407"/>
    </row>
    <row r="220" spans="1:28" ht="6" customHeight="1" outlineLevel="3" x14ac:dyDescent="0.25">
      <c r="A220" s="849">
        <f>A219</f>
        <v>0</v>
      </c>
      <c r="C220" s="290"/>
      <c r="D220" s="174"/>
      <c r="E220" s="255"/>
      <c r="F220" s="211"/>
      <c r="G220" s="207"/>
      <c r="H220" s="207"/>
      <c r="I220" s="207"/>
      <c r="J220" s="207"/>
      <c r="K220" s="53"/>
      <c r="L220" s="10"/>
      <c r="M220" s="53"/>
      <c r="N220" s="81"/>
      <c r="O220" s="81"/>
      <c r="P220" s="81"/>
      <c r="Q220" s="256"/>
      <c r="R220" s="68"/>
      <c r="S220" s="296"/>
      <c r="T220" s="1016">
        <f t="shared" si="50"/>
        <v>0</v>
      </c>
      <c r="U220" s="149"/>
      <c r="X220" s="402"/>
      <c r="Z220" s="400"/>
      <c r="AB220" s="407"/>
    </row>
    <row r="221" spans="1:28" ht="15.75" customHeight="1" outlineLevel="3" x14ac:dyDescent="0.25">
      <c r="A221" s="849">
        <f t="shared" ref="A221" si="60">IF(K221=0,0,1)</f>
        <v>0</v>
      </c>
      <c r="C221" s="290"/>
      <c r="D221" s="174"/>
      <c r="E221" s="255" t="str">
        <f>Onderbouwing_M29!B744</f>
        <v>V1-3-L2</v>
      </c>
      <c r="F221" s="211" t="str">
        <f>Onderbouwing_M29!D744</f>
        <v>Voorzetwand Metal Stud met PIR platen dik 80 mm Rc=3.50 45- 120 m²</v>
      </c>
      <c r="G221" s="207"/>
      <c r="H221" s="207"/>
      <c r="I221" s="207"/>
      <c r="J221" s="207"/>
      <c r="K221" s="321"/>
      <c r="L221" s="10"/>
      <c r="M221" s="53" t="str">
        <f>Onderbouwing_M29!F744</f>
        <v>m²</v>
      </c>
      <c r="N221" s="81">
        <v>0</v>
      </c>
      <c r="O221" s="81"/>
      <c r="P221" s="81">
        <f t="shared" si="47"/>
        <v>0</v>
      </c>
      <c r="Q221" s="256"/>
      <c r="R221" s="68"/>
      <c r="S221" s="296"/>
      <c r="T221" s="1016">
        <f t="shared" si="50"/>
        <v>0</v>
      </c>
      <c r="U221" s="149"/>
      <c r="X221" s="402"/>
      <c r="Z221" s="400"/>
      <c r="AB221" s="407"/>
    </row>
    <row r="222" spans="1:28" ht="6" customHeight="1" outlineLevel="3" x14ac:dyDescent="0.25">
      <c r="A222" s="849">
        <f>A221</f>
        <v>0</v>
      </c>
      <c r="C222" s="290"/>
      <c r="D222" s="174"/>
      <c r="E222" s="255"/>
      <c r="F222" s="211"/>
      <c r="G222" s="207"/>
      <c r="H222" s="207"/>
      <c r="I222" s="207"/>
      <c r="J222" s="207"/>
      <c r="K222" s="53"/>
      <c r="L222" s="10"/>
      <c r="M222" s="53"/>
      <c r="N222" s="81"/>
      <c r="O222" s="81"/>
      <c r="P222" s="81"/>
      <c r="Q222" s="256"/>
      <c r="R222" s="68"/>
      <c r="S222" s="296"/>
      <c r="T222" s="1016">
        <f t="shared" si="50"/>
        <v>0</v>
      </c>
      <c r="U222" s="149"/>
      <c r="X222" s="402"/>
      <c r="Z222" s="400"/>
      <c r="AB222" s="407"/>
    </row>
    <row r="223" spans="1:28" ht="15.75" customHeight="1" outlineLevel="3" x14ac:dyDescent="0.25">
      <c r="A223" s="849">
        <f t="shared" ref="A223" si="61">IF(K223=0,0,1)</f>
        <v>0</v>
      </c>
      <c r="B223" s="17"/>
      <c r="C223" s="290"/>
      <c r="D223" s="174"/>
      <c r="E223" s="255" t="str">
        <f>Onderbouwing_M29!B757</f>
        <v>V1-3-L3</v>
      </c>
      <c r="F223" s="211" t="str">
        <f>Onderbouwing_M29!D757</f>
        <v>Voorzetwand Metal Stud met PIR platen dik 80 mm Rc=3.50 &gt; 120 m²</v>
      </c>
      <c r="G223" s="207"/>
      <c r="H223" s="207"/>
      <c r="I223" s="207"/>
      <c r="J223" s="207"/>
      <c r="K223" s="321"/>
      <c r="L223" s="10"/>
      <c r="M223" s="53" t="str">
        <f>Onderbouwing_M29!F757</f>
        <v>m²</v>
      </c>
      <c r="N223" s="81">
        <v>0</v>
      </c>
      <c r="O223" s="81"/>
      <c r="P223" s="81">
        <f t="shared" si="47"/>
        <v>0</v>
      </c>
      <c r="Q223" s="256"/>
      <c r="R223" s="68"/>
      <c r="S223" s="296"/>
      <c r="T223" s="1016">
        <f t="shared" si="50"/>
        <v>0</v>
      </c>
      <c r="U223" s="149"/>
      <c r="X223" s="402"/>
      <c r="Z223" s="400"/>
      <c r="AB223" s="407"/>
    </row>
    <row r="224" spans="1:28" ht="6" customHeight="1" outlineLevel="3" x14ac:dyDescent="0.25">
      <c r="A224" s="849">
        <f>A223</f>
        <v>0</v>
      </c>
      <c r="B224" s="17"/>
      <c r="C224" s="290"/>
      <c r="D224" s="174"/>
      <c r="E224" s="255"/>
      <c r="F224" s="211"/>
      <c r="G224" s="207"/>
      <c r="H224" s="207"/>
      <c r="I224" s="207"/>
      <c r="J224" s="207"/>
      <c r="K224" s="53"/>
      <c r="L224" s="10"/>
      <c r="M224" s="53"/>
      <c r="N224" s="81"/>
      <c r="O224" s="81"/>
      <c r="P224" s="81"/>
      <c r="Q224" s="256"/>
      <c r="R224" s="68"/>
      <c r="S224" s="296"/>
      <c r="T224" s="1016">
        <f t="shared" si="50"/>
        <v>0</v>
      </c>
      <c r="U224" s="149"/>
      <c r="X224" s="402"/>
      <c r="Z224" s="400"/>
      <c r="AB224" s="407"/>
    </row>
    <row r="225" spans="1:28" ht="15.75" customHeight="1" outlineLevel="3" x14ac:dyDescent="0.25">
      <c r="A225" s="849">
        <f>IF(K225=0,0,1)</f>
        <v>0</v>
      </c>
      <c r="C225" s="290"/>
      <c r="D225" s="174"/>
      <c r="E225" s="255" t="str">
        <f>Onderbouwing_M29!B770</f>
        <v>V1-3-L4</v>
      </c>
      <c r="F225" s="211" t="str">
        <f>Onderbouwing_M29!D770</f>
        <v>╚ Meerprijs PIR platen dik ??? mm Rc=???</v>
      </c>
      <c r="G225" s="207"/>
      <c r="H225" s="207"/>
      <c r="I225" s="207"/>
      <c r="J225" s="207"/>
      <c r="K225" s="321"/>
      <c r="L225" s="10"/>
      <c r="M225" s="53" t="str">
        <f>Onderbouwing_M29!F770</f>
        <v>m²</v>
      </c>
      <c r="N225" s="81">
        <v>0</v>
      </c>
      <c r="O225" s="81"/>
      <c r="P225" s="81">
        <f t="shared" si="47"/>
        <v>0</v>
      </c>
      <c r="Q225" s="256"/>
      <c r="R225" s="68"/>
      <c r="S225" s="296"/>
      <c r="T225" s="1016">
        <f t="shared" si="50"/>
        <v>0</v>
      </c>
      <c r="U225" s="149"/>
      <c r="X225" s="402"/>
      <c r="Z225" s="400"/>
      <c r="AB225" s="407"/>
    </row>
    <row r="226" spans="1:28" ht="6" customHeight="1" outlineLevel="3" x14ac:dyDescent="0.25">
      <c r="A226" s="849">
        <f>A225</f>
        <v>0</v>
      </c>
      <c r="C226" s="290"/>
      <c r="D226" s="174"/>
      <c r="E226" s="258"/>
      <c r="F226" s="211"/>
      <c r="G226" s="207"/>
      <c r="H226" s="207"/>
      <c r="I226" s="207"/>
      <c r="J226" s="207"/>
      <c r="K226" s="53"/>
      <c r="L226" s="10"/>
      <c r="M226" s="53"/>
      <c r="N226" s="81"/>
      <c r="O226" s="81"/>
      <c r="P226" s="81"/>
      <c r="Q226" s="256"/>
      <c r="R226" s="68"/>
      <c r="S226" s="296"/>
      <c r="T226" s="1016">
        <f t="shared" si="50"/>
        <v>0</v>
      </c>
      <c r="U226" s="149"/>
      <c r="X226" s="402"/>
      <c r="Z226" s="400"/>
      <c r="AB226" s="407"/>
    </row>
    <row r="227" spans="1:28" ht="15.75" customHeight="1" outlineLevel="3" x14ac:dyDescent="0.25">
      <c r="A227" s="849">
        <f t="shared" ref="A227" si="62">IF(K227=0,0,1)</f>
        <v>0</v>
      </c>
      <c r="C227" s="290"/>
      <c r="D227" s="174"/>
      <c r="E227" s="258" t="str">
        <f>Onderbouwing_M29!B775</f>
        <v>V1-3-M</v>
      </c>
      <c r="F227" s="211" t="str">
        <f>Onderbouwing_M29!D775</f>
        <v>Gereserveerd: Voorzetwand Metal Stud met ??</v>
      </c>
      <c r="G227" s="207"/>
      <c r="H227" s="207"/>
      <c r="I227" s="207"/>
      <c r="J227" s="207"/>
      <c r="K227" s="321"/>
      <c r="L227" s="10"/>
      <c r="M227" s="53" t="str">
        <f>Onderbouwing_M29!F775</f>
        <v>m²</v>
      </c>
      <c r="N227" s="81">
        <v>0</v>
      </c>
      <c r="O227" s="81"/>
      <c r="P227" s="81">
        <f t="shared" si="47"/>
        <v>0</v>
      </c>
      <c r="Q227" s="256"/>
      <c r="R227" s="68"/>
      <c r="S227" s="296"/>
      <c r="T227" s="1016">
        <f t="shared" si="50"/>
        <v>0</v>
      </c>
      <c r="U227" s="149"/>
      <c r="X227" s="402"/>
      <c r="Z227" s="400"/>
      <c r="AB227" s="407"/>
    </row>
    <row r="228" spans="1:28" ht="6" customHeight="1" outlineLevel="3" x14ac:dyDescent="0.25">
      <c r="A228" s="849">
        <f>A227</f>
        <v>0</v>
      </c>
      <c r="C228" s="290"/>
      <c r="D228" s="174"/>
      <c r="E228" s="258"/>
      <c r="F228" s="211"/>
      <c r="G228" s="207"/>
      <c r="H228" s="207"/>
      <c r="I228" s="207"/>
      <c r="J228" s="207"/>
      <c r="K228" s="53"/>
      <c r="L228" s="10"/>
      <c r="M228" s="53"/>
      <c r="N228" s="81"/>
      <c r="O228" s="81"/>
      <c r="P228" s="81"/>
      <c r="Q228" s="256"/>
      <c r="R228" s="68"/>
      <c r="S228" s="296"/>
      <c r="T228" s="1016">
        <f t="shared" si="50"/>
        <v>0</v>
      </c>
      <c r="U228" s="149"/>
      <c r="X228" s="402"/>
      <c r="Z228" s="400"/>
      <c r="AB228" s="407"/>
    </row>
    <row r="229" spans="1:28" ht="15.75" customHeight="1" outlineLevel="3" x14ac:dyDescent="0.25">
      <c r="A229" s="849">
        <f t="shared" ref="A229" si="63">IF(K229=0,0,1)</f>
        <v>0</v>
      </c>
      <c r="C229" s="290"/>
      <c r="D229" s="174"/>
      <c r="E229" s="258" t="str">
        <f>Onderbouwing_M29!B788</f>
        <v>V1-3-N</v>
      </c>
      <c r="F229" s="211" t="str">
        <f>Onderbouwing_M29!D788</f>
        <v>Gereserveerd: Voorzetwand Metal Stud met ??</v>
      </c>
      <c r="G229" s="207"/>
      <c r="H229" s="207"/>
      <c r="I229" s="207"/>
      <c r="J229" s="207"/>
      <c r="K229" s="321"/>
      <c r="L229" s="10"/>
      <c r="M229" s="53" t="str">
        <f>Onderbouwing_M29!F788</f>
        <v>m²</v>
      </c>
      <c r="N229" s="81">
        <v>0</v>
      </c>
      <c r="O229" s="81"/>
      <c r="P229" s="81">
        <f t="shared" si="47"/>
        <v>0</v>
      </c>
      <c r="Q229" s="256"/>
      <c r="R229" s="68"/>
      <c r="S229" s="296"/>
      <c r="T229" s="1016">
        <f t="shared" si="50"/>
        <v>0</v>
      </c>
      <c r="U229" s="149"/>
      <c r="X229" s="402"/>
      <c r="Z229" s="400"/>
      <c r="AB229" s="407"/>
    </row>
    <row r="230" spans="1:28" ht="6" customHeight="1" outlineLevel="3" x14ac:dyDescent="0.25">
      <c r="A230" s="849">
        <f>A229</f>
        <v>0</v>
      </c>
      <c r="C230" s="290"/>
      <c r="D230" s="174"/>
      <c r="E230" s="258"/>
      <c r="F230" s="211"/>
      <c r="G230" s="207"/>
      <c r="H230" s="207"/>
      <c r="I230" s="207"/>
      <c r="J230" s="207"/>
      <c r="K230" s="53"/>
      <c r="L230" s="10"/>
      <c r="M230" s="53"/>
      <c r="N230" s="81"/>
      <c r="O230" s="81"/>
      <c r="P230" s="81"/>
      <c r="Q230" s="256"/>
      <c r="R230" s="68"/>
      <c r="S230" s="296"/>
      <c r="T230" s="1016">
        <f t="shared" si="50"/>
        <v>0</v>
      </c>
      <c r="U230" s="149"/>
      <c r="X230" s="402"/>
      <c r="Z230" s="400"/>
      <c r="AB230" s="407"/>
    </row>
    <row r="231" spans="1:28" ht="15.75" customHeight="1" outlineLevel="1" x14ac:dyDescent="0.25">
      <c r="A231" s="849">
        <f>IF(SUM(A232)=0,0,1)</f>
        <v>0</v>
      </c>
      <c r="B231" s="7" t="s">
        <v>54</v>
      </c>
      <c r="C231" s="290"/>
      <c r="D231" s="174"/>
      <c r="E231" s="258" t="s">
        <v>1633</v>
      </c>
      <c r="F231" s="833" t="s">
        <v>1790</v>
      </c>
      <c r="G231" s="211"/>
      <c r="H231" s="207"/>
      <c r="I231" s="211"/>
      <c r="J231" s="212"/>
      <c r="K231" s="51"/>
      <c r="L231" s="10"/>
      <c r="M231" s="53"/>
      <c r="N231" s="81"/>
      <c r="O231" s="81"/>
      <c r="P231" s="81"/>
      <c r="Q231" s="256"/>
      <c r="R231" s="68"/>
      <c r="S231" s="296"/>
      <c r="T231" s="1016">
        <f t="shared" ref="T231" si="64">K231*N231</f>
        <v>0</v>
      </c>
      <c r="U231" s="149"/>
      <c r="X231" s="417"/>
      <c r="Z231" s="400"/>
      <c r="AB231" s="407"/>
    </row>
    <row r="232" spans="1:28" ht="15.75" customHeight="1" outlineLevel="3" x14ac:dyDescent="0.25">
      <c r="A232" s="849">
        <f t="shared" ref="A232" si="65">IF(K232=0,0,1)</f>
        <v>0</v>
      </c>
      <c r="B232" s="17"/>
      <c r="C232" s="290"/>
      <c r="D232" s="174"/>
      <c r="E232" s="255" t="str">
        <f>Onderbouwing_M29!B809</f>
        <v>V1-3-R1</v>
      </c>
      <c r="F232" s="211" t="str">
        <f>Onderbouwing_M29!D809</f>
        <v>Binnenzijde gevel. massieve blokken (kalkhennep)</v>
      </c>
      <c r="G232" s="207"/>
      <c r="H232" s="207"/>
      <c r="I232" s="207"/>
      <c r="J232" s="207"/>
      <c r="K232" s="321"/>
      <c r="L232" s="10"/>
      <c r="M232" s="53" t="str">
        <f>Onderbouwing_M29!F809</f>
        <v>m²</v>
      </c>
      <c r="N232" s="81">
        <v>0</v>
      </c>
      <c r="O232" s="81"/>
      <c r="P232" s="81">
        <f t="shared" si="47"/>
        <v>0</v>
      </c>
      <c r="Q232" s="256"/>
      <c r="R232" s="68"/>
      <c r="S232" s="296"/>
      <c r="T232" s="1016">
        <f t="shared" si="50"/>
        <v>0</v>
      </c>
      <c r="U232" s="149"/>
      <c r="X232" s="402"/>
      <c r="Z232" s="400"/>
      <c r="AB232" s="407"/>
    </row>
    <row r="233" spans="1:28" ht="6" customHeight="1" outlineLevel="3" x14ac:dyDescent="0.25">
      <c r="A233" s="849">
        <f>A232</f>
        <v>0</v>
      </c>
      <c r="B233" s="17"/>
      <c r="C233" s="290"/>
      <c r="D233" s="174"/>
      <c r="E233" s="258"/>
      <c r="F233" s="211"/>
      <c r="G233" s="207"/>
      <c r="H233" s="207"/>
      <c r="I233" s="207"/>
      <c r="J233" s="207"/>
      <c r="K233" s="53"/>
      <c r="L233" s="10"/>
      <c r="M233" s="53"/>
      <c r="N233" s="81"/>
      <c r="O233" s="81"/>
      <c r="P233" s="81"/>
      <c r="Q233" s="256"/>
      <c r="R233" s="68"/>
      <c r="S233" s="296"/>
      <c r="T233" s="1016">
        <f t="shared" si="50"/>
        <v>0</v>
      </c>
      <c r="U233" s="149"/>
      <c r="X233" s="402"/>
      <c r="Z233" s="400"/>
      <c r="AB233" s="407"/>
    </row>
    <row r="234" spans="1:28" ht="15.75" customHeight="1" outlineLevel="3" x14ac:dyDescent="0.25">
      <c r="A234" s="849">
        <f>IF(K234=0,0,1)</f>
        <v>0</v>
      </c>
      <c r="C234" s="290"/>
      <c r="D234" s="174"/>
      <c r="E234" s="258" t="str">
        <f>Onderbouwing_M29!B820</f>
        <v>V1-3-S</v>
      </c>
      <c r="F234" s="211" t="str">
        <f>Onderbouwing_M29!D820</f>
        <v xml:space="preserve">Gereserveerd: Voorzetwand bestaand met  ?? </v>
      </c>
      <c r="G234" s="207"/>
      <c r="H234" s="207"/>
      <c r="I234" s="207"/>
      <c r="J234" s="207"/>
      <c r="K234" s="321"/>
      <c r="L234" s="10"/>
      <c r="M234" s="53" t="str">
        <f>Onderbouwing_M29!F820</f>
        <v>m²</v>
      </c>
      <c r="N234" s="81">
        <v>0</v>
      </c>
      <c r="O234" s="81"/>
      <c r="P234" s="81">
        <f t="shared" si="47"/>
        <v>0</v>
      </c>
      <c r="Q234" s="256"/>
      <c r="R234" s="68"/>
      <c r="S234" s="296"/>
      <c r="T234" s="1016">
        <f t="shared" si="50"/>
        <v>0</v>
      </c>
      <c r="U234" s="149"/>
      <c r="X234" s="402"/>
      <c r="Z234" s="400"/>
      <c r="AB234" s="407"/>
    </row>
    <row r="235" spans="1:28" ht="6" customHeight="1" outlineLevel="3" x14ac:dyDescent="0.25">
      <c r="A235" s="849">
        <f>A234</f>
        <v>0</v>
      </c>
      <c r="C235" s="290"/>
      <c r="D235" s="174"/>
      <c r="E235" s="258"/>
      <c r="F235" s="211"/>
      <c r="G235" s="207"/>
      <c r="H235" s="207"/>
      <c r="I235" s="207"/>
      <c r="J235" s="207"/>
      <c r="K235" s="332"/>
      <c r="L235" s="48"/>
      <c r="M235" s="48"/>
      <c r="N235" s="341"/>
      <c r="O235" s="341"/>
      <c r="P235" s="81"/>
      <c r="Q235" s="256"/>
      <c r="R235" s="68"/>
      <c r="S235" s="296"/>
      <c r="T235" s="1016">
        <f t="shared" si="50"/>
        <v>0</v>
      </c>
      <c r="U235" s="149"/>
      <c r="X235" s="402"/>
      <c r="Z235" s="400"/>
      <c r="AB235" s="407"/>
    </row>
    <row r="236" spans="1:28" ht="15.75" customHeight="1" outlineLevel="3" x14ac:dyDescent="0.25">
      <c r="A236" s="849">
        <f>IF(SUM(A237:A245)=0,0,1)</f>
        <v>0</v>
      </c>
      <c r="C236" s="290"/>
      <c r="D236" s="174"/>
      <c r="E236" s="258" t="str">
        <f>Onderbouwing_M29!B825</f>
        <v>V1-3-X</v>
      </c>
      <c r="F236" s="833" t="str">
        <f>Onderbouwing_M29!D825</f>
        <v xml:space="preserve">Bijkomende kosten </v>
      </c>
      <c r="G236" s="207"/>
      <c r="H236" s="207"/>
      <c r="I236" s="207"/>
      <c r="J236" s="207"/>
      <c r="K236" s="53"/>
      <c r="L236" s="53"/>
      <c r="M236" s="53"/>
      <c r="N236" s="81"/>
      <c r="O236" s="81"/>
      <c r="P236" s="81"/>
      <c r="Q236" s="256"/>
      <c r="R236" s="68"/>
      <c r="S236" s="296"/>
      <c r="T236" s="1016">
        <f t="shared" si="50"/>
        <v>0</v>
      </c>
      <c r="U236" s="149"/>
      <c r="X236" s="402"/>
      <c r="Z236" s="400"/>
      <c r="AB236" s="407"/>
    </row>
    <row r="237" spans="1:28" ht="15.75" customHeight="1" outlineLevel="1" x14ac:dyDescent="0.25">
      <c r="A237" s="849">
        <f>IF(K237=0,0,1)</f>
        <v>0</v>
      </c>
      <c r="C237" s="290"/>
      <c r="D237" s="174"/>
      <c r="E237" s="255" t="str">
        <f>Onderbouwing_M29!B827</f>
        <v>V1-3-X1</v>
      </c>
      <c r="F237" s="211" t="str">
        <f>Onderbouwing_M29!D827</f>
        <v>Vloer / plafondplint</v>
      </c>
      <c r="G237" s="211"/>
      <c r="H237" s="207"/>
      <c r="I237" s="211"/>
      <c r="J237" s="212"/>
      <c r="K237" s="321"/>
      <c r="L237" s="10"/>
      <c r="M237" s="53" t="str">
        <f>Onderbouwing_M29!F827</f>
        <v>m¹</v>
      </c>
      <c r="N237" s="81">
        <v>0</v>
      </c>
      <c r="O237" s="81"/>
      <c r="P237" s="81">
        <f>O237*K237</f>
        <v>0</v>
      </c>
      <c r="Q237" s="256"/>
      <c r="R237" s="68"/>
      <c r="S237" s="296"/>
      <c r="T237" s="1016">
        <f t="shared" si="50"/>
        <v>0</v>
      </c>
      <c r="U237" s="149"/>
      <c r="X237" s="417"/>
      <c r="Y237" s="1068" t="s">
        <v>2186</v>
      </c>
      <c r="Z237" s="400"/>
      <c r="AB237" s="407"/>
    </row>
    <row r="238" spans="1:28" ht="15.75" customHeight="1" outlineLevel="1" x14ac:dyDescent="0.25">
      <c r="A238" s="849">
        <f>IF(K238=0,0,1)</f>
        <v>0</v>
      </c>
      <c r="C238" s="290"/>
      <c r="D238" s="174"/>
      <c r="E238" s="255" t="str">
        <f>Onderbouwing_M29!B829</f>
        <v>V1-3-X2</v>
      </c>
      <c r="F238" s="211" t="str">
        <f>Onderbouwing_M29!D829</f>
        <v xml:space="preserve">Verwijderen vensterbanken  en nieuwe vensterbanken aanbrengen </v>
      </c>
      <c r="G238" s="211"/>
      <c r="H238" s="207"/>
      <c r="I238" s="211"/>
      <c r="J238" s="212"/>
      <c r="K238" s="321"/>
      <c r="L238" s="10"/>
      <c r="M238" s="53" t="str">
        <f>Onderbouwing_M29!F829</f>
        <v>m¹</v>
      </c>
      <c r="N238" s="81">
        <v>0</v>
      </c>
      <c r="O238" s="81"/>
      <c r="P238" s="81">
        <f t="shared" ref="P238:P245" si="66">O238*K238</f>
        <v>0</v>
      </c>
      <c r="Q238" s="256"/>
      <c r="R238" s="68"/>
      <c r="S238" s="296"/>
      <c r="T238" s="1016">
        <f t="shared" si="50"/>
        <v>0</v>
      </c>
      <c r="U238" s="149"/>
      <c r="X238" s="417"/>
      <c r="Z238" s="400"/>
      <c r="AB238" s="407"/>
    </row>
    <row r="239" spans="1:28" ht="15.75" customHeight="1" outlineLevel="1" x14ac:dyDescent="0.25">
      <c r="A239" s="849">
        <f t="shared" ref="A239:A245" si="67">IF(K239=0,0,1)</f>
        <v>0</v>
      </c>
      <c r="C239" s="290"/>
      <c r="D239" s="174"/>
      <c r="E239" s="255" t="str">
        <f>Onderbouwing_M29!B831</f>
        <v>V1-3-X3</v>
      </c>
      <c r="F239" s="211" t="str">
        <f>Onderbouwing_M29!D831</f>
        <v>Kit. lijm. pur</v>
      </c>
      <c r="G239" s="211"/>
      <c r="H239" s="207"/>
      <c r="I239" s="211"/>
      <c r="J239" s="212"/>
      <c r="K239" s="321"/>
      <c r="L239" s="10"/>
      <c r="M239" s="53" t="str">
        <f>Onderbouwing_M29!F831</f>
        <v>m²</v>
      </c>
      <c r="N239" s="81">
        <v>0</v>
      </c>
      <c r="O239" s="81"/>
      <c r="P239" s="81">
        <f t="shared" si="66"/>
        <v>0</v>
      </c>
      <c r="Q239" s="256"/>
      <c r="R239" s="68"/>
      <c r="S239" s="296"/>
      <c r="T239" s="1016">
        <f t="shared" si="50"/>
        <v>0</v>
      </c>
      <c r="U239" s="149"/>
      <c r="X239" s="417"/>
      <c r="Z239" s="400"/>
      <c r="AB239" s="407"/>
    </row>
    <row r="240" spans="1:28" ht="15.75" customHeight="1" outlineLevel="1" x14ac:dyDescent="0.25">
      <c r="A240" s="849">
        <f t="shared" si="67"/>
        <v>0</v>
      </c>
      <c r="B240" s="7" t="s">
        <v>54</v>
      </c>
      <c r="C240" s="290"/>
      <c r="D240" s="174"/>
      <c r="E240" s="255" t="str">
        <f>Onderbouwing_M29!B833</f>
        <v>V1-3-X4</v>
      </c>
      <c r="F240" s="211" t="str">
        <f>Onderbouwing_M29!D833</f>
        <v>Sierlijsten om kozijnen</v>
      </c>
      <c r="G240" s="211"/>
      <c r="H240" s="207"/>
      <c r="I240" s="211"/>
      <c r="J240" s="212"/>
      <c r="K240" s="321"/>
      <c r="L240" s="10"/>
      <c r="M240" s="53" t="str">
        <f>Onderbouwing_M29!F833</f>
        <v>m¹</v>
      </c>
      <c r="N240" s="81">
        <v>0</v>
      </c>
      <c r="O240" s="81"/>
      <c r="P240" s="81">
        <f t="shared" si="66"/>
        <v>0</v>
      </c>
      <c r="Q240" s="256"/>
      <c r="R240" s="68"/>
      <c r="S240" s="296"/>
      <c r="T240" s="1016">
        <f t="shared" si="50"/>
        <v>0</v>
      </c>
      <c r="U240" s="149"/>
      <c r="X240" s="417"/>
      <c r="Z240" s="400"/>
      <c r="AB240" s="407"/>
    </row>
    <row r="241" spans="1:37" ht="15.75" customHeight="1" outlineLevel="1" x14ac:dyDescent="0.25">
      <c r="A241" s="849">
        <f t="shared" si="67"/>
        <v>0</v>
      </c>
      <c r="B241" s="7" t="s">
        <v>54</v>
      </c>
      <c r="C241" s="290"/>
      <c r="D241" s="174"/>
      <c r="E241" s="255" t="str">
        <f>Onderbouwing_M29!B835</f>
        <v>V1-3-X5</v>
      </c>
      <c r="F241" s="211" t="str">
        <f>Onderbouwing_M29!D835</f>
        <v>Dagkantbetimmering</v>
      </c>
      <c r="G241" s="211"/>
      <c r="H241" s="207"/>
      <c r="I241" s="211"/>
      <c r="J241" s="212"/>
      <c r="K241" s="321"/>
      <c r="L241" s="10"/>
      <c r="M241" s="53" t="str">
        <f>Onderbouwing_M29!F835</f>
        <v>m¹</v>
      </c>
      <c r="N241" s="81">
        <v>0</v>
      </c>
      <c r="O241" s="81"/>
      <c r="P241" s="81">
        <f t="shared" si="66"/>
        <v>0</v>
      </c>
      <c r="Q241" s="256"/>
      <c r="R241" s="68"/>
      <c r="S241" s="296"/>
      <c r="T241" s="1016">
        <f t="shared" si="50"/>
        <v>0</v>
      </c>
      <c r="U241" s="149"/>
      <c r="X241" s="417"/>
      <c r="Z241" s="400"/>
      <c r="AB241" s="407"/>
    </row>
    <row r="242" spans="1:37" ht="15.75" customHeight="1" outlineLevel="1" x14ac:dyDescent="0.25">
      <c r="A242" s="849">
        <f t="shared" si="67"/>
        <v>0</v>
      </c>
      <c r="B242" s="7" t="s">
        <v>54</v>
      </c>
      <c r="C242" s="290"/>
      <c r="D242" s="174"/>
      <c r="E242" s="255" t="str">
        <f>Onderbouwing_M29!B837</f>
        <v>V1-3-X6</v>
      </c>
      <c r="F242" s="211" t="str">
        <f>Onderbouwing_M29!D837</f>
        <v>De- en hermonteren radiatoren  (incl. nieuwe koppelingen en kleine aanpassingen aan leidingwerk)</v>
      </c>
      <c r="G242" s="211"/>
      <c r="H242" s="207"/>
      <c r="I242" s="211"/>
      <c r="J242" s="212"/>
      <c r="K242" s="321"/>
      <c r="L242" s="10"/>
      <c r="M242" s="53" t="str">
        <f>Onderbouwing_M29!F837</f>
        <v>st</v>
      </c>
      <c r="N242" s="81">
        <v>0</v>
      </c>
      <c r="O242" s="81"/>
      <c r="P242" s="81">
        <f t="shared" si="66"/>
        <v>0</v>
      </c>
      <c r="Q242" s="256"/>
      <c r="R242" s="68"/>
      <c r="S242" s="296"/>
      <c r="T242" s="1016">
        <f t="shared" si="50"/>
        <v>0</v>
      </c>
      <c r="U242" s="149"/>
      <c r="X242" s="417"/>
      <c r="Z242" s="400"/>
      <c r="AB242" s="407"/>
    </row>
    <row r="243" spans="1:37" ht="15.75" customHeight="1" outlineLevel="1" x14ac:dyDescent="0.25">
      <c r="A243" s="849">
        <f t="shared" si="67"/>
        <v>0</v>
      </c>
      <c r="B243" s="7" t="s">
        <v>54</v>
      </c>
      <c r="C243" s="290"/>
      <c r="D243" s="174"/>
      <c r="E243" s="255" t="str">
        <f>Onderbouwing_M29!B839</f>
        <v>V1-3-X7</v>
      </c>
      <c r="F243" s="211" t="str">
        <f>Onderbouwing_M29!D839</f>
        <v>Aanpassen cv-leidingen</v>
      </c>
      <c r="G243" s="211"/>
      <c r="H243" s="207"/>
      <c r="I243" s="211"/>
      <c r="J243" s="212"/>
      <c r="K243" s="321"/>
      <c r="L243" s="10"/>
      <c r="M243" s="53" t="str">
        <f>Onderbouwing_M29!F839</f>
        <v>m¹</v>
      </c>
      <c r="N243" s="81">
        <v>0</v>
      </c>
      <c r="O243" s="81"/>
      <c r="P243" s="81">
        <f t="shared" si="66"/>
        <v>0</v>
      </c>
      <c r="Q243" s="256"/>
      <c r="R243" s="68"/>
      <c r="S243" s="296"/>
      <c r="T243" s="1016">
        <f t="shared" si="50"/>
        <v>0</v>
      </c>
      <c r="U243" s="149"/>
      <c r="X243" s="417"/>
      <c r="Z243" s="400"/>
      <c r="AB243" s="407"/>
    </row>
    <row r="244" spans="1:37" ht="15.75" customHeight="1" outlineLevel="1" x14ac:dyDescent="0.25">
      <c r="A244" s="849">
        <f t="shared" si="67"/>
        <v>0</v>
      </c>
      <c r="B244" s="7" t="s">
        <v>54</v>
      </c>
      <c r="C244" s="290"/>
      <c r="D244" s="174"/>
      <c r="E244" s="255" t="str">
        <f>Onderbouwing_M29!B841</f>
        <v>V1-3-X8</v>
      </c>
      <c r="F244" s="211" t="str">
        <f>Onderbouwing_M29!D841</f>
        <v>Stroompunten verleggen (incl. nieuwe inbouwdozen)</v>
      </c>
      <c r="G244" s="211"/>
      <c r="H244" s="207"/>
      <c r="I244" s="211"/>
      <c r="J244" s="212"/>
      <c r="K244" s="321"/>
      <c r="L244" s="10"/>
      <c r="M244" s="53" t="str">
        <f>Onderbouwing_M29!F841</f>
        <v>st</v>
      </c>
      <c r="N244" s="81">
        <v>0</v>
      </c>
      <c r="O244" s="81"/>
      <c r="P244" s="81">
        <f t="shared" si="66"/>
        <v>0</v>
      </c>
      <c r="Q244" s="256"/>
      <c r="R244" s="68"/>
      <c r="S244" s="296"/>
      <c r="T244" s="1016">
        <f t="shared" si="50"/>
        <v>0</v>
      </c>
      <c r="U244" s="149"/>
      <c r="X244" s="417"/>
      <c r="Z244" s="400"/>
      <c r="AB244" s="407"/>
    </row>
    <row r="245" spans="1:37" ht="15.75" customHeight="1" outlineLevel="1" x14ac:dyDescent="0.25">
      <c r="A245" s="849">
        <f t="shared" si="67"/>
        <v>0</v>
      </c>
      <c r="B245" s="7" t="s">
        <v>54</v>
      </c>
      <c r="C245" s="290"/>
      <c r="D245" s="174"/>
      <c r="E245" s="255" t="str">
        <f>Onderbouwing_M29!B843</f>
        <v>V1-3-X9</v>
      </c>
      <c r="F245" s="211" t="str">
        <f>Onderbouwing_M29!D843</f>
        <v>Rolsteiger in woning</v>
      </c>
      <c r="G245" s="211"/>
      <c r="H245" s="207"/>
      <c r="I245" s="211"/>
      <c r="J245" s="212"/>
      <c r="K245" s="321"/>
      <c r="L245" s="10"/>
      <c r="M245" s="53" t="str">
        <f>Onderbouwing_M29!F843</f>
        <v>pst</v>
      </c>
      <c r="N245" s="81">
        <v>0</v>
      </c>
      <c r="O245" s="81"/>
      <c r="P245" s="81">
        <f t="shared" si="66"/>
        <v>0</v>
      </c>
      <c r="Q245" s="256"/>
      <c r="R245" s="68"/>
      <c r="S245" s="296"/>
      <c r="T245" s="1016">
        <f t="shared" si="50"/>
        <v>0</v>
      </c>
      <c r="U245" s="149"/>
      <c r="X245" s="417"/>
      <c r="Z245" s="400"/>
      <c r="AB245" s="407"/>
    </row>
    <row r="246" spans="1:37" ht="6" customHeight="1" outlineLevel="1" x14ac:dyDescent="0.2">
      <c r="A246" s="849">
        <f>A236</f>
        <v>0</v>
      </c>
      <c r="B246" s="17"/>
      <c r="C246" s="290"/>
      <c r="D246" s="174"/>
      <c r="E246" s="257"/>
      <c r="F246" s="188"/>
      <c r="G246" s="121"/>
      <c r="H246" s="121"/>
      <c r="I246" s="204"/>
      <c r="J246" s="10"/>
      <c r="K246" s="43"/>
      <c r="L246" s="10"/>
      <c r="M246" s="46"/>
      <c r="N246" s="47"/>
      <c r="O246" s="47"/>
      <c r="P246" s="342"/>
      <c r="Q246" s="256"/>
      <c r="R246" s="68"/>
      <c r="S246" s="296"/>
      <c r="T246" s="1016">
        <f t="shared" si="50"/>
        <v>0</v>
      </c>
      <c r="U246" s="149"/>
      <c r="X246" s="417"/>
      <c r="Z246" s="400"/>
      <c r="AB246" s="407"/>
    </row>
    <row r="247" spans="1:37" ht="15.75" customHeight="1" outlineLevel="1" x14ac:dyDescent="0.25">
      <c r="A247" s="849">
        <f>IF(P247=0,0,1)</f>
        <v>0</v>
      </c>
      <c r="B247" s="17"/>
      <c r="C247" s="290"/>
      <c r="D247" s="174"/>
      <c r="E247" s="693"/>
      <c r="F247" s="223"/>
      <c r="G247" s="224"/>
      <c r="H247" s="225"/>
      <c r="I247" s="225"/>
      <c r="J247" s="226"/>
      <c r="K247" s="227"/>
      <c r="L247" s="227"/>
      <c r="M247" s="228" t="str">
        <f>E128</f>
        <v>V1-3</v>
      </c>
      <c r="N247" s="229" t="s">
        <v>106</v>
      </c>
      <c r="O247" s="229"/>
      <c r="P247" s="343">
        <f>ROUNDUP(SUM(P130:P245),0)</f>
        <v>0</v>
      </c>
      <c r="Q247" s="694"/>
      <c r="R247" s="68"/>
      <c r="S247" s="291"/>
      <c r="T247" s="1016"/>
      <c r="U247" s="149"/>
      <c r="V247" s="858">
        <f>P247</f>
        <v>0</v>
      </c>
      <c r="W247" s="858" t="s">
        <v>1543</v>
      </c>
      <c r="X247" s="402"/>
      <c r="Y247" s="411"/>
      <c r="Z247" s="400"/>
      <c r="AB247" s="407"/>
    </row>
    <row r="248" spans="1:37" ht="10.75" customHeight="1" outlineLevel="3" thickBot="1" x14ac:dyDescent="0.3">
      <c r="A248" s="849">
        <f>A247</f>
        <v>0</v>
      </c>
      <c r="C248" s="290"/>
      <c r="D248" s="174"/>
      <c r="E248" s="705"/>
      <c r="F248" s="174"/>
      <c r="G248" s="174"/>
      <c r="H248" s="174"/>
      <c r="I248" s="174"/>
      <c r="J248" s="174"/>
      <c r="K248" s="333"/>
      <c r="L248" s="174"/>
      <c r="M248" s="174"/>
      <c r="N248" s="174"/>
      <c r="O248" s="174"/>
      <c r="P248" s="344"/>
      <c r="Q248" s="706"/>
      <c r="R248" s="174"/>
      <c r="S248" s="296"/>
      <c r="T248" s="1016">
        <f t="shared" si="50"/>
        <v>0</v>
      </c>
      <c r="U248" s="149"/>
      <c r="X248" s="402"/>
      <c r="Z248" s="400"/>
      <c r="AB248" s="407"/>
    </row>
    <row r="249" spans="1:37" ht="15.75" customHeight="1" outlineLevel="1" thickBot="1" x14ac:dyDescent="0.3">
      <c r="A249" s="849">
        <f>IF(P249=0,0,1)</f>
        <v>0</v>
      </c>
      <c r="B249" s="7" t="s">
        <v>54</v>
      </c>
      <c r="C249" s="290"/>
      <c r="D249" s="174"/>
      <c r="E249" s="707"/>
      <c r="F249" s="708" t="str">
        <f>F52</f>
        <v>Level 1 - GEVEL</v>
      </c>
      <c r="G249" s="709"/>
      <c r="H249" s="709"/>
      <c r="I249" s="709"/>
      <c r="J249" s="710"/>
      <c r="K249" s="711"/>
      <c r="L249" s="710"/>
      <c r="M249" s="712" t="s">
        <v>97</v>
      </c>
      <c r="N249" s="713" t="s">
        <v>111</v>
      </c>
      <c r="O249" s="713"/>
      <c r="P249" s="714">
        <f>P97+P126+P247</f>
        <v>0</v>
      </c>
      <c r="Q249" s="715"/>
      <c r="R249" s="68"/>
      <c r="S249" s="291"/>
      <c r="T249" s="1016"/>
      <c r="U249" s="149"/>
      <c r="V249" s="858">
        <f>SUM(V97:V248)</f>
        <v>0</v>
      </c>
      <c r="W249" s="422"/>
      <c r="X249" s="415"/>
      <c r="Y249" s="417"/>
      <c r="Z249" s="400"/>
      <c r="AB249" s="407"/>
    </row>
    <row r="250" spans="1:37" ht="10.25" customHeight="1" outlineLevel="1" thickTop="1" x14ac:dyDescent="0.25">
      <c r="A250" s="849">
        <v>1</v>
      </c>
      <c r="B250" s="7" t="s">
        <v>54</v>
      </c>
      <c r="C250" s="290"/>
      <c r="D250" s="174"/>
      <c r="E250" s="104"/>
      <c r="F250" s="68"/>
      <c r="G250" s="68"/>
      <c r="H250" s="68"/>
      <c r="I250" s="68"/>
      <c r="J250" s="68"/>
      <c r="K250" s="325"/>
      <c r="L250" s="68"/>
      <c r="M250" s="68"/>
      <c r="N250" s="69"/>
      <c r="O250" s="69"/>
      <c r="P250" s="68"/>
      <c r="Q250" s="68"/>
      <c r="R250" s="68"/>
      <c r="S250" s="291"/>
      <c r="T250" s="1016">
        <f t="shared" si="50"/>
        <v>0</v>
      </c>
      <c r="U250" s="149"/>
      <c r="X250" s="402"/>
      <c r="Z250" s="400"/>
      <c r="AB250" s="407"/>
    </row>
    <row r="251" spans="1:37" s="15" customFormat="1" ht="12" customHeight="1" x14ac:dyDescent="0.25">
      <c r="A251" s="849">
        <v>1</v>
      </c>
      <c r="B251" s="7" t="s">
        <v>54</v>
      </c>
      <c r="C251" s="290"/>
      <c r="D251" s="390"/>
      <c r="E251" s="391"/>
      <c r="F251" s="391"/>
      <c r="G251" s="391"/>
      <c r="H251" s="391"/>
      <c r="I251" s="391"/>
      <c r="J251" s="391"/>
      <c r="K251" s="392"/>
      <c r="L251" s="189"/>
      <c r="M251" s="189"/>
      <c r="N251" s="393"/>
      <c r="O251" s="393"/>
      <c r="P251" s="150"/>
      <c r="Q251" s="151"/>
      <c r="R251" s="151"/>
      <c r="S251" s="296"/>
      <c r="T251" s="1016">
        <f t="shared" si="50"/>
        <v>0</v>
      </c>
      <c r="U251" s="149"/>
      <c r="V251" s="853"/>
      <c r="W251" s="402"/>
      <c r="X251" s="402"/>
      <c r="Y251" s="411"/>
      <c r="Z251" s="400"/>
      <c r="AA251" s="400"/>
      <c r="AB251" s="407"/>
      <c r="AC251" s="957"/>
      <c r="AD251" s="957"/>
      <c r="AE251" s="957"/>
      <c r="AF251" s="957"/>
      <c r="AG251" s="957"/>
      <c r="AH251" s="957"/>
      <c r="AI251" s="957"/>
      <c r="AJ251" s="957"/>
      <c r="AK251" s="957"/>
    </row>
    <row r="252" spans="1:37" ht="10.25" customHeight="1" outlineLevel="1" thickBot="1" x14ac:dyDescent="0.3">
      <c r="A252" s="849">
        <v>1</v>
      </c>
      <c r="B252" s="7" t="s">
        <v>54</v>
      </c>
      <c r="C252" s="290"/>
      <c r="D252" s="174"/>
      <c r="E252" s="68"/>
      <c r="F252" s="68"/>
      <c r="G252" s="68"/>
      <c r="H252" s="68"/>
      <c r="I252" s="68"/>
      <c r="J252" s="68"/>
      <c r="K252" s="325"/>
      <c r="L252" s="68"/>
      <c r="M252" s="68"/>
      <c r="N252" s="69"/>
      <c r="O252" s="69"/>
      <c r="P252" s="68"/>
      <c r="Q252" s="68"/>
      <c r="R252" s="68"/>
      <c r="S252" s="291"/>
      <c r="T252" s="1016">
        <f t="shared" si="50"/>
        <v>0</v>
      </c>
      <c r="U252" s="149"/>
      <c r="X252" s="402"/>
      <c r="Z252" s="400"/>
      <c r="AB252" s="407"/>
    </row>
    <row r="253" spans="1:37" ht="15.75" customHeight="1" outlineLevel="3" thickTop="1" thickBot="1" x14ac:dyDescent="0.3">
      <c r="A253" s="849">
        <v>1</v>
      </c>
      <c r="B253" s="7" t="s">
        <v>54</v>
      </c>
      <c r="C253" s="290"/>
      <c r="D253" s="174"/>
      <c r="E253" s="661" t="s">
        <v>112</v>
      </c>
      <c r="F253" s="662" t="s">
        <v>113</v>
      </c>
      <c r="G253" s="668"/>
      <c r="H253" s="669"/>
      <c r="I253" s="669"/>
      <c r="J253" s="670"/>
      <c r="K253" s="664"/>
      <c r="L253" s="663"/>
      <c r="M253" s="663"/>
      <c r="N253" s="663"/>
      <c r="O253" s="663"/>
      <c r="P253" s="663"/>
      <c r="Q253" s="665"/>
      <c r="R253" s="68"/>
      <c r="S253" s="296"/>
      <c r="T253" s="1016">
        <f t="shared" ref="T253:T320" si="68">K253*N253</f>
        <v>0</v>
      </c>
      <c r="U253" s="149"/>
      <c r="X253" s="402"/>
      <c r="Z253" s="400"/>
      <c r="AB253" s="407"/>
    </row>
    <row r="254" spans="1:37" ht="6" customHeight="1" outlineLevel="3" thickTop="1" x14ac:dyDescent="0.25">
      <c r="A254" s="849">
        <f>A380</f>
        <v>0</v>
      </c>
      <c r="B254" s="7" t="s">
        <v>54</v>
      </c>
      <c r="C254" s="290"/>
      <c r="D254" s="174"/>
      <c r="E254" s="255"/>
      <c r="F254" s="188"/>
      <c r="G254" s="188"/>
      <c r="H254" s="139"/>
      <c r="I254" s="139"/>
      <c r="J254" s="48"/>
      <c r="K254" s="332"/>
      <c r="L254" s="48"/>
      <c r="M254" s="48"/>
      <c r="N254" s="48"/>
      <c r="O254" s="48"/>
      <c r="P254" s="48"/>
      <c r="Q254" s="256"/>
      <c r="R254" s="68"/>
      <c r="S254" s="296"/>
      <c r="T254" s="1016">
        <f t="shared" si="68"/>
        <v>0</v>
      </c>
      <c r="U254" s="149"/>
      <c r="X254" s="402"/>
      <c r="Z254" s="400"/>
      <c r="AB254" s="407"/>
    </row>
    <row r="255" spans="1:37" ht="15.75" customHeight="1" x14ac:dyDescent="0.25">
      <c r="A255" s="849">
        <f>A254</f>
        <v>0</v>
      </c>
      <c r="B255" s="7" t="s">
        <v>54</v>
      </c>
      <c r="C255" s="290"/>
      <c r="D255" s="174"/>
      <c r="E255" s="255"/>
      <c r="F255" s="210" t="s">
        <v>1386</v>
      </c>
      <c r="G255" s="210"/>
      <c r="H255" s="210"/>
      <c r="I255" s="210"/>
      <c r="J255" s="139"/>
      <c r="K255" s="140"/>
      <c r="L255" s="9"/>
      <c r="M255" s="141"/>
      <c r="N255" s="142"/>
      <c r="O255" s="142"/>
      <c r="P255" s="12"/>
      <c r="Q255" s="256"/>
      <c r="R255" s="68"/>
      <c r="S255" s="291"/>
      <c r="T255" s="1016">
        <f t="shared" si="68"/>
        <v>0</v>
      </c>
      <c r="U255" s="149"/>
      <c r="X255" s="402"/>
      <c r="Y255" s="400"/>
      <c r="Z255" s="409"/>
      <c r="AA255" s="409"/>
      <c r="AB255" s="409"/>
    </row>
    <row r="256" spans="1:37" ht="15.75" customHeight="1" outlineLevel="1" x14ac:dyDescent="0.25">
      <c r="A256" s="849">
        <f>A255</f>
        <v>0</v>
      </c>
      <c r="B256" s="7" t="s">
        <v>54</v>
      </c>
      <c r="C256" s="290"/>
      <c r="D256" s="174"/>
      <c r="E256" s="255"/>
      <c r="F256" s="210" t="s">
        <v>1375</v>
      </c>
      <c r="G256" s="207"/>
      <c r="H256" s="210"/>
      <c r="I256" s="210"/>
      <c r="J256" s="12"/>
      <c r="K256" s="336"/>
      <c r="L256" s="12"/>
      <c r="M256" s="12"/>
      <c r="N256" s="12"/>
      <c r="O256" s="12"/>
      <c r="P256" s="12"/>
      <c r="Q256" s="256"/>
      <c r="R256" s="68"/>
      <c r="S256" s="296"/>
      <c r="T256" s="1016">
        <f t="shared" si="68"/>
        <v>0</v>
      </c>
      <c r="U256" s="149"/>
      <c r="X256" s="402"/>
      <c r="Z256" s="409"/>
      <c r="AA256" s="413"/>
      <c r="AB256" s="407"/>
    </row>
    <row r="257" spans="1:37" ht="6" customHeight="1" outlineLevel="3" x14ac:dyDescent="0.25">
      <c r="A257" s="849">
        <f>A380</f>
        <v>0</v>
      </c>
      <c r="B257" s="312"/>
      <c r="C257" s="290"/>
      <c r="D257" s="174"/>
      <c r="E257" s="255"/>
      <c r="F257" s="211"/>
      <c r="G257" s="207"/>
      <c r="H257" s="207"/>
      <c r="I257" s="207"/>
      <c r="J257" s="215"/>
      <c r="K257" s="332"/>
      <c r="L257" s="48"/>
      <c r="M257" s="53"/>
      <c r="N257" s="81"/>
      <c r="O257" s="81"/>
      <c r="P257" s="81"/>
      <c r="Q257" s="256"/>
      <c r="R257" s="68"/>
      <c r="S257" s="296"/>
      <c r="T257" s="1016">
        <f t="shared" si="68"/>
        <v>0</v>
      </c>
      <c r="U257" s="149"/>
      <c r="X257" s="402"/>
      <c r="Z257" s="400"/>
      <c r="AB257" s="407"/>
    </row>
    <row r="258" spans="1:37" s="13" customFormat="1" ht="15.75" customHeight="1" x14ac:dyDescent="0.25">
      <c r="A258" s="849">
        <f>A380</f>
        <v>0</v>
      </c>
      <c r="B258" s="7" t="s">
        <v>54</v>
      </c>
      <c r="C258" s="298"/>
      <c r="D258" s="174"/>
      <c r="E258" s="255"/>
      <c r="F258" s="223"/>
      <c r="G258" s="224"/>
      <c r="H258" s="225"/>
      <c r="I258" s="225"/>
      <c r="J258" s="226"/>
      <c r="K258" s="227"/>
      <c r="L258" s="227"/>
      <c r="M258" s="228"/>
      <c r="N258" s="229"/>
      <c r="O258" s="229"/>
      <c r="P258" s="343"/>
      <c r="Q258" s="694"/>
      <c r="R258" s="131"/>
      <c r="S258" s="299"/>
      <c r="T258" s="1016"/>
      <c r="U258" s="149"/>
      <c r="V258" s="858">
        <f>P258</f>
        <v>0</v>
      </c>
      <c r="W258" s="422"/>
      <c r="X258" s="417"/>
      <c r="Y258" s="401"/>
      <c r="Z258" s="400"/>
      <c r="AA258" s="400"/>
      <c r="AB258" s="407"/>
    </row>
    <row r="259" spans="1:37" ht="9" customHeight="1" outlineLevel="3" x14ac:dyDescent="0.25">
      <c r="A259" s="849">
        <f>A258</f>
        <v>0</v>
      </c>
      <c r="B259" s="7" t="s">
        <v>54</v>
      </c>
      <c r="C259" s="290"/>
      <c r="D259" s="174"/>
      <c r="E259" s="695"/>
      <c r="F259" s="188"/>
      <c r="G259" s="173"/>
      <c r="H259" s="173"/>
      <c r="I259" s="173"/>
      <c r="J259" s="48"/>
      <c r="K259" s="332"/>
      <c r="L259" s="48"/>
      <c r="M259" s="53"/>
      <c r="N259" s="35"/>
      <c r="O259" s="35"/>
      <c r="P259" s="35"/>
      <c r="Q259" s="696"/>
      <c r="R259" s="68"/>
      <c r="S259" s="296"/>
      <c r="T259" s="1016">
        <f t="shared" ref="T259" si="69">K259*N259</f>
        <v>0</v>
      </c>
      <c r="U259" s="149"/>
      <c r="X259" s="402"/>
      <c r="Z259" s="400"/>
      <c r="AB259" s="407"/>
    </row>
    <row r="260" spans="1:37" ht="20.399999999999999" customHeight="1" outlineLevel="3" x14ac:dyDescent="0.25">
      <c r="A260" s="849">
        <f>A277</f>
        <v>0</v>
      </c>
      <c r="B260" s="7" t="s">
        <v>54</v>
      </c>
      <c r="C260" s="290"/>
      <c r="D260" s="174"/>
      <c r="E260" s="257" t="s">
        <v>114</v>
      </c>
      <c r="F260" s="220" t="s">
        <v>115</v>
      </c>
      <c r="G260" s="320"/>
      <c r="H260" s="220"/>
      <c r="I260" s="220"/>
      <c r="J260" s="230"/>
      <c r="K260" s="329" t="s">
        <v>72</v>
      </c>
      <c r="L260" s="221"/>
      <c r="M260" s="221" t="s">
        <v>1347</v>
      </c>
      <c r="N260" s="933" t="s">
        <v>1587</v>
      </c>
      <c r="O260" s="933" t="s">
        <v>1588</v>
      </c>
      <c r="P260" s="221" t="s">
        <v>73</v>
      </c>
      <c r="Q260" s="256"/>
      <c r="R260" s="68"/>
      <c r="S260" s="296"/>
      <c r="T260" s="1016"/>
      <c r="U260" s="149"/>
      <c r="X260" s="402"/>
      <c r="Y260" s="1064" t="s">
        <v>2063</v>
      </c>
      <c r="Z260" s="400"/>
      <c r="AB260" s="407"/>
      <c r="AK260" s="5"/>
    </row>
    <row r="261" spans="1:37" ht="6" customHeight="1" x14ac:dyDescent="0.25">
      <c r="A261" s="849">
        <f>A260</f>
        <v>0</v>
      </c>
      <c r="B261" s="7" t="s">
        <v>54</v>
      </c>
      <c r="C261" s="290"/>
      <c r="D261" s="174"/>
      <c r="E261" s="255"/>
      <c r="F261" s="188"/>
      <c r="G261" s="139"/>
      <c r="H261" s="139"/>
      <c r="I261" s="139"/>
      <c r="J261" s="139"/>
      <c r="K261" s="140"/>
      <c r="L261" s="9"/>
      <c r="M261" s="141"/>
      <c r="N261" s="142"/>
      <c r="O261" s="142"/>
      <c r="P261" s="142"/>
      <c r="Q261" s="256"/>
      <c r="R261" s="68"/>
      <c r="S261" s="291"/>
      <c r="T261" s="1016">
        <f t="shared" si="68"/>
        <v>0</v>
      </c>
      <c r="U261" s="149"/>
      <c r="X261" s="402"/>
      <c r="Y261" s="400"/>
      <c r="Z261" s="400"/>
      <c r="AB261" s="407"/>
      <c r="AK261" s="5"/>
    </row>
    <row r="262" spans="1:37" ht="15.75" customHeight="1" outlineLevel="1" x14ac:dyDescent="0.25">
      <c r="A262" s="849">
        <f>IF(SUM(A263)=0,0,1)</f>
        <v>0</v>
      </c>
      <c r="B262" s="7" t="s">
        <v>54</v>
      </c>
      <c r="C262" s="290"/>
      <c r="D262" s="174"/>
      <c r="E262" s="258" t="s">
        <v>1767</v>
      </c>
      <c r="F262" s="833" t="str">
        <f>F263</f>
        <v>Vervangen buitendeur (achterdeur)  in houten kozijn</v>
      </c>
      <c r="G262" s="211"/>
      <c r="H262" s="207"/>
      <c r="I262" s="211"/>
      <c r="J262" s="212"/>
      <c r="K262" s="51"/>
      <c r="L262" s="10"/>
      <c r="M262" s="53"/>
      <c r="N262" s="81"/>
      <c r="O262" s="81"/>
      <c r="P262" s="81"/>
      <c r="Q262" s="256"/>
      <c r="R262" s="68"/>
      <c r="S262" s="296"/>
      <c r="T262" s="1016">
        <f t="shared" si="68"/>
        <v>0</v>
      </c>
      <c r="U262" s="149"/>
      <c r="X262" s="417"/>
      <c r="Z262" s="400"/>
      <c r="AB262" s="407"/>
    </row>
    <row r="263" spans="1:37" ht="15.75" customHeight="1" outlineLevel="3" x14ac:dyDescent="0.25">
      <c r="A263" s="849">
        <f>IF(K263=0,0,1)</f>
        <v>0</v>
      </c>
      <c r="B263" s="7" t="s">
        <v>54</v>
      </c>
      <c r="C263" s="290"/>
      <c r="D263" s="174"/>
      <c r="E263" s="255" t="str">
        <f>Onderbouwing_M29!B847</f>
        <v>V2-1-A1</v>
      </c>
      <c r="F263" s="210" t="str">
        <f>Onderbouwing_M29!D847</f>
        <v>Vervangen buitendeur (achterdeur)  in houten kozijn</v>
      </c>
      <c r="G263" s="204"/>
      <c r="H263" s="204"/>
      <c r="I263" s="204"/>
      <c r="J263" s="435"/>
      <c r="K263" s="321">
        <v>0</v>
      </c>
      <c r="L263" s="48"/>
      <c r="M263" s="53" t="str">
        <f>Onderbouwing_M29!F847</f>
        <v>st</v>
      </c>
      <c r="N263" s="81">
        <v>0</v>
      </c>
      <c r="O263" s="81"/>
      <c r="P263" s="81">
        <f>N263*K263</f>
        <v>0</v>
      </c>
      <c r="Q263" s="256"/>
      <c r="R263" s="68"/>
      <c r="S263" s="296"/>
      <c r="T263" s="1016">
        <f t="shared" si="68"/>
        <v>0</v>
      </c>
      <c r="U263" s="149"/>
      <c r="X263" s="402"/>
      <c r="Z263" s="400"/>
      <c r="AB263" s="407"/>
      <c r="AK263" s="5"/>
    </row>
    <row r="264" spans="1:37" ht="6" customHeight="1" outlineLevel="3" x14ac:dyDescent="0.25">
      <c r="A264" s="849">
        <f>A263</f>
        <v>0</v>
      </c>
      <c r="B264" s="7" t="s">
        <v>54</v>
      </c>
      <c r="C264" s="290"/>
      <c r="D264" s="174"/>
      <c r="E264" s="258"/>
      <c r="F264" s="211"/>
      <c r="G264" s="207"/>
      <c r="H264" s="207"/>
      <c r="I264" s="207"/>
      <c r="J264" s="215"/>
      <c r="K264" s="332"/>
      <c r="L264" s="48"/>
      <c r="M264" s="53"/>
      <c r="N264" s="81"/>
      <c r="O264" s="81"/>
      <c r="P264" s="81"/>
      <c r="Q264" s="256"/>
      <c r="R264" s="68"/>
      <c r="S264" s="296"/>
      <c r="T264" s="1016">
        <f t="shared" si="68"/>
        <v>0</v>
      </c>
      <c r="U264" s="149"/>
      <c r="X264" s="402"/>
      <c r="Z264" s="400"/>
      <c r="AB264" s="407"/>
      <c r="AK264" s="5"/>
    </row>
    <row r="265" spans="1:37" ht="15.75" customHeight="1" outlineLevel="1" x14ac:dyDescent="0.25">
      <c r="A265" s="849">
        <f>IF(SUM(A266)=0,0,1)</f>
        <v>0</v>
      </c>
      <c r="B265" s="7" t="s">
        <v>54</v>
      </c>
      <c r="C265" s="290"/>
      <c r="D265" s="174"/>
      <c r="E265" s="258" t="s">
        <v>1768</v>
      </c>
      <c r="F265" s="833" t="str">
        <f>F266</f>
        <v>Vervangen buitendeur (voordeur)  in houten kozijn</v>
      </c>
      <c r="G265" s="211"/>
      <c r="H265" s="207"/>
      <c r="I265" s="211"/>
      <c r="J265" s="212"/>
      <c r="K265" s="51"/>
      <c r="L265" s="10"/>
      <c r="M265" s="53"/>
      <c r="N265" s="81"/>
      <c r="O265" s="81"/>
      <c r="P265" s="81"/>
      <c r="Q265" s="256"/>
      <c r="R265" s="68"/>
      <c r="S265" s="296"/>
      <c r="T265" s="1016">
        <f t="shared" ref="T265" si="70">K265*N265</f>
        <v>0</v>
      </c>
      <c r="U265" s="149"/>
      <c r="X265" s="417"/>
      <c r="Z265" s="400"/>
      <c r="AB265" s="407"/>
    </row>
    <row r="266" spans="1:37" ht="15.75" customHeight="1" outlineLevel="3" x14ac:dyDescent="0.25">
      <c r="A266" s="849">
        <f>IF(K266=0,0,1)</f>
        <v>0</v>
      </c>
      <c r="B266" s="7" t="s">
        <v>54</v>
      </c>
      <c r="C266" s="290"/>
      <c r="D266" s="174"/>
      <c r="E266" s="255" t="str">
        <f>Onderbouwing_M29!B860</f>
        <v>V2-1-B1</v>
      </c>
      <c r="F266" s="211" t="str">
        <f>Onderbouwing_M29!D860</f>
        <v>Vervangen buitendeur (voordeur)  in houten kozijn</v>
      </c>
      <c r="G266" s="207"/>
      <c r="H266" s="207"/>
      <c r="I266" s="207"/>
      <c r="J266" s="214"/>
      <c r="K266" s="321">
        <v>0</v>
      </c>
      <c r="L266" s="48"/>
      <c r="M266" s="53" t="str">
        <f>Onderbouwing_M29!F860</f>
        <v>st</v>
      </c>
      <c r="N266" s="81">
        <v>0</v>
      </c>
      <c r="O266" s="81"/>
      <c r="P266" s="81">
        <f>N266*K266</f>
        <v>0</v>
      </c>
      <c r="Q266" s="256"/>
      <c r="R266" s="68"/>
      <c r="S266" s="296"/>
      <c r="T266" s="1016">
        <f t="shared" si="68"/>
        <v>0</v>
      </c>
      <c r="U266" s="149"/>
      <c r="X266" s="402"/>
      <c r="Z266" s="400"/>
      <c r="AB266" s="407"/>
      <c r="AK266" s="5"/>
    </row>
    <row r="267" spans="1:37" ht="6" customHeight="1" outlineLevel="3" x14ac:dyDescent="0.25">
      <c r="A267" s="849">
        <f>A266</f>
        <v>0</v>
      </c>
      <c r="B267" s="7" t="s">
        <v>54</v>
      </c>
      <c r="C267" s="290"/>
      <c r="D267" s="174"/>
      <c r="E267" s="258"/>
      <c r="F267" s="211"/>
      <c r="G267" s="207"/>
      <c r="H267" s="207"/>
      <c r="I267" s="207"/>
      <c r="J267" s="215"/>
      <c r="K267" s="332"/>
      <c r="L267" s="48"/>
      <c r="M267" s="53"/>
      <c r="N267" s="81"/>
      <c r="O267" s="81"/>
      <c r="P267" s="81"/>
      <c r="Q267" s="256"/>
      <c r="R267" s="68"/>
      <c r="S267" s="296"/>
      <c r="T267" s="1016">
        <f t="shared" si="68"/>
        <v>0</v>
      </c>
      <c r="U267" s="149"/>
      <c r="X267" s="402"/>
      <c r="Z267" s="400"/>
      <c r="AB267" s="407"/>
      <c r="AK267" s="5"/>
    </row>
    <row r="268" spans="1:37" ht="15.75" customHeight="1" outlineLevel="1" x14ac:dyDescent="0.25">
      <c r="A268" s="849">
        <f>IF(SUM(A269)=0,0,1)</f>
        <v>0</v>
      </c>
      <c r="B268" s="7" t="s">
        <v>54</v>
      </c>
      <c r="C268" s="290"/>
      <c r="D268" s="174"/>
      <c r="E268" s="258" t="s">
        <v>1769</v>
      </c>
      <c r="F268" s="833" t="str">
        <f>F269</f>
        <v xml:space="preserve">Vervangen buitendeur kunsstof incl. kunststof kozijn </v>
      </c>
      <c r="G268" s="211"/>
      <c r="H268" s="207"/>
      <c r="I268" s="211"/>
      <c r="J268" s="212"/>
      <c r="K268" s="51"/>
      <c r="L268" s="10"/>
      <c r="M268" s="53"/>
      <c r="N268" s="81"/>
      <c r="O268" s="81"/>
      <c r="P268" s="81"/>
      <c r="Q268" s="256"/>
      <c r="R268" s="68"/>
      <c r="S268" s="296"/>
      <c r="T268" s="1016">
        <f t="shared" si="68"/>
        <v>0</v>
      </c>
      <c r="U268" s="149"/>
      <c r="X268" s="417"/>
      <c r="Z268" s="400"/>
      <c r="AB268" s="407"/>
    </row>
    <row r="269" spans="1:37" ht="15.75" customHeight="1" outlineLevel="3" x14ac:dyDescent="0.25">
      <c r="A269" s="849">
        <f>IF(K269=0,0,1)</f>
        <v>0</v>
      </c>
      <c r="B269" s="7" t="s">
        <v>54</v>
      </c>
      <c r="C269" s="290"/>
      <c r="D269" s="174"/>
      <c r="E269" s="255" t="str">
        <f>Onderbouwing_M29!B873</f>
        <v>V2-1-C1</v>
      </c>
      <c r="F269" s="211" t="str">
        <f>Onderbouwing_M29!D873</f>
        <v xml:space="preserve">Vervangen buitendeur kunsstof incl. kunststof kozijn </v>
      </c>
      <c r="G269" s="207"/>
      <c r="H269" s="207"/>
      <c r="I269" s="207"/>
      <c r="J269" s="214"/>
      <c r="K269" s="321">
        <v>0</v>
      </c>
      <c r="L269" s="48"/>
      <c r="M269" s="53" t="str">
        <f>Onderbouwing_M29!F873</f>
        <v>st</v>
      </c>
      <c r="N269" s="81">
        <v>0</v>
      </c>
      <c r="O269" s="81"/>
      <c r="P269" s="81">
        <f>N269*K269</f>
        <v>0</v>
      </c>
      <c r="Q269" s="256"/>
      <c r="R269" s="68"/>
      <c r="S269" s="296"/>
      <c r="T269" s="1016">
        <f t="shared" si="68"/>
        <v>0</v>
      </c>
      <c r="U269" s="149"/>
      <c r="X269" s="402"/>
      <c r="Z269" s="400"/>
      <c r="AB269" s="407"/>
      <c r="AK269" s="5"/>
    </row>
    <row r="270" spans="1:37" ht="6" customHeight="1" outlineLevel="3" x14ac:dyDescent="0.25">
      <c r="A270" s="849">
        <f>A269</f>
        <v>0</v>
      </c>
      <c r="B270" s="7" t="s">
        <v>54</v>
      </c>
      <c r="C270" s="290"/>
      <c r="D270" s="174"/>
      <c r="E270" s="258"/>
      <c r="F270" s="211"/>
      <c r="G270" s="207"/>
      <c r="H270" s="207"/>
      <c r="I270" s="207"/>
      <c r="J270" s="215"/>
      <c r="K270" s="332"/>
      <c r="L270" s="48"/>
      <c r="M270" s="53"/>
      <c r="N270" s="81"/>
      <c r="O270" s="81"/>
      <c r="P270" s="81"/>
      <c r="Q270" s="256"/>
      <c r="R270" s="68"/>
      <c r="S270" s="296"/>
      <c r="T270" s="1016">
        <f t="shared" si="68"/>
        <v>0</v>
      </c>
      <c r="U270" s="149"/>
      <c r="X270" s="402"/>
      <c r="Z270" s="400"/>
      <c r="AB270" s="407"/>
      <c r="AK270" s="5"/>
    </row>
    <row r="271" spans="1:37" ht="15.75" customHeight="1" outlineLevel="1" x14ac:dyDescent="0.25">
      <c r="A271" s="849">
        <f>IF(SUM(A272)=0,0,1)</f>
        <v>0</v>
      </c>
      <c r="B271" s="7" t="s">
        <v>54</v>
      </c>
      <c r="C271" s="290"/>
      <c r="D271" s="174"/>
      <c r="E271" s="258" t="s">
        <v>2001</v>
      </c>
      <c r="F271" s="833" t="str">
        <f>F272</f>
        <v xml:space="preserve">Vervangen buitendeur aluminium. Incl. alum. kozijn </v>
      </c>
      <c r="G271" s="211"/>
      <c r="H271" s="207"/>
      <c r="I271" s="211"/>
      <c r="J271" s="212"/>
      <c r="K271" s="51"/>
      <c r="L271" s="10"/>
      <c r="M271" s="53"/>
      <c r="N271" s="81"/>
      <c r="O271" s="81"/>
      <c r="P271" s="81"/>
      <c r="Q271" s="256"/>
      <c r="R271" s="68"/>
      <c r="S271" s="296"/>
      <c r="T271" s="1016">
        <f t="shared" ref="T271" si="71">K271*N271</f>
        <v>0</v>
      </c>
      <c r="U271" s="149"/>
      <c r="X271" s="417"/>
      <c r="Z271" s="400"/>
      <c r="AB271" s="407"/>
    </row>
    <row r="272" spans="1:37" ht="15.75" customHeight="1" outlineLevel="3" x14ac:dyDescent="0.25">
      <c r="A272" s="849">
        <f>IF(K272=0,0,1)</f>
        <v>0</v>
      </c>
      <c r="B272" s="7" t="s">
        <v>54</v>
      </c>
      <c r="C272" s="290"/>
      <c r="D272" s="174"/>
      <c r="E272" s="255" t="str">
        <f>Onderbouwing_M29!B883</f>
        <v>V2-1-D1</v>
      </c>
      <c r="F272" s="211" t="str">
        <f>Onderbouwing_M29!D883</f>
        <v xml:space="preserve">Vervangen buitendeur aluminium. Incl. alum. kozijn </v>
      </c>
      <c r="G272" s="207"/>
      <c r="H272" s="207"/>
      <c r="I272" s="207"/>
      <c r="J272" s="214"/>
      <c r="K272" s="321">
        <v>0</v>
      </c>
      <c r="L272" s="48"/>
      <c r="M272" s="53" t="str">
        <f>Onderbouwing_M29!F883</f>
        <v>st</v>
      </c>
      <c r="N272" s="81">
        <v>0</v>
      </c>
      <c r="O272" s="81"/>
      <c r="P272" s="81">
        <f>N272*K272</f>
        <v>0</v>
      </c>
      <c r="Q272" s="256"/>
      <c r="R272" s="68"/>
      <c r="S272" s="296"/>
      <c r="T272" s="1016">
        <f t="shared" ref="T272:T273" si="72">K272*N272</f>
        <v>0</v>
      </c>
      <c r="U272" s="149"/>
      <c r="X272" s="402"/>
      <c r="Z272" s="400"/>
      <c r="AB272" s="407"/>
      <c r="AK272" s="5"/>
    </row>
    <row r="273" spans="1:37" ht="6" customHeight="1" outlineLevel="3" x14ac:dyDescent="0.25">
      <c r="A273" s="849">
        <f>A272</f>
        <v>0</v>
      </c>
      <c r="B273" s="7" t="s">
        <v>54</v>
      </c>
      <c r="C273" s="290"/>
      <c r="D273" s="174"/>
      <c r="E273" s="258"/>
      <c r="F273" s="211"/>
      <c r="G273" s="207"/>
      <c r="H273" s="207"/>
      <c r="I273" s="207"/>
      <c r="J273" s="215"/>
      <c r="K273" s="332"/>
      <c r="L273" s="48"/>
      <c r="M273" s="53"/>
      <c r="N273" s="81"/>
      <c r="O273" s="81"/>
      <c r="P273" s="81"/>
      <c r="Q273" s="256"/>
      <c r="R273" s="68"/>
      <c r="S273" s="296"/>
      <c r="T273" s="1016">
        <f t="shared" si="72"/>
        <v>0</v>
      </c>
      <c r="U273" s="149"/>
      <c r="X273" s="402"/>
      <c r="Z273" s="400"/>
      <c r="AB273" s="407"/>
      <c r="AK273" s="5"/>
    </row>
    <row r="274" spans="1:37" ht="15.75" customHeight="1" outlineLevel="3" x14ac:dyDescent="0.25">
      <c r="A274" s="849">
        <f>IF(K275=0,0,1)</f>
        <v>0</v>
      </c>
      <c r="B274" s="7" t="s">
        <v>54</v>
      </c>
      <c r="C274" s="290"/>
      <c r="D274" s="174"/>
      <c r="E274" s="258" t="str">
        <f>Onderbouwing_M29!B893</f>
        <v>V2-1-X</v>
      </c>
      <c r="F274" s="833" t="str">
        <f>Onderbouwing_M29!D893</f>
        <v>Bijkomende kosten</v>
      </c>
      <c r="G274" s="207"/>
      <c r="H274" s="207"/>
      <c r="I274" s="207"/>
      <c r="J274" s="214"/>
      <c r="K274" s="53"/>
      <c r="L274" s="53"/>
      <c r="M274" s="53"/>
      <c r="N274" s="81"/>
      <c r="O274" s="81"/>
      <c r="P274" s="81"/>
      <c r="Q274" s="256"/>
      <c r="R274" s="68"/>
      <c r="S274" s="296"/>
      <c r="T274" s="1016">
        <f t="shared" si="68"/>
        <v>0</v>
      </c>
      <c r="U274" s="149"/>
      <c r="X274" s="402"/>
      <c r="Z274" s="400"/>
      <c r="AB274" s="407"/>
      <c r="AK274" s="5"/>
    </row>
    <row r="275" spans="1:37" ht="15.75" customHeight="1" outlineLevel="3" x14ac:dyDescent="0.25">
      <c r="A275" s="849">
        <f>IF(K275=0,0,1)</f>
        <v>0</v>
      </c>
      <c r="C275" s="290"/>
      <c r="D275" s="174"/>
      <c r="E275" s="255" t="str">
        <f>Onderbouwing_M29!B895</f>
        <v>V2-1-x1</v>
      </c>
      <c r="F275" s="833"/>
      <c r="G275" s="207"/>
      <c r="H275" s="207"/>
      <c r="I275" s="207"/>
      <c r="J275" s="214"/>
      <c r="K275" s="321">
        <v>0</v>
      </c>
      <c r="L275" s="48"/>
      <c r="M275" s="53"/>
      <c r="N275" s="81"/>
      <c r="O275" s="81"/>
      <c r="P275" s="81"/>
      <c r="Q275" s="256"/>
      <c r="R275" s="68"/>
      <c r="S275" s="296"/>
      <c r="T275" s="1016"/>
      <c r="U275" s="149"/>
      <c r="X275" s="402"/>
      <c r="Z275" s="400"/>
      <c r="AB275" s="407"/>
      <c r="AK275" s="5"/>
    </row>
    <row r="276" spans="1:37" ht="6" customHeight="1" outlineLevel="1" x14ac:dyDescent="0.2">
      <c r="A276" s="849">
        <f>A274</f>
        <v>0</v>
      </c>
      <c r="B276" s="7" t="s">
        <v>54</v>
      </c>
      <c r="C276" s="290"/>
      <c r="D276" s="174"/>
      <c r="E276" s="255"/>
      <c r="F276" s="188"/>
      <c r="G276" s="121"/>
      <c r="H276" s="121"/>
      <c r="I276" s="121"/>
      <c r="J276" s="10"/>
      <c r="K276" s="43"/>
      <c r="L276" s="10"/>
      <c r="M276" s="46"/>
      <c r="N276" s="47"/>
      <c r="O276" s="47"/>
      <c r="P276" s="342"/>
      <c r="Q276" s="256"/>
      <c r="R276" s="68"/>
      <c r="S276" s="296"/>
      <c r="T276" s="1016">
        <f t="shared" si="68"/>
        <v>0</v>
      </c>
      <c r="U276" s="149"/>
      <c r="X276" s="417"/>
      <c r="Z276" s="400"/>
      <c r="AB276" s="407"/>
      <c r="AK276" s="5"/>
    </row>
    <row r="277" spans="1:37" s="13" customFormat="1" ht="15.75" customHeight="1" x14ac:dyDescent="0.25">
      <c r="A277" s="849">
        <f>IF(P277=0,0,1)</f>
        <v>0</v>
      </c>
      <c r="B277" s="7" t="s">
        <v>54</v>
      </c>
      <c r="C277" s="298"/>
      <c r="D277" s="174"/>
      <c r="E277" s="693"/>
      <c r="F277" s="223"/>
      <c r="G277" s="224"/>
      <c r="H277" s="225"/>
      <c r="I277" s="225"/>
      <c r="J277" s="226"/>
      <c r="K277" s="227"/>
      <c r="L277" s="227"/>
      <c r="M277" s="228" t="str">
        <f>E260</f>
        <v>V2-1</v>
      </c>
      <c r="N277" s="229" t="s">
        <v>106</v>
      </c>
      <c r="O277" s="229"/>
      <c r="P277" s="343">
        <f>ROUNDUP(SUM(P261:P276),0)</f>
        <v>0</v>
      </c>
      <c r="Q277" s="694"/>
      <c r="R277" s="131"/>
      <c r="S277" s="299"/>
      <c r="T277" s="1016"/>
      <c r="U277" s="149"/>
      <c r="V277" s="858">
        <f>P277</f>
        <v>0</v>
      </c>
      <c r="W277" s="422"/>
      <c r="X277" s="417"/>
      <c r="Y277" s="401"/>
      <c r="Z277" s="400"/>
      <c r="AA277" s="400"/>
      <c r="AB277" s="407"/>
    </row>
    <row r="278" spans="1:37" ht="9" customHeight="1" outlineLevel="3" x14ac:dyDescent="0.25">
      <c r="A278" s="849">
        <f>A279</f>
        <v>0</v>
      </c>
      <c r="B278" s="7" t="s">
        <v>54</v>
      </c>
      <c r="C278" s="290"/>
      <c r="D278" s="174"/>
      <c r="E278" s="695"/>
      <c r="F278" s="188"/>
      <c r="G278" s="173"/>
      <c r="H278" s="173"/>
      <c r="I278" s="173"/>
      <c r="J278" s="48"/>
      <c r="K278" s="332"/>
      <c r="L278" s="48"/>
      <c r="M278" s="53"/>
      <c r="N278" s="35"/>
      <c r="O278" s="35"/>
      <c r="P278" s="35"/>
      <c r="Q278" s="696"/>
      <c r="R278" s="68"/>
      <c r="S278" s="296"/>
      <c r="T278" s="1016">
        <f t="shared" si="68"/>
        <v>0</v>
      </c>
      <c r="U278" s="149"/>
      <c r="X278" s="402"/>
      <c r="Z278" s="400"/>
      <c r="AB278" s="407"/>
    </row>
    <row r="279" spans="1:37" ht="20.399999999999999" customHeight="1" outlineLevel="3" x14ac:dyDescent="0.25">
      <c r="A279" s="849">
        <f>A296</f>
        <v>0</v>
      </c>
      <c r="B279" s="7" t="s">
        <v>54</v>
      </c>
      <c r="C279" s="290"/>
      <c r="D279" s="174"/>
      <c r="E279" s="257" t="s">
        <v>116</v>
      </c>
      <c r="F279" s="220" t="s">
        <v>2004</v>
      </c>
      <c r="G279" s="320"/>
      <c r="H279" s="220"/>
      <c r="I279" s="220"/>
      <c r="J279" s="230"/>
      <c r="K279" s="329" t="s">
        <v>72</v>
      </c>
      <c r="L279" s="221"/>
      <c r="M279" s="221" t="s">
        <v>1347</v>
      </c>
      <c r="N279" s="933" t="s">
        <v>1587</v>
      </c>
      <c r="O279" s="933" t="s">
        <v>1588</v>
      </c>
      <c r="P279" s="221" t="s">
        <v>73</v>
      </c>
      <c r="Q279" s="259"/>
      <c r="R279" s="68"/>
      <c r="S279" s="296"/>
      <c r="T279" s="1016"/>
      <c r="U279" s="149"/>
      <c r="X279" s="402"/>
      <c r="Z279" s="400"/>
    </row>
    <row r="280" spans="1:37" ht="6" customHeight="1" x14ac:dyDescent="0.25">
      <c r="A280" s="849">
        <f>A279</f>
        <v>0</v>
      </c>
      <c r="B280" s="7" t="s">
        <v>54</v>
      </c>
      <c r="C280" s="290"/>
      <c r="D280" s="174"/>
      <c r="E280" s="255"/>
      <c r="F280" s="188"/>
      <c r="G280" s="139"/>
      <c r="H280" s="139"/>
      <c r="I280" s="139"/>
      <c r="J280" s="139"/>
      <c r="K280" s="140"/>
      <c r="L280" s="9"/>
      <c r="M280" s="141"/>
      <c r="N280" s="142"/>
      <c r="O280" s="142"/>
      <c r="P280" s="142"/>
      <c r="Q280" s="256"/>
      <c r="R280" s="68"/>
      <c r="S280" s="291"/>
      <c r="T280" s="1016">
        <f t="shared" si="68"/>
        <v>0</v>
      </c>
      <c r="U280" s="149"/>
      <c r="X280" s="402"/>
      <c r="Y280" s="400"/>
      <c r="Z280" s="400"/>
    </row>
    <row r="281" spans="1:37" ht="15.75" customHeight="1" outlineLevel="1" x14ac:dyDescent="0.25">
      <c r="A281" s="849">
        <f>IF(SUM(A282)=0,0,1)</f>
        <v>0</v>
      </c>
      <c r="B281" s="7" t="s">
        <v>54</v>
      </c>
      <c r="C281" s="290"/>
      <c r="D281" s="174"/>
      <c r="E281" s="258" t="s">
        <v>177</v>
      </c>
      <c r="F281" s="833" t="str">
        <f>F282</f>
        <v>Vervangen isolerend kozijnpaneel dik 50 mm Rc=3.5 in houten kozijn</v>
      </c>
      <c r="G281" s="211"/>
      <c r="H281" s="207"/>
      <c r="I281" s="211"/>
      <c r="J281" s="212"/>
      <c r="K281" s="51"/>
      <c r="L281" s="10"/>
      <c r="M281" s="53"/>
      <c r="N281" s="81"/>
      <c r="O281" s="81"/>
      <c r="P281" s="81"/>
      <c r="Q281" s="256"/>
      <c r="R281" s="68"/>
      <c r="S281" s="296"/>
      <c r="T281" s="1016">
        <f t="shared" ref="T281" si="73">K281*N281</f>
        <v>0</v>
      </c>
      <c r="U281" s="149"/>
      <c r="X281" s="417"/>
      <c r="Z281" s="400"/>
      <c r="AB281" s="407"/>
    </row>
    <row r="282" spans="1:37" ht="15.75" customHeight="1" outlineLevel="3" x14ac:dyDescent="0.25">
      <c r="A282" s="849">
        <f t="shared" ref="A282:A373" si="74">IF(K282=0,0,1)</f>
        <v>0</v>
      </c>
      <c r="B282" s="7" t="s">
        <v>54</v>
      </c>
      <c r="C282" s="290"/>
      <c r="D282" s="174"/>
      <c r="E282" s="255" t="str">
        <f>Onderbouwing_M29!B901</f>
        <v>V2-2-A1</v>
      </c>
      <c r="F282" s="210" t="str">
        <f>Onderbouwing_M29!D901</f>
        <v>Vervangen isolerend kozijnpaneel dik 50 mm Rc=3.5 in houten kozijn</v>
      </c>
      <c r="G282" s="204"/>
      <c r="H282" s="204"/>
      <c r="I282" s="204"/>
      <c r="J282" s="435"/>
      <c r="K282" s="321"/>
      <c r="L282" s="48"/>
      <c r="M282" s="53" t="str">
        <f>Onderbouwing_M29!F901</f>
        <v>m²</v>
      </c>
      <c r="N282" s="81">
        <v>0</v>
      </c>
      <c r="O282" s="81"/>
      <c r="P282" s="81">
        <f>O282*K282</f>
        <v>0</v>
      </c>
      <c r="Q282" s="256"/>
      <c r="R282" s="68"/>
      <c r="S282" s="296"/>
      <c r="T282" s="1016">
        <f t="shared" si="68"/>
        <v>0</v>
      </c>
      <c r="U282" s="149"/>
      <c r="X282" s="402"/>
      <c r="Z282" s="400"/>
    </row>
    <row r="283" spans="1:37" ht="6" customHeight="1" outlineLevel="3" x14ac:dyDescent="0.25">
      <c r="A283" s="849">
        <f>A282</f>
        <v>0</v>
      </c>
      <c r="B283" s="7" t="s">
        <v>54</v>
      </c>
      <c r="C283" s="290"/>
      <c r="D283" s="174"/>
      <c r="E283" s="258"/>
      <c r="F283" s="211"/>
      <c r="G283" s="207"/>
      <c r="H283" s="207"/>
      <c r="I283" s="207"/>
      <c r="J283" s="215"/>
      <c r="K283" s="332"/>
      <c r="L283" s="48"/>
      <c r="M283" s="53"/>
      <c r="N283" s="81"/>
      <c r="O283" s="81"/>
      <c r="P283" s="81"/>
      <c r="Q283" s="256"/>
      <c r="R283" s="68"/>
      <c r="S283" s="296"/>
      <c r="T283" s="1016">
        <f t="shared" si="68"/>
        <v>0</v>
      </c>
      <c r="U283" s="149"/>
      <c r="X283" s="402"/>
      <c r="Z283" s="400"/>
      <c r="AB283" s="407"/>
    </row>
    <row r="284" spans="1:37" ht="15.75" customHeight="1" outlineLevel="1" x14ac:dyDescent="0.25">
      <c r="A284" s="849">
        <f>IF(SUM(A285)=0,0,1)</f>
        <v>0</v>
      </c>
      <c r="B284" s="7" t="s">
        <v>54</v>
      </c>
      <c r="C284" s="290"/>
      <c r="D284" s="174"/>
      <c r="E284" s="258" t="s">
        <v>1769</v>
      </c>
      <c r="F284" s="833" t="str">
        <f>F285</f>
        <v>Vervangen isolerend kozijnpaneel dik 50 mm Rc=3.5  in kunststof / alum. kozijn</v>
      </c>
      <c r="G284" s="211"/>
      <c r="H284" s="207"/>
      <c r="I284" s="211"/>
      <c r="J284" s="212"/>
      <c r="K284" s="51"/>
      <c r="L284" s="10"/>
      <c r="M284" s="53"/>
      <c r="N284" s="81"/>
      <c r="O284" s="81"/>
      <c r="P284" s="81"/>
      <c r="Q284" s="256"/>
      <c r="R284" s="68"/>
      <c r="S284" s="296"/>
      <c r="T284" s="1016">
        <f t="shared" si="68"/>
        <v>0</v>
      </c>
      <c r="U284" s="149"/>
      <c r="X284" s="417"/>
      <c r="Z284" s="400"/>
      <c r="AB284" s="407"/>
    </row>
    <row r="285" spans="1:37" ht="15.75" customHeight="1" outlineLevel="3" x14ac:dyDescent="0.25">
      <c r="A285" s="849">
        <f t="shared" si="74"/>
        <v>0</v>
      </c>
      <c r="B285" s="7" t="s">
        <v>54</v>
      </c>
      <c r="C285" s="290"/>
      <c r="D285" s="174"/>
      <c r="E285" s="255" t="str">
        <f>Onderbouwing_M29!B912</f>
        <v>V2-2-B1</v>
      </c>
      <c r="F285" s="211" t="str">
        <f>Onderbouwing_M29!D912</f>
        <v>Vervangen isolerend kozijnpaneel dik 50 mm Rc=3.5  in kunststof / alum. kozijn</v>
      </c>
      <c r="G285" s="207"/>
      <c r="H285" s="207"/>
      <c r="I285" s="207"/>
      <c r="J285" s="214"/>
      <c r="K285" s="321"/>
      <c r="L285" s="48"/>
      <c r="M285" s="53" t="str">
        <f>Onderbouwing_M29!F912</f>
        <v>m²</v>
      </c>
      <c r="N285" s="81">
        <v>0</v>
      </c>
      <c r="O285" s="81"/>
      <c r="P285" s="81">
        <f>O285*K285</f>
        <v>0</v>
      </c>
      <c r="Q285" s="256"/>
      <c r="R285" s="68"/>
      <c r="S285" s="296"/>
      <c r="T285" s="1016">
        <f t="shared" si="68"/>
        <v>0</v>
      </c>
      <c r="U285" s="149"/>
      <c r="X285" s="402"/>
      <c r="Z285" s="400"/>
      <c r="AB285" s="407"/>
    </row>
    <row r="286" spans="1:37" ht="6" customHeight="1" outlineLevel="3" x14ac:dyDescent="0.25">
      <c r="A286" s="849">
        <f>A285</f>
        <v>0</v>
      </c>
      <c r="B286" s="7" t="s">
        <v>54</v>
      </c>
      <c r="C286" s="290"/>
      <c r="D286" s="174"/>
      <c r="E286" s="258"/>
      <c r="F286" s="211"/>
      <c r="G286" s="207"/>
      <c r="H286" s="207"/>
      <c r="I286" s="207"/>
      <c r="J286" s="215"/>
      <c r="K286" s="332"/>
      <c r="L286" s="48"/>
      <c r="M286" s="53"/>
      <c r="N286" s="81"/>
      <c r="O286" s="81"/>
      <c r="P286" s="81"/>
      <c r="Q286" s="256"/>
      <c r="R286" s="68"/>
      <c r="S286" s="296"/>
      <c r="T286" s="1016">
        <f t="shared" si="68"/>
        <v>0</v>
      </c>
      <c r="U286" s="149"/>
      <c r="X286" s="402"/>
      <c r="Z286" s="400"/>
      <c r="AB286" s="407"/>
    </row>
    <row r="287" spans="1:37" ht="15.75" customHeight="1" outlineLevel="1" x14ac:dyDescent="0.25">
      <c r="A287" s="849">
        <f>IF(SUM(A288)=0,0,1)</f>
        <v>0</v>
      </c>
      <c r="B287" s="7" t="s">
        <v>54</v>
      </c>
      <c r="C287" s="290"/>
      <c r="D287" s="174"/>
      <c r="E287" s="258" t="s">
        <v>1769</v>
      </c>
      <c r="F287" s="833" t="str">
        <f>F288</f>
        <v>Isolatie op bestaand kozijnpaneel dik 50 mm Rc=3.5  bij houten kozijn</v>
      </c>
      <c r="G287" s="211"/>
      <c r="H287" s="207"/>
      <c r="I287" s="211"/>
      <c r="J287" s="212"/>
      <c r="K287" s="51"/>
      <c r="L287" s="10"/>
      <c r="M287" s="53"/>
      <c r="N287" s="81"/>
      <c r="O287" s="81"/>
      <c r="P287" s="81"/>
      <c r="Q287" s="256"/>
      <c r="R287" s="68"/>
      <c r="S287" s="296"/>
      <c r="T287" s="1016">
        <f t="shared" ref="T287" si="75">K287*N287</f>
        <v>0</v>
      </c>
      <c r="U287" s="149"/>
      <c r="X287" s="417"/>
      <c r="Z287" s="400"/>
      <c r="AB287" s="407"/>
    </row>
    <row r="288" spans="1:37" ht="15.75" customHeight="1" outlineLevel="3" x14ac:dyDescent="0.25">
      <c r="A288" s="849">
        <f t="shared" ref="A288" si="76">IF(K288=0,0,1)</f>
        <v>0</v>
      </c>
      <c r="B288" s="7" t="s">
        <v>54</v>
      </c>
      <c r="C288" s="290"/>
      <c r="D288" s="174"/>
      <c r="E288" s="255" t="str">
        <f>Onderbouwing_M29!B921</f>
        <v>V2-2-C1</v>
      </c>
      <c r="F288" s="210" t="str">
        <f>Onderbouwing_M29!D921</f>
        <v>Isolatie op bestaand kozijnpaneel dik 50 mm Rc=3.5  bij houten kozijn</v>
      </c>
      <c r="G288" s="204"/>
      <c r="H288" s="204"/>
      <c r="I288" s="204"/>
      <c r="J288" s="435"/>
      <c r="K288" s="321"/>
      <c r="L288" s="48"/>
      <c r="M288" s="53" t="str">
        <f>Onderbouwing_M29!F921</f>
        <v>m²</v>
      </c>
      <c r="N288" s="81">
        <v>0</v>
      </c>
      <c r="O288" s="81"/>
      <c r="P288" s="81">
        <f>O288*K288</f>
        <v>0</v>
      </c>
      <c r="Q288" s="256"/>
      <c r="R288" s="68"/>
      <c r="S288" s="296"/>
      <c r="T288" s="1016">
        <f t="shared" si="68"/>
        <v>0</v>
      </c>
      <c r="U288" s="149"/>
      <c r="X288" s="402"/>
      <c r="Z288" s="400"/>
      <c r="AB288" s="407"/>
    </row>
    <row r="289" spans="1:37" ht="6" customHeight="1" outlineLevel="3" x14ac:dyDescent="0.25">
      <c r="A289" s="849">
        <f>A286</f>
        <v>0</v>
      </c>
      <c r="B289" s="7" t="s">
        <v>54</v>
      </c>
      <c r="C289" s="290"/>
      <c r="D289" s="174"/>
      <c r="E289" s="258"/>
      <c r="F289" s="211"/>
      <c r="G289" s="207"/>
      <c r="H289" s="207"/>
      <c r="I289" s="207"/>
      <c r="J289" s="215"/>
      <c r="K289" s="332"/>
      <c r="L289" s="48"/>
      <c r="M289" s="53"/>
      <c r="N289" s="81"/>
      <c r="O289" s="81"/>
      <c r="P289" s="81"/>
      <c r="Q289" s="256"/>
      <c r="R289" s="68"/>
      <c r="S289" s="296"/>
      <c r="T289" s="1016">
        <f t="shared" si="68"/>
        <v>0</v>
      </c>
      <c r="U289" s="149"/>
      <c r="X289" s="402"/>
      <c r="Z289" s="400"/>
      <c r="AB289" s="407"/>
    </row>
    <row r="290" spans="1:37" ht="15.75" customHeight="1" outlineLevel="1" x14ac:dyDescent="0.25">
      <c r="A290" s="849">
        <f>IF(SUM(A291)=0,0,1)</f>
        <v>0</v>
      </c>
      <c r="B290" s="7" t="s">
        <v>54</v>
      </c>
      <c r="C290" s="290"/>
      <c r="D290" s="174"/>
      <c r="E290" s="258" t="s">
        <v>2001</v>
      </c>
      <c r="F290" s="833" t="str">
        <f>F291</f>
        <v>Isolatie op bestaand kozijnpaneel dik 50 mm Rc=3.5  bij kunststof / alum. kozijn</v>
      </c>
      <c r="G290" s="211"/>
      <c r="H290" s="207"/>
      <c r="I290" s="211"/>
      <c r="J290" s="212"/>
      <c r="K290" s="51"/>
      <c r="L290" s="10"/>
      <c r="M290" s="53"/>
      <c r="N290" s="81"/>
      <c r="O290" s="81"/>
      <c r="P290" s="81"/>
      <c r="Q290" s="256"/>
      <c r="R290" s="68"/>
      <c r="S290" s="296"/>
      <c r="T290" s="1016">
        <f t="shared" si="68"/>
        <v>0</v>
      </c>
      <c r="U290" s="149"/>
      <c r="X290" s="417"/>
      <c r="Z290" s="400"/>
      <c r="AB290" s="407"/>
    </row>
    <row r="291" spans="1:37" ht="15.75" customHeight="1" outlineLevel="3" x14ac:dyDescent="0.25">
      <c r="A291" s="849">
        <f t="shared" ref="A291" si="77">IF(K291=0,0,1)</f>
        <v>0</v>
      </c>
      <c r="B291" s="7" t="s">
        <v>54</v>
      </c>
      <c r="C291" s="290"/>
      <c r="D291" s="174"/>
      <c r="E291" s="255" t="str">
        <f>Onderbouwing_M29!B929</f>
        <v>V2-2-D1</v>
      </c>
      <c r="F291" s="211" t="str">
        <f>Onderbouwing_M29!D929</f>
        <v>Isolatie op bestaand kozijnpaneel dik 50 mm Rc=3.5  bij kunststof / alum. kozijn</v>
      </c>
      <c r="G291" s="207"/>
      <c r="H291" s="207"/>
      <c r="I291" s="207"/>
      <c r="J291" s="214"/>
      <c r="K291" s="321"/>
      <c r="L291" s="48"/>
      <c r="M291" s="53" t="str">
        <f>Onderbouwing_M29!F929</f>
        <v>m²</v>
      </c>
      <c r="N291" s="81">
        <v>0</v>
      </c>
      <c r="O291" s="81"/>
      <c r="P291" s="81">
        <f>O291*K291</f>
        <v>0</v>
      </c>
      <c r="Q291" s="256"/>
      <c r="R291" s="68"/>
      <c r="S291" s="296"/>
      <c r="T291" s="1016">
        <f t="shared" si="68"/>
        <v>0</v>
      </c>
      <c r="U291" s="149"/>
      <c r="X291" s="402"/>
      <c r="Z291" s="400"/>
      <c r="AB291" s="407"/>
    </row>
    <row r="292" spans="1:37" ht="6" customHeight="1" outlineLevel="3" x14ac:dyDescent="0.25">
      <c r="A292" s="849">
        <f>A291</f>
        <v>0</v>
      </c>
      <c r="B292" s="7" t="s">
        <v>54</v>
      </c>
      <c r="C292" s="290"/>
      <c r="D292" s="174"/>
      <c r="E292" s="258"/>
      <c r="F292" s="211"/>
      <c r="G292" s="207"/>
      <c r="H292" s="207"/>
      <c r="I292" s="207"/>
      <c r="J292" s="215"/>
      <c r="K292" s="332"/>
      <c r="L292" s="48"/>
      <c r="M292" s="53"/>
      <c r="N292" s="81"/>
      <c r="O292" s="81"/>
      <c r="P292" s="81"/>
      <c r="Q292" s="256"/>
      <c r="R292" s="68"/>
      <c r="S292" s="296"/>
      <c r="T292" s="1016">
        <f t="shared" si="68"/>
        <v>0</v>
      </c>
      <c r="U292" s="149"/>
      <c r="X292" s="402"/>
      <c r="Z292" s="400"/>
      <c r="AB292" s="407"/>
    </row>
    <row r="293" spans="1:37" ht="15.75" customHeight="1" outlineLevel="3" x14ac:dyDescent="0.25">
      <c r="A293" s="849">
        <f>IF(K294=0,0,1)</f>
        <v>0</v>
      </c>
      <c r="B293" s="7" t="s">
        <v>54</v>
      </c>
      <c r="C293" s="290"/>
      <c r="D293" s="174"/>
      <c r="E293" s="258" t="str">
        <f>Onderbouwing_M29!B937</f>
        <v>V2-2-X</v>
      </c>
      <c r="F293" s="833" t="str">
        <f>Onderbouwing_M29!D937</f>
        <v>Bijkomende kosten</v>
      </c>
      <c r="G293" s="207"/>
      <c r="H293" s="207"/>
      <c r="I293" s="207"/>
      <c r="J293" s="214"/>
      <c r="K293" s="81"/>
      <c r="L293" s="81"/>
      <c r="M293" s="81"/>
      <c r="N293" s="81"/>
      <c r="O293" s="81"/>
      <c r="P293" s="81"/>
      <c r="Q293" s="256"/>
      <c r="R293" s="68"/>
      <c r="S293" s="296"/>
      <c r="T293" s="1016">
        <f t="shared" si="68"/>
        <v>0</v>
      </c>
      <c r="U293" s="149"/>
      <c r="X293" s="402"/>
      <c r="Z293" s="400"/>
      <c r="AB293" s="407"/>
    </row>
    <row r="294" spans="1:37" ht="15.75" customHeight="1" outlineLevel="3" x14ac:dyDescent="0.25">
      <c r="A294" s="849">
        <f>IF(K294=0,0,1)</f>
        <v>0</v>
      </c>
      <c r="C294" s="290"/>
      <c r="D294" s="174"/>
      <c r="E294" s="255" t="str">
        <f>Onderbouwing_M29!B939</f>
        <v>V2-2-X1</v>
      </c>
      <c r="F294" s="833"/>
      <c r="G294" s="207"/>
      <c r="H294" s="207"/>
      <c r="I294" s="207"/>
      <c r="J294" s="214"/>
      <c r="K294" s="321"/>
      <c r="L294" s="48"/>
      <c r="M294" s="53"/>
      <c r="N294" s="81"/>
      <c r="O294" s="81"/>
      <c r="P294" s="81"/>
      <c r="Q294" s="256"/>
      <c r="R294" s="68"/>
      <c r="S294" s="296"/>
      <c r="T294" s="1016"/>
      <c r="U294" s="149"/>
      <c r="X294" s="402"/>
      <c r="Z294" s="400"/>
      <c r="AB294" s="407"/>
      <c r="AK294" s="5"/>
    </row>
    <row r="295" spans="1:37" ht="6" customHeight="1" outlineLevel="1" x14ac:dyDescent="0.2">
      <c r="A295" s="849">
        <f>A293</f>
        <v>0</v>
      </c>
      <c r="B295" s="7" t="s">
        <v>54</v>
      </c>
      <c r="C295" s="290"/>
      <c r="D295" s="174"/>
      <c r="E295" s="257"/>
      <c r="F295" s="188"/>
      <c r="G295" s="121"/>
      <c r="H295" s="121"/>
      <c r="I295" s="121"/>
      <c r="J295" s="10"/>
      <c r="K295" s="43"/>
      <c r="L295" s="10"/>
      <c r="M295" s="46"/>
      <c r="N295" s="47"/>
      <c r="O295" s="47"/>
      <c r="P295" s="342"/>
      <c r="Q295" s="256"/>
      <c r="R295" s="68"/>
      <c r="S295" s="296"/>
      <c r="T295" s="1016">
        <f t="shared" si="68"/>
        <v>0</v>
      </c>
      <c r="U295" s="149"/>
      <c r="X295" s="417"/>
      <c r="Z295" s="400"/>
      <c r="AB295" s="407"/>
    </row>
    <row r="296" spans="1:37" s="13" customFormat="1" ht="15.75" customHeight="1" x14ac:dyDescent="0.25">
      <c r="A296" s="849">
        <f>IF(P296=0,0,1)</f>
        <v>0</v>
      </c>
      <c r="B296" s="7" t="s">
        <v>54</v>
      </c>
      <c r="C296" s="298"/>
      <c r="D296" s="174"/>
      <c r="E296" s="693"/>
      <c r="F296" s="223"/>
      <c r="G296" s="224"/>
      <c r="H296" s="225"/>
      <c r="I296" s="225"/>
      <c r="J296" s="226"/>
      <c r="K296" s="227"/>
      <c r="L296" s="227"/>
      <c r="M296" s="228" t="str">
        <f>E279</f>
        <v>V2-2</v>
      </c>
      <c r="N296" s="229" t="s">
        <v>106</v>
      </c>
      <c r="O296" s="229"/>
      <c r="P296" s="343">
        <f>ROUNDUP(SUM(P280:P295),0)</f>
        <v>0</v>
      </c>
      <c r="Q296" s="694"/>
      <c r="R296" s="131"/>
      <c r="S296" s="299"/>
      <c r="T296" s="1016"/>
      <c r="U296" s="149"/>
      <c r="V296" s="858">
        <f>P296</f>
        <v>0</v>
      </c>
      <c r="W296" s="422"/>
      <c r="X296" s="417"/>
      <c r="Y296" s="401"/>
      <c r="Z296" s="400"/>
      <c r="AA296" s="400"/>
      <c r="AB296" s="407"/>
      <c r="AC296" s="959"/>
      <c r="AD296" s="959"/>
      <c r="AE296" s="959"/>
      <c r="AF296" s="959"/>
      <c r="AG296" s="959"/>
      <c r="AH296" s="959"/>
      <c r="AI296" s="959"/>
      <c r="AJ296" s="959"/>
      <c r="AK296" s="959"/>
    </row>
    <row r="297" spans="1:37" ht="8.25" customHeight="1" outlineLevel="3" x14ac:dyDescent="0.25">
      <c r="A297" s="849">
        <f>A298</f>
        <v>0</v>
      </c>
      <c r="B297" s="7" t="s">
        <v>54</v>
      </c>
      <c r="C297" s="290"/>
      <c r="D297" s="174"/>
      <c r="E297" s="698"/>
      <c r="F297" s="188"/>
      <c r="G297" s="173"/>
      <c r="H297" s="173"/>
      <c r="I297" s="173"/>
      <c r="J297" s="48"/>
      <c r="K297" s="332"/>
      <c r="L297" s="48"/>
      <c r="M297" s="53"/>
      <c r="N297" s="35"/>
      <c r="O297" s="35"/>
      <c r="P297" s="35"/>
      <c r="Q297" s="696"/>
      <c r="R297" s="68"/>
      <c r="S297" s="296"/>
      <c r="T297" s="1016">
        <f t="shared" si="68"/>
        <v>0</v>
      </c>
      <c r="U297" s="149"/>
      <c r="X297" s="402"/>
      <c r="Z297" s="400"/>
      <c r="AB297" s="407"/>
    </row>
    <row r="298" spans="1:37" ht="20.399999999999999" customHeight="1" outlineLevel="3" x14ac:dyDescent="0.25">
      <c r="A298" s="849">
        <f>A323</f>
        <v>0</v>
      </c>
      <c r="B298" s="7" t="s">
        <v>54</v>
      </c>
      <c r="C298" s="290"/>
      <c r="D298" s="174"/>
      <c r="E298" s="699" t="s">
        <v>117</v>
      </c>
      <c r="F298" s="220" t="s">
        <v>2010</v>
      </c>
      <c r="G298" s="320"/>
      <c r="H298" s="220"/>
      <c r="I298" s="220"/>
      <c r="J298" s="220"/>
      <c r="K298" s="329" t="s">
        <v>72</v>
      </c>
      <c r="L298" s="221"/>
      <c r="M298" s="221" t="s">
        <v>1347</v>
      </c>
      <c r="N298" s="933" t="s">
        <v>1587</v>
      </c>
      <c r="O298" s="933" t="s">
        <v>1588</v>
      </c>
      <c r="P298" s="221" t="s">
        <v>73</v>
      </c>
      <c r="Q298" s="259"/>
      <c r="R298" s="68"/>
      <c r="S298" s="296"/>
      <c r="T298" s="1016"/>
      <c r="U298" s="149"/>
      <c r="X298" s="402"/>
      <c r="Y298" s="1065"/>
      <c r="Z298" s="400"/>
      <c r="AB298" s="407"/>
    </row>
    <row r="299" spans="1:37" ht="6" customHeight="1" x14ac:dyDescent="0.25">
      <c r="A299" s="849">
        <f>A298</f>
        <v>0</v>
      </c>
      <c r="B299" s="7" t="s">
        <v>54</v>
      </c>
      <c r="C299" s="290"/>
      <c r="D299" s="174"/>
      <c r="E299" s="255"/>
      <c r="F299" s="188"/>
      <c r="G299" s="139"/>
      <c r="H299" s="139"/>
      <c r="I299" s="139"/>
      <c r="J299" s="139"/>
      <c r="K299" s="140"/>
      <c r="L299" s="9"/>
      <c r="M299" s="141"/>
      <c r="N299" s="142"/>
      <c r="O299" s="142"/>
      <c r="P299" s="142"/>
      <c r="Q299" s="256"/>
      <c r="R299" s="68"/>
      <c r="S299" s="291"/>
      <c r="T299" s="1016">
        <f t="shared" si="68"/>
        <v>0</v>
      </c>
      <c r="U299" s="149"/>
      <c r="X299" s="402"/>
      <c r="Y299" s="400"/>
      <c r="Z299" s="400"/>
      <c r="AB299" s="407"/>
    </row>
    <row r="300" spans="1:37" ht="15.75" customHeight="1" outlineLevel="1" x14ac:dyDescent="0.25">
      <c r="A300" s="849">
        <f>IF(SUM(A301:A309)=0,0,1)</f>
        <v>0</v>
      </c>
      <c r="B300" s="7" t="s">
        <v>54</v>
      </c>
      <c r="C300" s="290"/>
      <c r="D300" s="174"/>
      <c r="E300" s="258" t="s">
        <v>1775</v>
      </c>
      <c r="F300" s="833" t="s">
        <v>1984</v>
      </c>
      <c r="G300" s="211"/>
      <c r="H300" s="207"/>
      <c r="I300" s="211"/>
      <c r="J300" s="212"/>
      <c r="K300" s="51"/>
      <c r="L300" s="10"/>
      <c r="M300" s="53"/>
      <c r="N300" s="81"/>
      <c r="O300" s="81"/>
      <c r="P300" s="81"/>
      <c r="Q300" s="256"/>
      <c r="R300" s="68"/>
      <c r="S300" s="296"/>
      <c r="T300" s="1016">
        <f t="shared" si="68"/>
        <v>0</v>
      </c>
      <c r="U300" s="149"/>
      <c r="X300" s="417"/>
      <c r="Z300" s="400"/>
      <c r="AB300" s="407"/>
    </row>
    <row r="301" spans="1:37" ht="15.75" customHeight="1" outlineLevel="3" x14ac:dyDescent="0.25">
      <c r="A301" s="849">
        <f t="shared" si="74"/>
        <v>0</v>
      </c>
      <c r="B301" s="7" t="s">
        <v>54</v>
      </c>
      <c r="C301" s="290"/>
      <c r="D301" s="174"/>
      <c r="E301" s="255" t="str">
        <f>Onderbouwing_M29!B946</f>
        <v>V2-3-A1</v>
      </c>
      <c r="F301" s="210" t="str">
        <f>Onderbouwing_M29!D946</f>
        <v>Vervangen glas door HR++ glas in bestaand houten kozijn: tot  0.65</v>
      </c>
      <c r="G301" s="204"/>
      <c r="H301" s="204"/>
      <c r="I301" s="204"/>
      <c r="J301" s="435"/>
      <c r="K301" s="321"/>
      <c r="L301" s="48"/>
      <c r="M301" s="53" t="str">
        <f>Onderbouwing_M29!F946</f>
        <v>m²</v>
      </c>
      <c r="N301" s="81">
        <v>0</v>
      </c>
      <c r="O301" s="81"/>
      <c r="P301" s="81">
        <f>O301*K301</f>
        <v>0</v>
      </c>
      <c r="Q301" s="256"/>
      <c r="R301" s="68"/>
      <c r="S301" s="296"/>
      <c r="T301" s="1016">
        <f t="shared" si="68"/>
        <v>0</v>
      </c>
      <c r="U301" s="149"/>
      <c r="X301" s="402"/>
      <c r="Z301" s="400"/>
      <c r="AB301" s="407"/>
    </row>
    <row r="302" spans="1:37" ht="6" customHeight="1" outlineLevel="3" x14ac:dyDescent="0.25">
      <c r="A302" s="849">
        <f>A301</f>
        <v>0</v>
      </c>
      <c r="B302" s="7" t="s">
        <v>54</v>
      </c>
      <c r="C302" s="290"/>
      <c r="D302" s="174"/>
      <c r="E302" s="255"/>
      <c r="F302" s="211"/>
      <c r="G302" s="207"/>
      <c r="H302" s="207"/>
      <c r="I302" s="207"/>
      <c r="J302" s="215"/>
      <c r="K302" s="332"/>
      <c r="L302" s="48"/>
      <c r="M302" s="53"/>
      <c r="N302" s="81"/>
      <c r="O302" s="81"/>
      <c r="P302" s="81"/>
      <c r="Q302" s="256"/>
      <c r="R302" s="68"/>
      <c r="S302" s="296"/>
      <c r="T302" s="1016">
        <f t="shared" si="68"/>
        <v>0</v>
      </c>
      <c r="U302" s="149"/>
      <c r="X302" s="402"/>
      <c r="Z302" s="400"/>
      <c r="AB302" s="407"/>
    </row>
    <row r="303" spans="1:37" ht="15.75" customHeight="1" outlineLevel="3" x14ac:dyDescent="0.25">
      <c r="A303" s="849">
        <f t="shared" si="74"/>
        <v>0</v>
      </c>
      <c r="B303" s="7" t="s">
        <v>54</v>
      </c>
      <c r="C303" s="290"/>
      <c r="D303" s="174"/>
      <c r="E303" s="255" t="str">
        <f>Onderbouwing_M29!B948</f>
        <v>V2-3-A2</v>
      </c>
      <c r="F303" s="211" t="str">
        <f>Onderbouwing_M29!D948</f>
        <v>Vervangen glas door HR++ glas in bestaand houten kozijn: 0.65 - 2.5 m2</v>
      </c>
      <c r="G303" s="207"/>
      <c r="H303" s="207"/>
      <c r="I303" s="207"/>
      <c r="J303" s="214"/>
      <c r="K303" s="321"/>
      <c r="L303" s="48"/>
      <c r="M303" s="53" t="str">
        <f>Onderbouwing_M29!F948</f>
        <v>m²</v>
      </c>
      <c r="N303" s="81">
        <v>0</v>
      </c>
      <c r="O303" s="81"/>
      <c r="P303" s="81">
        <f>O303*K303</f>
        <v>0</v>
      </c>
      <c r="Q303" s="256"/>
      <c r="R303" s="68"/>
      <c r="S303" s="296"/>
      <c r="T303" s="1016">
        <f t="shared" si="68"/>
        <v>0</v>
      </c>
      <c r="U303" s="149"/>
      <c r="X303" s="402"/>
      <c r="Z303" s="400"/>
      <c r="AB303" s="407"/>
    </row>
    <row r="304" spans="1:37" ht="6" customHeight="1" outlineLevel="3" x14ac:dyDescent="0.25">
      <c r="A304" s="849">
        <f>A303</f>
        <v>0</v>
      </c>
      <c r="B304" s="7" t="s">
        <v>54</v>
      </c>
      <c r="C304" s="290"/>
      <c r="D304" s="174"/>
      <c r="E304" s="255"/>
      <c r="F304" s="211"/>
      <c r="G304" s="207"/>
      <c r="H304" s="207"/>
      <c r="I304" s="207"/>
      <c r="J304" s="215"/>
      <c r="K304" s="332"/>
      <c r="L304" s="48"/>
      <c r="M304" s="53"/>
      <c r="N304" s="81"/>
      <c r="O304" s="81"/>
      <c r="P304" s="81"/>
      <c r="Q304" s="256"/>
      <c r="R304" s="68"/>
      <c r="S304" s="296"/>
      <c r="T304" s="1016">
        <f t="shared" si="68"/>
        <v>0</v>
      </c>
      <c r="U304" s="149"/>
      <c r="X304" s="402"/>
      <c r="Z304" s="400"/>
      <c r="AB304" s="407"/>
    </row>
    <row r="305" spans="1:28" ht="15.75" customHeight="1" outlineLevel="3" x14ac:dyDescent="0.25">
      <c r="A305" s="849">
        <f t="shared" ref="A305" si="78">IF(K305=0,0,1)</f>
        <v>0</v>
      </c>
      <c r="B305" s="7" t="s">
        <v>54</v>
      </c>
      <c r="C305" s="290"/>
      <c r="D305" s="174"/>
      <c r="E305" s="255" t="str">
        <f>Onderbouwing_M29!B950</f>
        <v>V2-3-A3</v>
      </c>
      <c r="F305" s="210" t="str">
        <f>Onderbouwing_M29!D950</f>
        <v>Vervangen glas door HR++ glas in bestaand houten kozijn: 2.51 - 3.00 m2</v>
      </c>
      <c r="G305" s="204"/>
      <c r="H305" s="204"/>
      <c r="I305" s="204"/>
      <c r="J305" s="435"/>
      <c r="K305" s="321"/>
      <c r="L305" s="48"/>
      <c r="M305" s="53" t="str">
        <f>Onderbouwing_M29!F950</f>
        <v>m²</v>
      </c>
      <c r="N305" s="81">
        <v>0</v>
      </c>
      <c r="O305" s="81"/>
      <c r="P305" s="81">
        <f>O305*K305</f>
        <v>0</v>
      </c>
      <c r="Q305" s="256"/>
      <c r="R305" s="68"/>
      <c r="S305" s="296"/>
      <c r="T305" s="1016">
        <f t="shared" si="68"/>
        <v>0</v>
      </c>
      <c r="U305" s="149"/>
      <c r="X305" s="402"/>
      <c r="Z305" s="400"/>
      <c r="AB305" s="407"/>
    </row>
    <row r="306" spans="1:28" ht="6" customHeight="1" outlineLevel="3" x14ac:dyDescent="0.25">
      <c r="A306" s="849">
        <f>A305</f>
        <v>0</v>
      </c>
      <c r="B306" s="7" t="s">
        <v>54</v>
      </c>
      <c r="C306" s="290"/>
      <c r="D306" s="174"/>
      <c r="E306" s="255"/>
      <c r="F306" s="211"/>
      <c r="G306" s="207"/>
      <c r="H306" s="207"/>
      <c r="I306" s="207"/>
      <c r="J306" s="215"/>
      <c r="K306" s="332"/>
      <c r="L306" s="48"/>
      <c r="M306" s="53"/>
      <c r="N306" s="81"/>
      <c r="O306" s="81"/>
      <c r="P306" s="81"/>
      <c r="Q306" s="256"/>
      <c r="R306" s="68"/>
      <c r="S306" s="296"/>
      <c r="T306" s="1016">
        <f t="shared" si="68"/>
        <v>0</v>
      </c>
      <c r="U306" s="149"/>
      <c r="X306" s="402"/>
      <c r="Z306" s="400"/>
      <c r="AB306" s="407"/>
    </row>
    <row r="307" spans="1:28" ht="15.75" customHeight="1" outlineLevel="3" x14ac:dyDescent="0.25">
      <c r="A307" s="849">
        <f t="shared" ref="A307" si="79">IF(K307=0,0,1)</f>
        <v>0</v>
      </c>
      <c r="B307" s="7" t="s">
        <v>54</v>
      </c>
      <c r="C307" s="290"/>
      <c r="D307" s="174"/>
      <c r="E307" s="255" t="str">
        <f>Onderbouwing_M29!B952</f>
        <v>V2-3-A4</v>
      </c>
      <c r="F307" s="211" t="str">
        <f>Onderbouwing_M29!D952</f>
        <v>Vervangen glas door HR++ glas in bestaand houten kozijn: 3.51 - 4.50 m2</v>
      </c>
      <c r="G307" s="207"/>
      <c r="H307" s="207"/>
      <c r="I307" s="207"/>
      <c r="J307" s="214"/>
      <c r="K307" s="321"/>
      <c r="L307" s="48"/>
      <c r="M307" s="53" t="str">
        <f>Onderbouwing_M29!F952</f>
        <v>m²</v>
      </c>
      <c r="N307" s="81">
        <v>0</v>
      </c>
      <c r="O307" s="81"/>
      <c r="P307" s="81">
        <f>O307*K307</f>
        <v>0</v>
      </c>
      <c r="Q307" s="256"/>
      <c r="R307" s="68"/>
      <c r="S307" s="296"/>
      <c r="T307" s="1016">
        <f t="shared" si="68"/>
        <v>0</v>
      </c>
      <c r="U307" s="149"/>
      <c r="X307" s="402"/>
      <c r="Z307" s="400"/>
      <c r="AB307" s="407"/>
    </row>
    <row r="308" spans="1:28" ht="6" customHeight="1" outlineLevel="3" x14ac:dyDescent="0.25">
      <c r="A308" s="849">
        <f>A307</f>
        <v>0</v>
      </c>
      <c r="B308" s="7" t="s">
        <v>54</v>
      </c>
      <c r="C308" s="290"/>
      <c r="D308" s="174"/>
      <c r="E308" s="255"/>
      <c r="F308" s="211"/>
      <c r="G308" s="207"/>
      <c r="H308" s="207"/>
      <c r="I308" s="207"/>
      <c r="J308" s="215"/>
      <c r="K308" s="332"/>
      <c r="L308" s="48"/>
      <c r="M308" s="53"/>
      <c r="N308" s="81"/>
      <c r="O308" s="81"/>
      <c r="P308" s="81"/>
      <c r="Q308" s="256"/>
      <c r="R308" s="68"/>
      <c r="S308" s="296"/>
      <c r="T308" s="1016">
        <f t="shared" si="68"/>
        <v>0</v>
      </c>
      <c r="U308" s="149"/>
      <c r="X308" s="402"/>
      <c r="Z308" s="400"/>
      <c r="AB308" s="407"/>
    </row>
    <row r="309" spans="1:28" ht="15.75" customHeight="1" outlineLevel="3" x14ac:dyDescent="0.25">
      <c r="A309" s="849">
        <f t="shared" ref="A309" si="80">IF(K309=0,0,1)</f>
        <v>0</v>
      </c>
      <c r="B309" s="7" t="s">
        <v>54</v>
      </c>
      <c r="C309" s="290"/>
      <c r="D309" s="174"/>
      <c r="E309" s="255" t="str">
        <f>Onderbouwing_M29!B954</f>
        <v>V2-3-A5</v>
      </c>
      <c r="F309" s="211" t="str">
        <f>Onderbouwing_M29!D954</f>
        <v>Vervangen glas door HR++ glas in bestaand houten kozijn: 4.51 -6.0 m2</v>
      </c>
      <c r="G309" s="207"/>
      <c r="H309" s="207"/>
      <c r="I309" s="207"/>
      <c r="J309" s="214"/>
      <c r="K309" s="321"/>
      <c r="L309" s="48"/>
      <c r="M309" s="53" t="str">
        <f>Onderbouwing_M29!F954</f>
        <v>m²</v>
      </c>
      <c r="N309" s="81">
        <v>0</v>
      </c>
      <c r="O309" s="81"/>
      <c r="P309" s="81">
        <f>O309*K309</f>
        <v>0</v>
      </c>
      <c r="Q309" s="256"/>
      <c r="R309" s="68"/>
      <c r="S309" s="296"/>
      <c r="T309" s="1016">
        <f t="shared" si="68"/>
        <v>0</v>
      </c>
      <c r="U309" s="149"/>
      <c r="X309" s="402"/>
      <c r="Z309" s="400"/>
      <c r="AB309" s="407"/>
    </row>
    <row r="310" spans="1:28" ht="6" customHeight="1" outlineLevel="3" x14ac:dyDescent="0.25">
      <c r="A310" s="849">
        <f>A309</f>
        <v>0</v>
      </c>
      <c r="B310" s="7" t="s">
        <v>54</v>
      </c>
      <c r="C310" s="290"/>
      <c r="D310" s="174"/>
      <c r="E310" s="258"/>
      <c r="F310" s="211"/>
      <c r="G310" s="207"/>
      <c r="H310" s="207"/>
      <c r="I310" s="207"/>
      <c r="J310" s="215"/>
      <c r="K310" s="332"/>
      <c r="L310" s="48"/>
      <c r="M310" s="53"/>
      <c r="N310" s="81"/>
      <c r="O310" s="81"/>
      <c r="P310" s="81"/>
      <c r="Q310" s="256"/>
      <c r="R310" s="68"/>
      <c r="S310" s="296"/>
      <c r="T310" s="1016">
        <f t="shared" si="68"/>
        <v>0</v>
      </c>
      <c r="U310" s="149"/>
      <c r="X310" s="402"/>
      <c r="Z310" s="400"/>
      <c r="AB310" s="407"/>
    </row>
    <row r="311" spans="1:28" ht="15.75" customHeight="1" outlineLevel="3" x14ac:dyDescent="0.25">
      <c r="A311" s="849">
        <f>IF(SUM(A312:A315)=0,0,1)</f>
        <v>0</v>
      </c>
      <c r="B311" s="7" t="s">
        <v>54</v>
      </c>
      <c r="C311" s="290"/>
      <c r="D311" s="174"/>
      <c r="E311" s="258" t="str">
        <f>Onderbouwing_M29!B994</f>
        <v>V2-3-X</v>
      </c>
      <c r="F311" s="833" t="str">
        <f>Onderbouwing_M29!D994</f>
        <v>Bijkomende kosten</v>
      </c>
      <c r="G311" s="207"/>
      <c r="H311" s="207"/>
      <c r="I311" s="207"/>
      <c r="J311" s="214"/>
      <c r="K311" s="81"/>
      <c r="L311" s="81"/>
      <c r="M311" s="81"/>
      <c r="N311" s="81"/>
      <c r="O311" s="81"/>
      <c r="P311" s="81"/>
      <c r="Q311" s="256"/>
      <c r="R311" s="68"/>
      <c r="S311" s="296"/>
      <c r="T311" s="1016">
        <f t="shared" si="68"/>
        <v>0</v>
      </c>
      <c r="U311" s="149"/>
      <c r="X311" s="402"/>
      <c r="Z311" s="400"/>
      <c r="AB311" s="407"/>
    </row>
    <row r="312" spans="1:28" ht="15.75" customHeight="1" outlineLevel="3" x14ac:dyDescent="0.25">
      <c r="A312" s="849">
        <f t="shared" ref="A312" si="81">IF(K312=0,0,1)</f>
        <v>0</v>
      </c>
      <c r="B312" s="7" t="s">
        <v>54</v>
      </c>
      <c r="C312" s="290"/>
      <c r="D312" s="174"/>
      <c r="E312" s="255" t="str">
        <f>Onderbouwing_M29!B997</f>
        <v>V2-3-X1</v>
      </c>
      <c r="F312" s="210" t="str">
        <f>Onderbouwing_M29!D997</f>
        <v>Rond en ovaal glas toeslag percentage per m²</v>
      </c>
      <c r="G312" s="204"/>
      <c r="H312" s="204"/>
      <c r="I312" s="204"/>
      <c r="J312" s="435"/>
      <c r="K312" s="321"/>
      <c r="L312" s="48"/>
      <c r="M312" s="53" t="str">
        <f>Onderbouwing_M29!F997</f>
        <v>m²</v>
      </c>
      <c r="N312" s="81">
        <v>0</v>
      </c>
      <c r="O312" s="81"/>
      <c r="P312" s="81">
        <f>O312*K312</f>
        <v>0</v>
      </c>
      <c r="Q312" s="256"/>
      <c r="R312" s="68"/>
      <c r="S312" s="296"/>
      <c r="T312" s="1016">
        <f t="shared" si="68"/>
        <v>0</v>
      </c>
      <c r="U312" s="149"/>
      <c r="X312" s="402"/>
      <c r="Z312" s="400"/>
      <c r="AB312" s="407"/>
    </row>
    <row r="313" spans="1:28" ht="15.75" customHeight="1" outlineLevel="3" x14ac:dyDescent="0.25">
      <c r="A313" s="849">
        <f t="shared" ref="A313" si="82">IF(K313=0,0,1)</f>
        <v>0</v>
      </c>
      <c r="B313" s="7" t="s">
        <v>54</v>
      </c>
      <c r="C313" s="290"/>
      <c r="D313" s="174"/>
      <c r="E313" s="255" t="str">
        <f>Onderbouwing_M29!B999</f>
        <v>V2-3-X2</v>
      </c>
      <c r="F313" s="211" t="str">
        <f>Onderbouwing_M29!D999</f>
        <v>Ventilatierooster Natuurlijke Ventilatie per cm¹</v>
      </c>
      <c r="G313" s="207"/>
      <c r="H313" s="207"/>
      <c r="I313" s="207"/>
      <c r="J313" s="214"/>
      <c r="K313" s="321"/>
      <c r="L313" s="48"/>
      <c r="M313" s="53" t="str">
        <f>Onderbouwing_M29!F999</f>
        <v>cm¹</v>
      </c>
      <c r="N313" s="81">
        <v>0</v>
      </c>
      <c r="O313" s="81"/>
      <c r="P313" s="81">
        <f t="shared" ref="P313:P321" si="83">O313*K313</f>
        <v>0</v>
      </c>
      <c r="Q313" s="256"/>
      <c r="R313" s="68"/>
      <c r="S313" s="296"/>
      <c r="T313" s="1016">
        <f t="shared" si="68"/>
        <v>0</v>
      </c>
      <c r="U313" s="149"/>
      <c r="X313" s="402"/>
      <c r="Z313" s="400"/>
      <c r="AB313" s="407"/>
    </row>
    <row r="314" spans="1:28" ht="15.75" customHeight="1" outlineLevel="3" x14ac:dyDescent="0.25">
      <c r="A314" s="849">
        <f t="shared" ref="A314" si="84">IF(K314=0,0,1)</f>
        <v>0</v>
      </c>
      <c r="B314" s="7" t="s">
        <v>54</v>
      </c>
      <c r="C314" s="290"/>
      <c r="D314" s="174"/>
      <c r="E314" s="255" t="str">
        <f>Onderbouwing_M29!B1001</f>
        <v>V2-3-X3</v>
      </c>
      <c r="F314" s="210" t="str">
        <f>Onderbouwing_M29!D1001</f>
        <v>Ventilatierooster Natuurlijke Ventilatie meerprijs kleur per cm¹</v>
      </c>
      <c r="G314" s="204"/>
      <c r="H314" s="204"/>
      <c r="I314" s="204"/>
      <c r="J314" s="435"/>
      <c r="K314" s="321"/>
      <c r="L314" s="48"/>
      <c r="M314" s="53" t="str">
        <f>Onderbouwing_M29!F1001</f>
        <v>cm¹</v>
      </c>
      <c r="N314" s="81">
        <v>0</v>
      </c>
      <c r="O314" s="81"/>
      <c r="P314" s="81">
        <f t="shared" si="83"/>
        <v>0</v>
      </c>
      <c r="Q314" s="256"/>
      <c r="R314" s="68"/>
      <c r="S314" s="296"/>
      <c r="T314" s="1016">
        <f t="shared" si="68"/>
        <v>0</v>
      </c>
      <c r="U314" s="149"/>
      <c r="X314" s="402"/>
      <c r="Z314" s="400"/>
      <c r="AB314" s="407"/>
    </row>
    <row r="315" spans="1:28" ht="15.75" customHeight="1" outlineLevel="3" x14ac:dyDescent="0.25">
      <c r="A315" s="849">
        <f t="shared" ref="A315" si="85">IF(K315=0,0,1)</f>
        <v>0</v>
      </c>
      <c r="B315" s="7" t="s">
        <v>54</v>
      </c>
      <c r="C315" s="290"/>
      <c r="D315" s="174"/>
      <c r="E315" s="255" t="str">
        <f>Onderbouwing_M29!B1003</f>
        <v>V2-3-X4</v>
      </c>
      <c r="F315" s="211" t="str">
        <f>Onderbouwing_M29!D1003</f>
        <v>Raam verwijderen om bij ander raam te komen per stuk</v>
      </c>
      <c r="G315" s="207"/>
      <c r="H315" s="207"/>
      <c r="I315" s="207"/>
      <c r="J315" s="214"/>
      <c r="K315" s="321"/>
      <c r="L315" s="48"/>
      <c r="M315" s="53" t="str">
        <f>Onderbouwing_M29!F1003</f>
        <v>m¹</v>
      </c>
      <c r="N315" s="81">
        <v>0</v>
      </c>
      <c r="O315" s="81"/>
      <c r="P315" s="81">
        <f t="shared" si="83"/>
        <v>0</v>
      </c>
      <c r="Q315" s="256"/>
      <c r="R315" s="68"/>
      <c r="S315" s="296"/>
      <c r="T315" s="1016">
        <f t="shared" si="68"/>
        <v>0</v>
      </c>
      <c r="U315" s="149"/>
      <c r="X315" s="402"/>
      <c r="Z315" s="400"/>
      <c r="AB315" s="407"/>
    </row>
    <row r="316" spans="1:28" ht="15.65" customHeight="1" outlineLevel="3" x14ac:dyDescent="0.25">
      <c r="A316" s="849">
        <f t="shared" ref="A316" si="86">IF(K316=0,0,1)</f>
        <v>0</v>
      </c>
      <c r="B316" s="7" t="s">
        <v>54</v>
      </c>
      <c r="C316" s="290"/>
      <c r="D316" s="174"/>
      <c r="E316" s="255" t="str">
        <f>Onderbouwing_M29!B1005</f>
        <v>V2-3-X5</v>
      </c>
      <c r="F316" s="211" t="str">
        <f>Onderbouwing_M29!D1005</f>
        <v>Kraanwagen minimaal 4 uur incl. chauffeur + glaszuiger</v>
      </c>
      <c r="G316" s="207"/>
      <c r="H316" s="207"/>
      <c r="I316" s="207"/>
      <c r="J316" s="214"/>
      <c r="K316" s="321"/>
      <c r="L316" s="48"/>
      <c r="M316" s="53" t="str">
        <f>Onderbouwing_M29!F1005</f>
        <v>pst</v>
      </c>
      <c r="N316" s="81">
        <v>0</v>
      </c>
      <c r="O316" s="81"/>
      <c r="P316" s="81">
        <f t="shared" si="83"/>
        <v>0</v>
      </c>
      <c r="Q316" s="256"/>
      <c r="R316" s="68"/>
      <c r="S316" s="296"/>
      <c r="T316" s="1016">
        <f t="shared" si="68"/>
        <v>0</v>
      </c>
      <c r="U316" s="149"/>
      <c r="X316" s="402"/>
      <c r="Z316" s="400"/>
      <c r="AB316" s="407"/>
    </row>
    <row r="317" spans="1:28" ht="15.75" customHeight="1" outlineLevel="3" x14ac:dyDescent="0.25">
      <c r="A317" s="849">
        <f t="shared" ref="A317" si="87">IF(K317=0,0,1)</f>
        <v>0</v>
      </c>
      <c r="B317" s="7" t="s">
        <v>54</v>
      </c>
      <c r="C317" s="290"/>
      <c r="D317" s="174"/>
      <c r="E317" s="255" t="str">
        <f>Onderbouwing_M29!B1007</f>
        <v>V2-3-X6</v>
      </c>
      <c r="F317" s="210" t="str">
        <f>Onderbouwing_M29!D1007</f>
        <v>Sponningen uitfrezen per lopende meter</v>
      </c>
      <c r="G317" s="204"/>
      <c r="H317" s="204"/>
      <c r="I317" s="204"/>
      <c r="J317" s="435"/>
      <c r="K317" s="321"/>
      <c r="L317" s="48"/>
      <c r="M317" s="53" t="str">
        <f>Onderbouwing_M29!F1007</f>
        <v>m¹</v>
      </c>
      <c r="N317" s="81">
        <v>0</v>
      </c>
      <c r="O317" s="81"/>
      <c r="P317" s="81">
        <f t="shared" si="83"/>
        <v>0</v>
      </c>
      <c r="Q317" s="256"/>
      <c r="R317" s="68"/>
      <c r="S317" s="296"/>
      <c r="T317" s="1016">
        <f t="shared" si="68"/>
        <v>0</v>
      </c>
      <c r="U317" s="149"/>
      <c r="X317" s="402"/>
      <c r="Z317" s="400"/>
      <c r="AB317" s="407"/>
    </row>
    <row r="318" spans="1:28" ht="15.75" customHeight="1" outlineLevel="3" x14ac:dyDescent="0.25">
      <c r="A318" s="849">
        <f t="shared" ref="A318:A319" si="88">IF(K318=0,0,1)</f>
        <v>0</v>
      </c>
      <c r="B318" s="7" t="s">
        <v>54</v>
      </c>
      <c r="C318" s="290"/>
      <c r="D318" s="174"/>
      <c r="E318" s="255" t="str">
        <f>Onderbouwing_M29!B1009</f>
        <v>V2-3-X7</v>
      </c>
      <c r="F318" s="211" t="str">
        <f>Onderbouwing_M29!D1009</f>
        <v>Eenvoudige rolsteiger per woning</v>
      </c>
      <c r="G318" s="207"/>
      <c r="H318" s="207"/>
      <c r="I318" s="207"/>
      <c r="J318" s="214"/>
      <c r="K318" s="321"/>
      <c r="L318" s="48"/>
      <c r="M318" s="53" t="str">
        <f>Onderbouwing_M29!F1009</f>
        <v>pst</v>
      </c>
      <c r="N318" s="81">
        <v>0</v>
      </c>
      <c r="O318" s="81"/>
      <c r="P318" s="81">
        <f t="shared" si="83"/>
        <v>0</v>
      </c>
      <c r="Q318" s="256"/>
      <c r="R318" s="68"/>
      <c r="S318" s="296"/>
      <c r="T318" s="1016">
        <f t="shared" si="68"/>
        <v>0</v>
      </c>
      <c r="U318" s="149"/>
      <c r="X318" s="402"/>
      <c r="Z318" s="400"/>
      <c r="AB318" s="407"/>
    </row>
    <row r="319" spans="1:28" ht="15.75" customHeight="1" outlineLevel="3" x14ac:dyDescent="0.25">
      <c r="A319" s="849">
        <f t="shared" si="88"/>
        <v>0</v>
      </c>
      <c r="B319" s="7" t="s">
        <v>54</v>
      </c>
      <c r="C319" s="290"/>
      <c r="D319" s="174"/>
      <c r="E319" s="255" t="str">
        <f>Onderbouwing_M29!B1011</f>
        <v>V2-3-X8</v>
      </c>
      <c r="F319" s="211" t="str">
        <f>Onderbouwing_M29!D1011</f>
        <v>Vervangen scharnieren per stuk</v>
      </c>
      <c r="G319" s="207"/>
      <c r="H319" s="207"/>
      <c r="I319" s="207"/>
      <c r="J319" s="214"/>
      <c r="K319" s="321"/>
      <c r="L319" s="48"/>
      <c r="M319" s="53" t="str">
        <f>Onderbouwing_M29!F1011</f>
        <v>st</v>
      </c>
      <c r="N319" s="81">
        <v>0</v>
      </c>
      <c r="O319" s="81"/>
      <c r="P319" s="81">
        <f t="shared" si="83"/>
        <v>0</v>
      </c>
      <c r="Q319" s="256"/>
      <c r="R319" s="68"/>
      <c r="S319" s="296"/>
      <c r="T319" s="1016">
        <f t="shared" si="68"/>
        <v>0</v>
      </c>
      <c r="U319" s="149"/>
      <c r="X319" s="402"/>
      <c r="Z319" s="400"/>
      <c r="AB319" s="407"/>
    </row>
    <row r="320" spans="1:28" ht="15.75" customHeight="1" outlineLevel="3" x14ac:dyDescent="0.25">
      <c r="A320" s="849">
        <f t="shared" ref="A320" si="89">IF(K320=0,0,1)</f>
        <v>0</v>
      </c>
      <c r="B320" s="7" t="s">
        <v>54</v>
      </c>
      <c r="C320" s="290"/>
      <c r="D320" s="174"/>
      <c r="E320" s="255" t="str">
        <f>Onderbouwing_M29!B1013</f>
        <v>V2-3-X9</v>
      </c>
      <c r="F320" s="210" t="str">
        <f>Onderbouwing_M29!D1013</f>
        <v>Vervangen/aanpassen draairaam excl.afschilderen per raam</v>
      </c>
      <c r="G320" s="204"/>
      <c r="H320" s="204"/>
      <c r="I320" s="204"/>
      <c r="J320" s="435"/>
      <c r="K320" s="321"/>
      <c r="L320" s="48"/>
      <c r="M320" s="53" t="str">
        <f>Onderbouwing_M29!F1013</f>
        <v>pst</v>
      </c>
      <c r="N320" s="81">
        <v>0</v>
      </c>
      <c r="O320" s="81"/>
      <c r="P320" s="81">
        <f t="shared" si="83"/>
        <v>0</v>
      </c>
      <c r="Q320" s="256"/>
      <c r="R320" s="68"/>
      <c r="S320" s="296"/>
      <c r="T320" s="1016">
        <f t="shared" si="68"/>
        <v>0</v>
      </c>
      <c r="U320" s="149"/>
      <c r="X320" s="402"/>
      <c r="Z320" s="400"/>
      <c r="AB320" s="407"/>
    </row>
    <row r="321" spans="1:37" ht="15.75" customHeight="1" outlineLevel="3" x14ac:dyDescent="0.25">
      <c r="A321" s="849">
        <f t="shared" ref="A321" si="90">IF(K321=0,0,1)</f>
        <v>0</v>
      </c>
      <c r="B321" s="7" t="s">
        <v>54</v>
      </c>
      <c r="C321" s="290"/>
      <c r="D321" s="174"/>
      <c r="E321" s="255" t="str">
        <f>Onderbouwing_M29!B1015</f>
        <v>V2-3-X10</v>
      </c>
      <c r="F321" s="211" t="str">
        <f>Onderbouwing_M29!D1015</f>
        <v>Boogvormige zijde toeslagpercentage per m²</v>
      </c>
      <c r="G321" s="207"/>
      <c r="H321" s="207"/>
      <c r="I321" s="207"/>
      <c r="J321" s="214"/>
      <c r="K321" s="321"/>
      <c r="L321" s="48"/>
      <c r="M321" s="53" t="str">
        <f>Onderbouwing_M29!F1015</f>
        <v>m²</v>
      </c>
      <c r="N321" s="81">
        <v>0</v>
      </c>
      <c r="O321" s="81"/>
      <c r="P321" s="81">
        <f t="shared" si="83"/>
        <v>0</v>
      </c>
      <c r="Q321" s="256"/>
      <c r="R321" s="68"/>
      <c r="S321" s="296"/>
      <c r="T321" s="1016">
        <f t="shared" ref="T321:T399" si="91">K321*N321</f>
        <v>0</v>
      </c>
      <c r="U321" s="149"/>
      <c r="X321" s="402"/>
      <c r="Z321" s="400"/>
      <c r="AB321" s="407"/>
    </row>
    <row r="322" spans="1:37" ht="6" customHeight="1" outlineLevel="1" x14ac:dyDescent="0.2">
      <c r="A322" s="849">
        <f>A311</f>
        <v>0</v>
      </c>
      <c r="B322" s="7" t="s">
        <v>54</v>
      </c>
      <c r="C322" s="290"/>
      <c r="D322" s="174"/>
      <c r="E322" s="257"/>
      <c r="F322" s="188"/>
      <c r="G322" s="121"/>
      <c r="H322" s="121"/>
      <c r="I322" s="121"/>
      <c r="J322" s="10"/>
      <c r="K322" s="43"/>
      <c r="L322" s="10"/>
      <c r="M322" s="46"/>
      <c r="N322" s="47"/>
      <c r="O322" s="47"/>
      <c r="P322" s="342"/>
      <c r="Q322" s="256"/>
      <c r="R322" s="68"/>
      <c r="S322" s="296"/>
      <c r="T322" s="1016">
        <f t="shared" si="91"/>
        <v>0</v>
      </c>
      <c r="U322" s="149"/>
      <c r="X322" s="417"/>
      <c r="Z322" s="400"/>
      <c r="AB322" s="407"/>
    </row>
    <row r="323" spans="1:37" s="13" customFormat="1" ht="15.75" customHeight="1" x14ac:dyDescent="0.25">
      <c r="A323" s="849">
        <f>IF(P323=0,0,1)</f>
        <v>0</v>
      </c>
      <c r="B323" s="7" t="s">
        <v>54</v>
      </c>
      <c r="C323" s="298"/>
      <c r="D323" s="174"/>
      <c r="E323" s="693"/>
      <c r="F323" s="223"/>
      <c r="G323" s="224"/>
      <c r="H323" s="225"/>
      <c r="I323" s="225"/>
      <c r="J323" s="226"/>
      <c r="K323" s="227"/>
      <c r="L323" s="227"/>
      <c r="M323" s="228" t="str">
        <f>E298</f>
        <v>V2-3</v>
      </c>
      <c r="N323" s="229" t="s">
        <v>106</v>
      </c>
      <c r="O323" s="229"/>
      <c r="P323" s="343">
        <f>ROUNDUP(SUM(P299:P322),0)</f>
        <v>0</v>
      </c>
      <c r="Q323" s="694"/>
      <c r="R323" s="131"/>
      <c r="S323" s="299"/>
      <c r="T323" s="1016"/>
      <c r="U323" s="149"/>
      <c r="V323" s="858">
        <f>P323</f>
        <v>0</v>
      </c>
      <c r="W323" s="422"/>
      <c r="X323" s="417"/>
      <c r="Y323" s="401"/>
      <c r="Z323" s="400"/>
      <c r="AA323" s="400"/>
      <c r="AB323" s="407"/>
      <c r="AC323" s="959"/>
      <c r="AD323" s="959"/>
      <c r="AE323" s="959"/>
      <c r="AF323" s="959"/>
      <c r="AG323" s="959"/>
      <c r="AH323" s="959"/>
      <c r="AI323" s="959"/>
      <c r="AJ323" s="959"/>
      <c r="AK323" s="959"/>
    </row>
    <row r="324" spans="1:37" ht="9" customHeight="1" outlineLevel="3" x14ac:dyDescent="0.25">
      <c r="A324" s="849">
        <f>A325</f>
        <v>0</v>
      </c>
      <c r="B324" s="7" t="s">
        <v>54</v>
      </c>
      <c r="C324" s="290"/>
      <c r="D324" s="174"/>
      <c r="E324" s="667"/>
      <c r="F324" s="188"/>
      <c r="G324" s="173"/>
      <c r="H324" s="173"/>
      <c r="I324" s="173"/>
      <c r="J324" s="48"/>
      <c r="K324" s="332"/>
      <c r="L324" s="48"/>
      <c r="M324" s="53"/>
      <c r="N324" s="35"/>
      <c r="O324" s="35"/>
      <c r="P324" s="35"/>
      <c r="Q324" s="696"/>
      <c r="R324" s="68"/>
      <c r="S324" s="296"/>
      <c r="T324" s="1016">
        <f t="shared" si="91"/>
        <v>0</v>
      </c>
      <c r="U324" s="149"/>
      <c r="X324" s="402"/>
      <c r="Z324" s="400"/>
      <c r="AB324" s="407"/>
      <c r="AK324" s="5"/>
    </row>
    <row r="325" spans="1:37" ht="20.399999999999999" customHeight="1" outlineLevel="3" x14ac:dyDescent="0.25">
      <c r="A325" s="849">
        <f>A339</f>
        <v>0</v>
      </c>
      <c r="B325" s="312"/>
      <c r="C325" s="290"/>
      <c r="D325" s="174"/>
      <c r="E325" s="699" t="s">
        <v>118</v>
      </c>
      <c r="F325" s="220" t="s">
        <v>1991</v>
      </c>
      <c r="G325" s="320"/>
      <c r="H325" s="220"/>
      <c r="I325" s="220"/>
      <c r="J325" s="220"/>
      <c r="K325" s="329" t="s">
        <v>72</v>
      </c>
      <c r="L325" s="221"/>
      <c r="M325" s="221" t="s">
        <v>1347</v>
      </c>
      <c r="N325" s="933" t="s">
        <v>1587</v>
      </c>
      <c r="O325" s="933" t="s">
        <v>1588</v>
      </c>
      <c r="P325" s="221" t="s">
        <v>73</v>
      </c>
      <c r="Q325" s="259"/>
      <c r="R325" s="68"/>
      <c r="S325" s="296"/>
      <c r="T325" s="1016"/>
      <c r="U325" s="149"/>
      <c r="X325" s="402"/>
      <c r="Y325" s="1064" t="s">
        <v>2063</v>
      </c>
      <c r="Z325" s="400"/>
      <c r="AB325" s="407"/>
      <c r="AK325" s="5"/>
    </row>
    <row r="326" spans="1:37" ht="6" customHeight="1" x14ac:dyDescent="0.25">
      <c r="A326" s="849">
        <f>A325</f>
        <v>0</v>
      </c>
      <c r="B326" s="312"/>
      <c r="C326" s="290"/>
      <c r="D326" s="174"/>
      <c r="E326" s="255"/>
      <c r="F326" s="188"/>
      <c r="G326" s="139"/>
      <c r="H326" s="139"/>
      <c r="I326" s="139"/>
      <c r="J326" s="139"/>
      <c r="K326" s="140"/>
      <c r="L326" s="9"/>
      <c r="M326" s="141"/>
      <c r="N326" s="142"/>
      <c r="O326" s="142"/>
      <c r="P326" s="142"/>
      <c r="Q326" s="256"/>
      <c r="R326" s="68"/>
      <c r="S326" s="291"/>
      <c r="T326" s="1016">
        <f t="shared" si="91"/>
        <v>0</v>
      </c>
      <c r="U326" s="149"/>
      <c r="X326" s="402"/>
      <c r="Y326" s="400"/>
      <c r="Z326" s="400"/>
      <c r="AB326" s="407"/>
      <c r="AK326" s="5"/>
    </row>
    <row r="327" spans="1:37" ht="15.75" customHeight="1" outlineLevel="1" x14ac:dyDescent="0.25">
      <c r="A327" s="849">
        <f>IF(SUM(A328)=0,0,1)</f>
        <v>0</v>
      </c>
      <c r="B327" s="7" t="s">
        <v>54</v>
      </c>
      <c r="C327" s="290"/>
      <c r="D327" s="174"/>
      <c r="E327" s="258" t="s">
        <v>2011</v>
      </c>
      <c r="F327" s="833" t="str">
        <f>F328</f>
        <v>Vervangen houten kozijn door houten kozijn met triple glas (30% subsidiabel)</v>
      </c>
      <c r="G327" s="211"/>
      <c r="H327" s="207"/>
      <c r="I327" s="211"/>
      <c r="J327" s="212"/>
      <c r="K327" s="51"/>
      <c r="L327" s="10"/>
      <c r="M327" s="53"/>
      <c r="N327" s="81"/>
      <c r="O327" s="81"/>
      <c r="P327" s="81"/>
      <c r="Q327" s="256"/>
      <c r="R327" s="68"/>
      <c r="S327" s="296"/>
      <c r="T327" s="1016">
        <f t="shared" si="91"/>
        <v>0</v>
      </c>
      <c r="U327" s="149"/>
      <c r="X327" s="417"/>
      <c r="Z327" s="400"/>
      <c r="AB327" s="407"/>
    </row>
    <row r="328" spans="1:37" ht="15.75" customHeight="1" outlineLevel="3" x14ac:dyDescent="0.25">
      <c r="A328" s="849">
        <f t="shared" si="74"/>
        <v>0</v>
      </c>
      <c r="B328" s="312"/>
      <c r="C328" s="290"/>
      <c r="D328" s="174"/>
      <c r="E328" s="255" t="str">
        <f>Onderbouwing_M29!B1019</f>
        <v>V2-4-A1</v>
      </c>
      <c r="F328" s="210" t="str">
        <f>Onderbouwing_M29!D1019</f>
        <v>Vervangen houten kozijn door houten kozijn met triple glas (30% subsidiabel)</v>
      </c>
      <c r="G328" s="204"/>
      <c r="H328" s="204"/>
      <c r="I328" s="743"/>
      <c r="J328" s="744"/>
      <c r="K328" s="321"/>
      <c r="L328" s="48"/>
      <c r="M328" s="53" t="str">
        <f>Onderbouwing_M29!F1019</f>
        <v>m²</v>
      </c>
      <c r="N328" s="81">
        <v>0</v>
      </c>
      <c r="O328" s="81"/>
      <c r="P328" s="81">
        <f>N328*K328</f>
        <v>0</v>
      </c>
      <c r="Q328" s="256"/>
      <c r="R328" s="68"/>
      <c r="S328" s="296"/>
      <c r="T328" s="1016">
        <f t="shared" si="91"/>
        <v>0</v>
      </c>
      <c r="U328" s="149"/>
      <c r="X328" s="428"/>
      <c r="Y328" s="191"/>
      <c r="Z328" s="402"/>
      <c r="AB328" s="407"/>
      <c r="AK328" s="5"/>
    </row>
    <row r="329" spans="1:37" ht="6" customHeight="1" outlineLevel="3" x14ac:dyDescent="0.25">
      <c r="A329" s="849">
        <f>A328</f>
        <v>0</v>
      </c>
      <c r="B329" s="312"/>
      <c r="C329" s="290"/>
      <c r="D329" s="174"/>
      <c r="E329" s="258"/>
      <c r="F329" s="211"/>
      <c r="G329" s="207"/>
      <c r="H329" s="207"/>
      <c r="I329" s="207"/>
      <c r="J329" s="745"/>
      <c r="K329" s="332"/>
      <c r="L329" s="48"/>
      <c r="M329" s="48"/>
      <c r="N329" s="81"/>
      <c r="O329" s="81"/>
      <c r="P329" s="81"/>
      <c r="Q329" s="256"/>
      <c r="R329" s="68"/>
      <c r="S329" s="296"/>
      <c r="T329" s="1016">
        <f t="shared" si="91"/>
        <v>0</v>
      </c>
      <c r="U329" s="149"/>
      <c r="X329" s="149"/>
      <c r="Y329" s="191"/>
      <c r="Z329" s="400"/>
      <c r="AB329" s="407"/>
      <c r="AK329" s="5"/>
    </row>
    <row r="330" spans="1:37" ht="15.75" customHeight="1" outlineLevel="1" x14ac:dyDescent="0.25">
      <c r="A330" s="849">
        <f>IF(SUM(A331)=0,0,1)</f>
        <v>0</v>
      </c>
      <c r="B330" s="7" t="s">
        <v>54</v>
      </c>
      <c r="C330" s="290"/>
      <c r="D330" s="174"/>
      <c r="E330" s="258" t="s">
        <v>2016</v>
      </c>
      <c r="F330" s="833" t="str">
        <f>F331</f>
        <v>Vervangen kunsstof kozijn door kunsstof kozijn met triple glas (30% subsidiabel)</v>
      </c>
      <c r="G330" s="211"/>
      <c r="H330" s="207"/>
      <c r="I330" s="211"/>
      <c r="J330" s="212"/>
      <c r="K330" s="51"/>
      <c r="L330" s="10"/>
      <c r="M330" s="53"/>
      <c r="N330" s="81"/>
      <c r="O330" s="81"/>
      <c r="P330" s="81"/>
      <c r="Q330" s="256"/>
      <c r="R330" s="68"/>
      <c r="S330" s="296"/>
      <c r="T330" s="1016">
        <f t="shared" ref="T330" si="92">K330*N330</f>
        <v>0</v>
      </c>
      <c r="U330" s="149"/>
      <c r="X330" s="417"/>
      <c r="Z330" s="400"/>
      <c r="AB330" s="407"/>
    </row>
    <row r="331" spans="1:37" ht="15.75" customHeight="1" outlineLevel="3" x14ac:dyDescent="0.25">
      <c r="A331" s="849">
        <f t="shared" si="74"/>
        <v>0</v>
      </c>
      <c r="B331" s="312"/>
      <c r="C331" s="290"/>
      <c r="D331" s="174"/>
      <c r="E331" s="255" t="str">
        <f>Onderbouwing_M29!B1032</f>
        <v>V2-4-B1</v>
      </c>
      <c r="F331" s="211" t="str">
        <f>Onderbouwing_M29!D1032</f>
        <v>Vervangen kunsstof kozijn door kunsstof kozijn met triple glas (30% subsidiabel)</v>
      </c>
      <c r="G331" s="207"/>
      <c r="H331" s="207"/>
      <c r="I331" s="743"/>
      <c r="J331" s="744"/>
      <c r="K331" s="321"/>
      <c r="L331" s="48"/>
      <c r="M331" s="53" t="str">
        <f>Onderbouwing_M29!F1032</f>
        <v>m²</v>
      </c>
      <c r="N331" s="81">
        <v>0</v>
      </c>
      <c r="O331" s="81"/>
      <c r="P331" s="81">
        <f>N331*K331</f>
        <v>0</v>
      </c>
      <c r="Q331" s="256"/>
      <c r="R331" s="68"/>
      <c r="S331" s="296"/>
      <c r="T331" s="1016">
        <f t="shared" si="91"/>
        <v>0</v>
      </c>
      <c r="U331" s="149"/>
      <c r="X331" s="428"/>
      <c r="Y331" s="191"/>
      <c r="Z331" s="402"/>
      <c r="AB331" s="407"/>
      <c r="AK331" s="5"/>
    </row>
    <row r="332" spans="1:37" ht="6" customHeight="1" outlineLevel="3" x14ac:dyDescent="0.25">
      <c r="A332" s="849">
        <f>A331</f>
        <v>0</v>
      </c>
      <c r="B332" s="312"/>
      <c r="C332" s="290"/>
      <c r="D332" s="174"/>
      <c r="E332" s="258"/>
      <c r="F332" s="211"/>
      <c r="G332" s="207"/>
      <c r="H332" s="207"/>
      <c r="I332" s="743"/>
      <c r="J332" s="745"/>
      <c r="K332" s="332"/>
      <c r="L332" s="48"/>
      <c r="M332" s="48"/>
      <c r="N332" s="81"/>
      <c r="O332" s="81"/>
      <c r="P332" s="341"/>
      <c r="Q332" s="256"/>
      <c r="R332" s="68"/>
      <c r="S332" s="296"/>
      <c r="T332" s="1016">
        <f t="shared" si="91"/>
        <v>0</v>
      </c>
      <c r="U332" s="149"/>
      <c r="X332" s="149"/>
      <c r="Y332" s="191"/>
      <c r="Z332" s="400"/>
      <c r="AB332" s="407"/>
      <c r="AK332" s="5"/>
    </row>
    <row r="333" spans="1:37" ht="15.75" customHeight="1" outlineLevel="1" x14ac:dyDescent="0.25">
      <c r="A333" s="849">
        <f>IF(SUM(A334)=0,0,1)</f>
        <v>0</v>
      </c>
      <c r="B333" s="7" t="s">
        <v>54</v>
      </c>
      <c r="C333" s="290"/>
      <c r="D333" s="174"/>
      <c r="E333" s="258" t="s">
        <v>2017</v>
      </c>
      <c r="F333" s="833" t="str">
        <f>F334</f>
        <v>Vervangen aluminium kozijn door aluminium kozijn met triple glas (30% subsidiabel)</v>
      </c>
      <c r="G333" s="211"/>
      <c r="H333" s="207"/>
      <c r="I333" s="211"/>
      <c r="J333" s="212"/>
      <c r="K333" s="51"/>
      <c r="L333" s="10"/>
      <c r="M333" s="53"/>
      <c r="N333" s="81"/>
      <c r="O333" s="81"/>
      <c r="P333" s="81"/>
      <c r="Q333" s="256"/>
      <c r="R333" s="68"/>
      <c r="S333" s="296"/>
      <c r="T333" s="1016">
        <f t="shared" si="91"/>
        <v>0</v>
      </c>
      <c r="U333" s="149"/>
      <c r="X333" s="417"/>
      <c r="Z333" s="400"/>
      <c r="AB333" s="407"/>
    </row>
    <row r="334" spans="1:37" ht="15.75" customHeight="1" outlineLevel="3" x14ac:dyDescent="0.25">
      <c r="A334" s="849">
        <f t="shared" ref="A334" si="93">IF(K334=0,0,1)</f>
        <v>0</v>
      </c>
      <c r="B334" s="312"/>
      <c r="C334" s="290"/>
      <c r="D334" s="174"/>
      <c r="E334" s="255" t="str">
        <f>Onderbouwing_M29!B1055</f>
        <v>V2-4-C1</v>
      </c>
      <c r="F334" s="211" t="str">
        <f>Onderbouwing_M29!D1055</f>
        <v>Vervangen aluminium kozijn door aluminium kozijn met triple glas (30% subsidiabel)</v>
      </c>
      <c r="G334" s="207"/>
      <c r="H334" s="743"/>
      <c r="I334" s="743"/>
      <c r="J334" s="746"/>
      <c r="K334" s="321"/>
      <c r="L334" s="48"/>
      <c r="M334" s="53" t="str">
        <f>Onderbouwing_M29!F1055</f>
        <v>m²</v>
      </c>
      <c r="N334" s="81">
        <v>0</v>
      </c>
      <c r="O334" s="81"/>
      <c r="P334" s="81">
        <f>N334*K334</f>
        <v>0</v>
      </c>
      <c r="Q334" s="256"/>
      <c r="R334" s="68"/>
      <c r="S334" s="296"/>
      <c r="T334" s="1016">
        <f t="shared" si="91"/>
        <v>0</v>
      </c>
      <c r="U334" s="149"/>
      <c r="X334" s="428"/>
      <c r="Y334" s="191"/>
      <c r="Z334" s="402"/>
      <c r="AB334" s="407"/>
      <c r="AK334" s="5"/>
    </row>
    <row r="335" spans="1:37" ht="6" customHeight="1" outlineLevel="3" x14ac:dyDescent="0.25">
      <c r="A335" s="849">
        <f>A334</f>
        <v>0</v>
      </c>
      <c r="B335" s="312"/>
      <c r="C335" s="290"/>
      <c r="D335" s="174"/>
      <c r="E335" s="258"/>
      <c r="F335" s="211"/>
      <c r="G335" s="207"/>
      <c r="H335" s="207"/>
      <c r="I335" s="207"/>
      <c r="J335" s="745"/>
      <c r="K335" s="332"/>
      <c r="L335" s="48"/>
      <c r="M335" s="48"/>
      <c r="N335" s="81"/>
      <c r="O335" s="81"/>
      <c r="P335" s="341"/>
      <c r="Q335" s="256"/>
      <c r="R335" s="68"/>
      <c r="S335" s="296"/>
      <c r="T335" s="1016">
        <f t="shared" si="91"/>
        <v>0</v>
      </c>
      <c r="U335" s="149"/>
      <c r="X335" s="149"/>
      <c r="Y335" s="191"/>
      <c r="Z335" s="400"/>
      <c r="AB335" s="407"/>
      <c r="AK335" s="5"/>
    </row>
    <row r="336" spans="1:37" ht="15.75" customHeight="1" outlineLevel="3" x14ac:dyDescent="0.25">
      <c r="A336" s="849">
        <f>IF(K337=0,0,1)</f>
        <v>0</v>
      </c>
      <c r="B336" s="312"/>
      <c r="C336" s="290"/>
      <c r="D336" s="174"/>
      <c r="E336" s="258" t="str">
        <f>Onderbouwing_M29!B1069</f>
        <v>V2-4-X</v>
      </c>
      <c r="F336" s="833" t="str">
        <f>Onderbouwing_M29!D1069</f>
        <v>Bijkomende kosten</v>
      </c>
      <c r="G336" s="207"/>
      <c r="H336" s="207"/>
      <c r="I336" s="743"/>
      <c r="J336" s="744"/>
      <c r="K336" s="53"/>
      <c r="L336" s="53"/>
      <c r="M336" s="53"/>
      <c r="N336" s="81"/>
      <c r="O336" s="81"/>
      <c r="P336" s="81"/>
      <c r="Q336" s="256"/>
      <c r="R336" s="68"/>
      <c r="S336" s="296"/>
      <c r="T336" s="1016">
        <f t="shared" si="91"/>
        <v>0</v>
      </c>
      <c r="U336" s="149"/>
      <c r="X336" s="428"/>
      <c r="Y336" s="191"/>
      <c r="Z336" s="402"/>
      <c r="AB336" s="407"/>
      <c r="AK336" s="5"/>
    </row>
    <row r="337" spans="1:37" ht="15.75" customHeight="1" outlineLevel="3" x14ac:dyDescent="0.25">
      <c r="A337" s="849">
        <f>IF(K337=0,0,1)</f>
        <v>0</v>
      </c>
      <c r="C337" s="290"/>
      <c r="D337" s="174"/>
      <c r="E337" s="255" t="str">
        <f>Onderbouwing_M29!B1071</f>
        <v>V2-4-X1</v>
      </c>
      <c r="F337" s="833"/>
      <c r="G337" s="207"/>
      <c r="H337" s="207"/>
      <c r="I337" s="207"/>
      <c r="J337" s="214"/>
      <c r="K337" s="321"/>
      <c r="L337" s="48"/>
      <c r="M337" s="53"/>
      <c r="N337" s="81"/>
      <c r="O337" s="81"/>
      <c r="P337" s="81"/>
      <c r="Q337" s="256"/>
      <c r="R337" s="68"/>
      <c r="S337" s="296"/>
      <c r="T337" s="1016"/>
      <c r="U337" s="149"/>
      <c r="X337" s="402"/>
      <c r="Z337" s="400"/>
      <c r="AB337" s="407"/>
      <c r="AK337" s="5"/>
    </row>
    <row r="338" spans="1:37" ht="6" customHeight="1" outlineLevel="1" x14ac:dyDescent="0.2">
      <c r="A338" s="849">
        <f>A336</f>
        <v>0</v>
      </c>
      <c r="B338" s="312"/>
      <c r="C338" s="290"/>
      <c r="D338" s="174"/>
      <c r="E338" s="257"/>
      <c r="F338" s="188"/>
      <c r="G338" s="121"/>
      <c r="H338" s="121"/>
      <c r="I338" s="121"/>
      <c r="J338" s="10"/>
      <c r="K338" s="43"/>
      <c r="L338" s="10"/>
      <c r="M338" s="46"/>
      <c r="N338" s="47"/>
      <c r="O338" s="47"/>
      <c r="P338" s="342"/>
      <c r="Q338" s="256"/>
      <c r="R338" s="68"/>
      <c r="S338" s="296"/>
      <c r="T338" s="1016">
        <f t="shared" si="91"/>
        <v>0</v>
      </c>
      <c r="U338" s="149"/>
      <c r="X338" s="417"/>
      <c r="Z338" s="400"/>
      <c r="AB338" s="407"/>
      <c r="AK338" s="5"/>
    </row>
    <row r="339" spans="1:37" s="13" customFormat="1" ht="15.75" customHeight="1" x14ac:dyDescent="0.25">
      <c r="A339" s="849">
        <f>IF(P339=0,0,1)</f>
        <v>0</v>
      </c>
      <c r="B339" s="312"/>
      <c r="C339" s="298"/>
      <c r="D339" s="174"/>
      <c r="E339" s="693"/>
      <c r="F339" s="223"/>
      <c r="G339" s="224"/>
      <c r="H339" s="225"/>
      <c r="I339" s="225"/>
      <c r="J339" s="226"/>
      <c r="K339" s="227"/>
      <c r="L339" s="227"/>
      <c r="M339" s="228" t="str">
        <f>E325</f>
        <v>V2-4</v>
      </c>
      <c r="N339" s="229" t="s">
        <v>106</v>
      </c>
      <c r="O339" s="229"/>
      <c r="P339" s="343">
        <f>ROUNDUP(SUM(P327:P338),0)</f>
        <v>0</v>
      </c>
      <c r="Q339" s="694"/>
      <c r="R339" s="131"/>
      <c r="S339" s="299"/>
      <c r="T339" s="1016"/>
      <c r="U339" s="149"/>
      <c r="V339" s="852">
        <f>P339</f>
        <v>0</v>
      </c>
      <c r="W339" s="422"/>
      <c r="X339" s="417"/>
      <c r="Y339" s="401"/>
      <c r="Z339" s="400"/>
      <c r="AA339" s="400"/>
      <c r="AB339" s="407"/>
    </row>
    <row r="340" spans="1:37" ht="9" customHeight="1" outlineLevel="3" x14ac:dyDescent="0.25">
      <c r="A340" s="849">
        <f>A341</f>
        <v>0</v>
      </c>
      <c r="B340" s="312"/>
      <c r="C340" s="290"/>
      <c r="D340" s="174"/>
      <c r="E340" s="667"/>
      <c r="F340" s="188"/>
      <c r="G340" s="173"/>
      <c r="H340" s="173"/>
      <c r="I340" s="173"/>
      <c r="J340" s="48"/>
      <c r="K340" s="332"/>
      <c r="L340" s="48"/>
      <c r="M340" s="53"/>
      <c r="N340" s="35"/>
      <c r="O340" s="35"/>
      <c r="P340" s="35"/>
      <c r="Q340" s="696"/>
      <c r="R340" s="35"/>
      <c r="S340" s="296"/>
      <c r="T340" s="1016">
        <f t="shared" si="91"/>
        <v>0</v>
      </c>
      <c r="U340" s="149"/>
      <c r="X340" s="402"/>
      <c r="Z340" s="400"/>
      <c r="AB340" s="407"/>
      <c r="AK340" s="5"/>
    </row>
    <row r="341" spans="1:37" ht="20.399999999999999" customHeight="1" outlineLevel="3" x14ac:dyDescent="0.25">
      <c r="A341" s="849">
        <f>A352</f>
        <v>0</v>
      </c>
      <c r="B341" s="7" t="s">
        <v>54</v>
      </c>
      <c r="C341" s="290"/>
      <c r="D341" s="174"/>
      <c r="E341" s="699" t="s">
        <v>119</v>
      </c>
      <c r="F341" s="220" t="s">
        <v>33</v>
      </c>
      <c r="G341" s="320"/>
      <c r="H341" s="220"/>
      <c r="I341" s="220"/>
      <c r="J341" s="220"/>
      <c r="K341" s="329" t="s">
        <v>72</v>
      </c>
      <c r="L341" s="221"/>
      <c r="M341" s="221" t="s">
        <v>1347</v>
      </c>
      <c r="N341" s="933" t="s">
        <v>1587</v>
      </c>
      <c r="O341" s="933" t="s">
        <v>1588</v>
      </c>
      <c r="P341" s="221" t="s">
        <v>73</v>
      </c>
      <c r="Q341" s="259"/>
      <c r="R341" s="68"/>
      <c r="S341" s="296"/>
      <c r="T341" s="1016"/>
      <c r="U341" s="149"/>
      <c r="X341" s="402"/>
      <c r="Y341" s="1064" t="s">
        <v>2063</v>
      </c>
      <c r="Z341" s="400"/>
      <c r="AB341" s="407"/>
      <c r="AK341" s="5"/>
    </row>
    <row r="342" spans="1:37" ht="6" customHeight="1" x14ac:dyDescent="0.25">
      <c r="A342" s="849">
        <f>A341</f>
        <v>0</v>
      </c>
      <c r="B342" s="7" t="s">
        <v>54</v>
      </c>
      <c r="C342" s="290"/>
      <c r="D342" s="174"/>
      <c r="E342" s="255"/>
      <c r="F342" s="188"/>
      <c r="G342" s="139"/>
      <c r="H342" s="139"/>
      <c r="I342" s="139"/>
      <c r="J342" s="139"/>
      <c r="K342" s="140"/>
      <c r="L342" s="9"/>
      <c r="M342" s="141"/>
      <c r="N342" s="142"/>
      <c r="O342" s="142"/>
      <c r="P342" s="142"/>
      <c r="Q342" s="256"/>
      <c r="R342" s="68"/>
      <c r="S342" s="291"/>
      <c r="T342" s="1016">
        <f t="shared" si="91"/>
        <v>0</v>
      </c>
      <c r="U342" s="149"/>
      <c r="X342" s="402"/>
      <c r="Y342" s="400"/>
      <c r="Z342" s="400"/>
      <c r="AB342" s="407"/>
      <c r="AK342" s="5"/>
    </row>
    <row r="343" spans="1:37" ht="15.75" customHeight="1" outlineLevel="1" x14ac:dyDescent="0.25">
      <c r="A343" s="849">
        <f>IF(SUM(A344)=0,0,1)</f>
        <v>0</v>
      </c>
      <c r="B343" s="7" t="s">
        <v>54</v>
      </c>
      <c r="C343" s="290"/>
      <c r="D343" s="174"/>
      <c r="E343" s="258" t="s">
        <v>2018</v>
      </c>
      <c r="F343" s="833" t="str">
        <f>F344</f>
        <v xml:space="preserve">Voor- of achterzetbeglazing  isolatieglas 14mm (4-6-4)  met houten profiel rondom </v>
      </c>
      <c r="G343" s="211"/>
      <c r="H343" s="207"/>
      <c r="I343" s="211"/>
      <c r="J343" s="212"/>
      <c r="K343" s="51"/>
      <c r="L343" s="10"/>
      <c r="M343" s="53"/>
      <c r="N343" s="81"/>
      <c r="O343" s="81"/>
      <c r="P343" s="81"/>
      <c r="Q343" s="256"/>
      <c r="R343" s="68"/>
      <c r="S343" s="296"/>
      <c r="T343" s="1016">
        <f t="shared" ref="T343" si="94">K343*N343</f>
        <v>0</v>
      </c>
      <c r="U343" s="149"/>
      <c r="X343" s="417"/>
      <c r="Z343" s="400"/>
      <c r="AB343" s="407"/>
    </row>
    <row r="344" spans="1:37" ht="15.75" customHeight="1" outlineLevel="3" x14ac:dyDescent="0.25">
      <c r="A344" s="849">
        <f t="shared" si="74"/>
        <v>0</v>
      </c>
      <c r="B344" s="7" t="s">
        <v>54</v>
      </c>
      <c r="C344" s="290"/>
      <c r="D344" s="174"/>
      <c r="E344" s="255" t="str">
        <f>Onderbouwing_M29!B1078</f>
        <v>V2-5-A1</v>
      </c>
      <c r="F344" s="210" t="str">
        <f>Onderbouwing_M29!D1078</f>
        <v xml:space="preserve">Voor- of achterzetbeglazing  isolatieglas 14mm (4-6-4)  met houten profiel rondom </v>
      </c>
      <c r="G344" s="204"/>
      <c r="H344" s="204"/>
      <c r="I344" s="204"/>
      <c r="J344" s="435"/>
      <c r="K344" s="321"/>
      <c r="L344" s="48"/>
      <c r="M344" s="53" t="str">
        <f>Onderbouwing_M29!F1078</f>
        <v>m²</v>
      </c>
      <c r="N344" s="81">
        <v>0</v>
      </c>
      <c r="O344" s="81"/>
      <c r="P344" s="81">
        <f>N344*K344</f>
        <v>0</v>
      </c>
      <c r="Q344" s="256"/>
      <c r="R344" s="68"/>
      <c r="S344" s="296"/>
      <c r="T344" s="1016">
        <f t="shared" si="91"/>
        <v>0</v>
      </c>
      <c r="U344" s="149"/>
      <c r="X344" s="402"/>
      <c r="Z344" s="400"/>
      <c r="AB344" s="407"/>
      <c r="AK344" s="5"/>
    </row>
    <row r="345" spans="1:37" ht="6" customHeight="1" outlineLevel="3" x14ac:dyDescent="0.25">
      <c r="A345" s="849">
        <f>A344</f>
        <v>0</v>
      </c>
      <c r="B345" s="7" t="s">
        <v>54</v>
      </c>
      <c r="C345" s="290"/>
      <c r="D345" s="174"/>
      <c r="E345" s="258"/>
      <c r="F345" s="211"/>
      <c r="G345" s="207"/>
      <c r="H345" s="207"/>
      <c r="I345" s="207"/>
      <c r="J345" s="215"/>
      <c r="K345" s="332"/>
      <c r="L345" s="48"/>
      <c r="M345" s="53"/>
      <c r="N345" s="81"/>
      <c r="O345" s="81"/>
      <c r="P345" s="81"/>
      <c r="Q345" s="256"/>
      <c r="R345" s="68"/>
      <c r="S345" s="296"/>
      <c r="T345" s="1016">
        <f t="shared" si="91"/>
        <v>0</v>
      </c>
      <c r="U345" s="149"/>
      <c r="X345" s="402"/>
      <c r="Z345" s="400"/>
      <c r="AB345" s="407"/>
      <c r="AK345" s="5"/>
    </row>
    <row r="346" spans="1:37" ht="15.75" customHeight="1" outlineLevel="1" x14ac:dyDescent="0.25">
      <c r="A346" s="849">
        <f>IF(SUM(A347)=0,0,1)</f>
        <v>0</v>
      </c>
      <c r="B346" s="7" t="s">
        <v>54</v>
      </c>
      <c r="C346" s="290"/>
      <c r="D346" s="174"/>
      <c r="E346" s="258" t="s">
        <v>2022</v>
      </c>
      <c r="F346" s="833" t="str">
        <f>F347</f>
        <v xml:space="preserve">Voor- of achterzetbeglazing  isolatieglas 14mm (4-6-4)  met aluminium profiel rondom </v>
      </c>
      <c r="G346" s="211"/>
      <c r="H346" s="207"/>
      <c r="I346" s="211"/>
      <c r="J346" s="212"/>
      <c r="K346" s="51"/>
      <c r="L346" s="10"/>
      <c r="M346" s="53"/>
      <c r="N346" s="81"/>
      <c r="O346" s="81"/>
      <c r="P346" s="81"/>
      <c r="Q346" s="256"/>
      <c r="R346" s="68"/>
      <c r="S346" s="296"/>
      <c r="T346" s="1016">
        <f t="shared" si="91"/>
        <v>0</v>
      </c>
      <c r="U346" s="149"/>
      <c r="X346" s="417"/>
      <c r="Z346" s="400"/>
      <c r="AB346" s="407"/>
    </row>
    <row r="347" spans="1:37" ht="15.75" customHeight="1" outlineLevel="3" x14ac:dyDescent="0.25">
      <c r="A347" s="849">
        <f t="shared" si="74"/>
        <v>0</v>
      </c>
      <c r="B347" s="7" t="s">
        <v>54</v>
      </c>
      <c r="C347" s="290"/>
      <c r="D347" s="174"/>
      <c r="E347" s="255" t="str">
        <f>Onderbouwing_M29!B1084</f>
        <v>V2-5-B1</v>
      </c>
      <c r="F347" s="211" t="str">
        <f>Onderbouwing_M29!D1084</f>
        <v xml:space="preserve">Voor- of achterzetbeglazing  isolatieglas 14mm (4-6-4)  met aluminium profiel rondom </v>
      </c>
      <c r="G347" s="207"/>
      <c r="H347" s="207"/>
      <c r="I347" s="207"/>
      <c r="J347" s="214"/>
      <c r="K347" s="321"/>
      <c r="L347" s="48"/>
      <c r="M347" s="53" t="str">
        <f>Onderbouwing_M29!F1084</f>
        <v>m²</v>
      </c>
      <c r="N347" s="81">
        <v>0</v>
      </c>
      <c r="O347" s="81"/>
      <c r="P347" s="81">
        <f>N347*K347</f>
        <v>0</v>
      </c>
      <c r="Q347" s="256"/>
      <c r="R347" s="68"/>
      <c r="S347" s="296"/>
      <c r="T347" s="1016">
        <f t="shared" si="91"/>
        <v>0</v>
      </c>
      <c r="U347" s="149"/>
      <c r="X347" s="402"/>
      <c r="Z347" s="400"/>
      <c r="AB347" s="407"/>
      <c r="AK347" s="5"/>
    </row>
    <row r="348" spans="1:37" ht="6" customHeight="1" outlineLevel="3" x14ac:dyDescent="0.25">
      <c r="A348" s="849">
        <f>A347</f>
        <v>0</v>
      </c>
      <c r="B348" s="7" t="s">
        <v>54</v>
      </c>
      <c r="C348" s="290"/>
      <c r="D348" s="174"/>
      <c r="E348" s="258"/>
      <c r="F348" s="211"/>
      <c r="G348" s="207"/>
      <c r="H348" s="207"/>
      <c r="I348" s="207"/>
      <c r="J348" s="215"/>
      <c r="K348" s="332"/>
      <c r="L348" s="48"/>
      <c r="M348" s="53"/>
      <c r="N348" s="81"/>
      <c r="O348" s="81"/>
      <c r="P348" s="81"/>
      <c r="Q348" s="256"/>
      <c r="R348" s="68"/>
      <c r="S348" s="296"/>
      <c r="T348" s="1016">
        <f t="shared" si="91"/>
        <v>0</v>
      </c>
      <c r="U348" s="149"/>
      <c r="X348" s="402"/>
      <c r="Z348" s="400"/>
      <c r="AB348" s="407"/>
      <c r="AK348" s="5"/>
    </row>
    <row r="349" spans="1:37" ht="15.75" customHeight="1" outlineLevel="3" x14ac:dyDescent="0.25">
      <c r="A349" s="849">
        <f>IF(K350=0,0,1)</f>
        <v>0</v>
      </c>
      <c r="B349" s="7" t="s">
        <v>54</v>
      </c>
      <c r="C349" s="290"/>
      <c r="D349" s="174"/>
      <c r="E349" s="258" t="str">
        <f>Onderbouwing_M29!B1090</f>
        <v>V2-5-X</v>
      </c>
      <c r="F349" s="833" t="str">
        <f>Onderbouwing_M29!D1090</f>
        <v>Bijkomende kosten</v>
      </c>
      <c r="G349" s="207"/>
      <c r="H349" s="207"/>
      <c r="I349" s="207"/>
      <c r="J349" s="214"/>
      <c r="K349" s="53"/>
      <c r="L349" s="53"/>
      <c r="M349" s="53"/>
      <c r="N349" s="81"/>
      <c r="O349" s="81"/>
      <c r="P349" s="81"/>
      <c r="Q349" s="256"/>
      <c r="R349" s="68"/>
      <c r="S349" s="296"/>
      <c r="T349" s="1016">
        <f t="shared" si="91"/>
        <v>0</v>
      </c>
      <c r="U349" s="149"/>
      <c r="X349" s="402"/>
      <c r="Z349" s="400"/>
      <c r="AB349" s="407"/>
      <c r="AK349" s="5"/>
    </row>
    <row r="350" spans="1:37" ht="15.75" customHeight="1" outlineLevel="3" x14ac:dyDescent="0.25">
      <c r="A350" s="849">
        <f>IF(K350=0,0,1)</f>
        <v>0</v>
      </c>
      <c r="C350" s="290"/>
      <c r="D350" s="174"/>
      <c r="E350" s="255" t="str">
        <f>Onderbouwing_M29!B1092</f>
        <v>V2-5-X1</v>
      </c>
      <c r="F350" s="833"/>
      <c r="G350" s="207"/>
      <c r="H350" s="207"/>
      <c r="I350" s="207"/>
      <c r="J350" s="214"/>
      <c r="K350" s="321"/>
      <c r="L350" s="48"/>
      <c r="M350" s="53"/>
      <c r="N350" s="81"/>
      <c r="O350" s="81"/>
      <c r="P350" s="81"/>
      <c r="Q350" s="256"/>
      <c r="R350" s="68"/>
      <c r="S350" s="296"/>
      <c r="T350" s="1016"/>
      <c r="U350" s="149"/>
      <c r="X350" s="402"/>
      <c r="Z350" s="400"/>
      <c r="AB350" s="407"/>
      <c r="AK350" s="5"/>
    </row>
    <row r="351" spans="1:37" ht="6" customHeight="1" outlineLevel="1" x14ac:dyDescent="0.2">
      <c r="A351" s="849">
        <f>A349</f>
        <v>0</v>
      </c>
      <c r="B351" s="7" t="s">
        <v>54</v>
      </c>
      <c r="C351" s="290"/>
      <c r="D351" s="174"/>
      <c r="E351" s="257"/>
      <c r="F351" s="188"/>
      <c r="G351" s="121"/>
      <c r="H351" s="121"/>
      <c r="I351" s="121"/>
      <c r="J351" s="10"/>
      <c r="K351" s="43"/>
      <c r="L351" s="10"/>
      <c r="M351" s="46"/>
      <c r="N351" s="47"/>
      <c r="O351" s="47"/>
      <c r="P351" s="342"/>
      <c r="Q351" s="256"/>
      <c r="R351" s="68"/>
      <c r="S351" s="296"/>
      <c r="T351" s="1016">
        <f t="shared" si="91"/>
        <v>0</v>
      </c>
      <c r="U351" s="149"/>
      <c r="X351" s="417"/>
      <c r="Z351" s="400"/>
      <c r="AB351" s="407"/>
      <c r="AK351" s="5"/>
    </row>
    <row r="352" spans="1:37" s="13" customFormat="1" ht="15.75" customHeight="1" x14ac:dyDescent="0.25">
      <c r="A352" s="849">
        <f>IF(P352=0,0,1)</f>
        <v>0</v>
      </c>
      <c r="B352" s="7" t="s">
        <v>54</v>
      </c>
      <c r="C352" s="298"/>
      <c r="D352" s="174"/>
      <c r="E352" s="693"/>
      <c r="F352" s="223"/>
      <c r="G352" s="224"/>
      <c r="H352" s="225"/>
      <c r="I352" s="225"/>
      <c r="J352" s="226"/>
      <c r="K352" s="227"/>
      <c r="L352" s="227"/>
      <c r="M352" s="228" t="str">
        <f>E341</f>
        <v>V2-5</v>
      </c>
      <c r="N352" s="229" t="s">
        <v>106</v>
      </c>
      <c r="O352" s="229"/>
      <c r="P352" s="343">
        <f>ROUNDUP(SUM(P343:P351),0)</f>
        <v>0</v>
      </c>
      <c r="Q352" s="694"/>
      <c r="R352" s="131"/>
      <c r="S352" s="299"/>
      <c r="T352" s="1016"/>
      <c r="U352" s="149"/>
      <c r="V352" s="858">
        <f>P352</f>
        <v>0</v>
      </c>
      <c r="W352" s="422"/>
      <c r="X352" s="417"/>
      <c r="Y352" s="401"/>
      <c r="Z352" s="400"/>
      <c r="AA352" s="400"/>
      <c r="AB352" s="407"/>
    </row>
    <row r="353" spans="1:37" ht="9" customHeight="1" outlineLevel="3" x14ac:dyDescent="0.25">
      <c r="A353" s="849">
        <f>A354</f>
        <v>0</v>
      </c>
      <c r="B353" s="7" t="s">
        <v>54</v>
      </c>
      <c r="C353" s="290"/>
      <c r="D353" s="174"/>
      <c r="E353" s="667"/>
      <c r="F353" s="188"/>
      <c r="G353" s="173"/>
      <c r="H353" s="173"/>
      <c r="I353" s="173"/>
      <c r="J353" s="48"/>
      <c r="K353" s="332"/>
      <c r="L353" s="48"/>
      <c r="M353" s="53"/>
      <c r="N353" s="35"/>
      <c r="O353" s="35"/>
      <c r="P353" s="35"/>
      <c r="Q353" s="696"/>
      <c r="R353" s="68"/>
      <c r="S353" s="296"/>
      <c r="T353" s="1016">
        <f t="shared" si="91"/>
        <v>0</v>
      </c>
      <c r="U353" s="149"/>
      <c r="X353" s="402"/>
      <c r="Z353" s="400"/>
      <c r="AB353" s="407"/>
      <c r="AK353" s="5"/>
    </row>
    <row r="354" spans="1:37" ht="20.399999999999999" customHeight="1" outlineLevel="3" x14ac:dyDescent="0.25">
      <c r="A354" s="849">
        <f>A365</f>
        <v>0</v>
      </c>
      <c r="B354" s="312"/>
      <c r="C354" s="290"/>
      <c r="D354" s="174"/>
      <c r="E354" s="699" t="s">
        <v>120</v>
      </c>
      <c r="F354" s="220" t="s">
        <v>121</v>
      </c>
      <c r="G354" s="320"/>
      <c r="H354" s="220"/>
      <c r="I354" s="220"/>
      <c r="J354" s="220"/>
      <c r="K354" s="329" t="s">
        <v>72</v>
      </c>
      <c r="L354" s="221"/>
      <c r="M354" s="221" t="s">
        <v>1347</v>
      </c>
      <c r="N354" s="933" t="s">
        <v>1587</v>
      </c>
      <c r="O354" s="933" t="s">
        <v>1588</v>
      </c>
      <c r="P354" s="221" t="s">
        <v>73</v>
      </c>
      <c r="Q354" s="259"/>
      <c r="R354" s="68"/>
      <c r="S354" s="296"/>
      <c r="T354" s="1016"/>
      <c r="U354" s="149"/>
      <c r="X354" s="402"/>
      <c r="Y354" s="1064" t="s">
        <v>2063</v>
      </c>
      <c r="Z354" s="400"/>
      <c r="AB354" s="407"/>
      <c r="AK354" s="5"/>
    </row>
    <row r="355" spans="1:37" ht="6" customHeight="1" x14ac:dyDescent="0.25">
      <c r="A355" s="849">
        <f>A354</f>
        <v>0</v>
      </c>
      <c r="B355" s="312"/>
      <c r="C355" s="290"/>
      <c r="D355" s="174"/>
      <c r="E355" s="255"/>
      <c r="F355" s="188"/>
      <c r="G355" s="139"/>
      <c r="H355" s="139"/>
      <c r="I355" s="139"/>
      <c r="J355" s="139"/>
      <c r="K355" s="140"/>
      <c r="L355" s="9"/>
      <c r="M355" s="141"/>
      <c r="N355" s="142"/>
      <c r="O355" s="142"/>
      <c r="P355" s="142"/>
      <c r="Q355" s="256"/>
      <c r="R355" s="68"/>
      <c r="S355" s="291"/>
      <c r="T355" s="1016">
        <f t="shared" si="91"/>
        <v>0</v>
      </c>
      <c r="U355" s="149"/>
      <c r="X355" s="402"/>
      <c r="Y355" s="400"/>
      <c r="Z355" s="400"/>
      <c r="AB355" s="407"/>
      <c r="AK355" s="5"/>
    </row>
    <row r="356" spans="1:37" ht="15.75" customHeight="1" outlineLevel="1" x14ac:dyDescent="0.25">
      <c r="A356" s="849">
        <f>IF(SUM(A357)=0,0,1)</f>
        <v>0</v>
      </c>
      <c r="B356" s="7" t="s">
        <v>54</v>
      </c>
      <c r="C356" s="290"/>
      <c r="D356" s="174"/>
      <c r="E356" s="258" t="s">
        <v>2027</v>
      </c>
      <c r="F356" s="833" t="str">
        <f>F357</f>
        <v>Vervangen glas door monumentenglas  (Klassiek ca 11mm / U=2.0z) in houten kozijn</v>
      </c>
      <c r="G356" s="211"/>
      <c r="H356" s="207"/>
      <c r="I356" s="211"/>
      <c r="J356" s="212"/>
      <c r="K356" s="51"/>
      <c r="L356" s="10"/>
      <c r="M356" s="53"/>
      <c r="N356" s="81"/>
      <c r="O356" s="81"/>
      <c r="P356" s="81"/>
      <c r="Q356" s="256"/>
      <c r="R356" s="68"/>
      <c r="S356" s="296"/>
      <c r="T356" s="1016">
        <f t="shared" si="91"/>
        <v>0</v>
      </c>
      <c r="U356" s="149"/>
      <c r="X356" s="417"/>
      <c r="Z356" s="400"/>
      <c r="AB356" s="407"/>
    </row>
    <row r="357" spans="1:37" ht="15.75" customHeight="1" outlineLevel="3" x14ac:dyDescent="0.25">
      <c r="A357" s="849">
        <f t="shared" si="74"/>
        <v>0</v>
      </c>
      <c r="B357" s="312"/>
      <c r="C357" s="290"/>
      <c r="D357" s="174"/>
      <c r="E357" s="255" t="str">
        <f>Onderbouwing_M29!B1094</f>
        <v>V2-6-A1</v>
      </c>
      <c r="F357" s="210" t="str">
        <f>Onderbouwing_M29!D1094</f>
        <v>Vervangen glas door monumentenglas  (Klassiek ca 11mm / U=2.0z) in houten kozijn</v>
      </c>
      <c r="G357" s="204"/>
      <c r="H357" s="204"/>
      <c r="I357" s="204"/>
      <c r="J357" s="435"/>
      <c r="K357" s="321"/>
      <c r="L357" s="48"/>
      <c r="M357" s="53" t="str">
        <f>Onderbouwing_M29!F1094</f>
        <v>m²</v>
      </c>
      <c r="N357" s="81">
        <v>0</v>
      </c>
      <c r="O357" s="81"/>
      <c r="P357" s="81">
        <f>N357*K357</f>
        <v>0</v>
      </c>
      <c r="Q357" s="256"/>
      <c r="R357" s="68"/>
      <c r="S357" s="296"/>
      <c r="T357" s="1016">
        <f t="shared" si="91"/>
        <v>0</v>
      </c>
      <c r="U357" s="149"/>
      <c r="X357" s="402"/>
      <c r="Z357" s="400"/>
      <c r="AB357" s="407"/>
      <c r="AK357" s="5"/>
    </row>
    <row r="358" spans="1:37" ht="6" customHeight="1" outlineLevel="3" x14ac:dyDescent="0.25">
      <c r="A358" s="849">
        <f>A357</f>
        <v>0</v>
      </c>
      <c r="B358" s="312"/>
      <c r="C358" s="290"/>
      <c r="D358" s="174"/>
      <c r="E358" s="258"/>
      <c r="F358" s="211"/>
      <c r="G358" s="207"/>
      <c r="H358" s="207"/>
      <c r="I358" s="207"/>
      <c r="J358" s="215"/>
      <c r="K358" s="332"/>
      <c r="L358" s="48"/>
      <c r="M358" s="53"/>
      <c r="N358" s="81"/>
      <c r="O358" s="81"/>
      <c r="P358" s="81"/>
      <c r="Q358" s="256"/>
      <c r="R358" s="68"/>
      <c r="S358" s="296"/>
      <c r="T358" s="1016">
        <f t="shared" si="91"/>
        <v>0</v>
      </c>
      <c r="U358" s="149"/>
      <c r="X358" s="402"/>
      <c r="Z358" s="400"/>
      <c r="AB358" s="407"/>
      <c r="AK358" s="5"/>
    </row>
    <row r="359" spans="1:37" ht="15.75" customHeight="1" outlineLevel="1" x14ac:dyDescent="0.25">
      <c r="A359" s="849">
        <f>IF(SUM(A360)=0,0,1)</f>
        <v>0</v>
      </c>
      <c r="B359" s="7" t="s">
        <v>54</v>
      </c>
      <c r="C359" s="290"/>
      <c r="D359" s="174"/>
      <c r="E359" s="258" t="s">
        <v>2030</v>
      </c>
      <c r="F359" s="833" t="str">
        <f>F360</f>
        <v>Vervangen glas door monumentenglas  ( Klassiek ca 11mm / U=2.0z)  in stalen kozijnen ?</v>
      </c>
      <c r="G359" s="211"/>
      <c r="H359" s="207"/>
      <c r="I359" s="211"/>
      <c r="J359" s="212"/>
      <c r="K359" s="51"/>
      <c r="L359" s="10"/>
      <c r="M359" s="53"/>
      <c r="N359" s="81"/>
      <c r="O359" s="81"/>
      <c r="P359" s="81"/>
      <c r="Q359" s="256"/>
      <c r="R359" s="68"/>
      <c r="S359" s="296"/>
      <c r="T359" s="1016">
        <f t="shared" ref="T359" si="95">K359*N359</f>
        <v>0</v>
      </c>
      <c r="U359" s="149"/>
      <c r="X359" s="417"/>
      <c r="Z359" s="400"/>
      <c r="AB359" s="407"/>
    </row>
    <row r="360" spans="1:37" ht="15.75" customHeight="1" outlineLevel="3" x14ac:dyDescent="0.25">
      <c r="A360" s="849">
        <f t="shared" si="74"/>
        <v>0</v>
      </c>
      <c r="B360" s="312"/>
      <c r="C360" s="290"/>
      <c r="D360" s="174"/>
      <c r="E360" s="255" t="str">
        <f>Onderbouwing_M29!B1104</f>
        <v>V2-6-B1</v>
      </c>
      <c r="F360" s="211" t="str">
        <f>Onderbouwing_M29!D1104</f>
        <v>Vervangen glas door monumentenglas  ( Klassiek ca 11mm / U=2.0z)  in stalen kozijnen ?</v>
      </c>
      <c r="G360" s="207"/>
      <c r="H360" s="207"/>
      <c r="I360" s="207"/>
      <c r="J360" s="214"/>
      <c r="K360" s="321"/>
      <c r="L360" s="48"/>
      <c r="M360" s="53" t="str">
        <f>Onderbouwing_M29!F1104</f>
        <v>m²</v>
      </c>
      <c r="N360" s="81">
        <v>0</v>
      </c>
      <c r="O360" s="81"/>
      <c r="P360" s="81">
        <f>N360*K360</f>
        <v>0</v>
      </c>
      <c r="Q360" s="256"/>
      <c r="R360" s="68"/>
      <c r="S360" s="296"/>
      <c r="T360" s="1016">
        <f t="shared" si="91"/>
        <v>0</v>
      </c>
      <c r="U360" s="149"/>
      <c r="X360" s="402"/>
      <c r="Z360" s="400"/>
      <c r="AB360" s="407"/>
      <c r="AK360" s="5"/>
    </row>
    <row r="361" spans="1:37" ht="6" customHeight="1" outlineLevel="3" x14ac:dyDescent="0.25">
      <c r="A361" s="849">
        <f>A360</f>
        <v>0</v>
      </c>
      <c r="B361" s="312"/>
      <c r="C361" s="290"/>
      <c r="D361" s="174"/>
      <c r="E361" s="258"/>
      <c r="F361" s="211"/>
      <c r="G361" s="207"/>
      <c r="H361" s="207"/>
      <c r="I361" s="207"/>
      <c r="J361" s="215"/>
      <c r="K361" s="332"/>
      <c r="L361" s="48"/>
      <c r="M361" s="53"/>
      <c r="N361" s="81"/>
      <c r="O361" s="81"/>
      <c r="P361" s="81"/>
      <c r="Q361" s="256"/>
      <c r="R361" s="68"/>
      <c r="S361" s="296"/>
      <c r="T361" s="1016">
        <f t="shared" si="91"/>
        <v>0</v>
      </c>
      <c r="U361" s="149"/>
      <c r="X361" s="402"/>
      <c r="Z361" s="400"/>
      <c r="AB361" s="407"/>
      <c r="AK361" s="5"/>
    </row>
    <row r="362" spans="1:37" ht="15.75" customHeight="1" outlineLevel="3" x14ac:dyDescent="0.25">
      <c r="A362" s="849">
        <f>IF(K363=0,0,1)</f>
        <v>0</v>
      </c>
      <c r="B362" s="312"/>
      <c r="C362" s="290"/>
      <c r="D362" s="174"/>
      <c r="E362" s="258" t="str">
        <f>Onderbouwing_M29!B1115</f>
        <v>V2-6-X</v>
      </c>
      <c r="F362" s="833" t="str">
        <f>Onderbouwing_M29!D1115</f>
        <v>Bijkomende kosten</v>
      </c>
      <c r="G362" s="207"/>
      <c r="H362" s="207"/>
      <c r="I362" s="207"/>
      <c r="J362" s="214"/>
      <c r="K362" s="53"/>
      <c r="L362" s="53"/>
      <c r="M362" s="53"/>
      <c r="N362" s="81"/>
      <c r="O362" s="81"/>
      <c r="P362" s="81"/>
      <c r="Q362" s="256"/>
      <c r="R362" s="68"/>
      <c r="S362" s="296"/>
      <c r="T362" s="1016">
        <f t="shared" si="91"/>
        <v>0</v>
      </c>
      <c r="U362" s="149"/>
      <c r="X362" s="402"/>
      <c r="Z362" s="400"/>
      <c r="AB362" s="407"/>
      <c r="AK362" s="5"/>
    </row>
    <row r="363" spans="1:37" ht="15.75" customHeight="1" outlineLevel="3" x14ac:dyDescent="0.25">
      <c r="A363" s="849">
        <f>IF(K363=0,0,1)</f>
        <v>0</v>
      </c>
      <c r="C363" s="290"/>
      <c r="D363" s="174"/>
      <c r="E363" s="255" t="str">
        <f>Onderbouwing_M29!B1117</f>
        <v>V2-6-X1</v>
      </c>
      <c r="F363" s="833"/>
      <c r="G363" s="207"/>
      <c r="H363" s="207"/>
      <c r="I363" s="207"/>
      <c r="J363" s="214"/>
      <c r="K363" s="321"/>
      <c r="L363" s="48"/>
      <c r="M363" s="53"/>
      <c r="N363" s="81"/>
      <c r="O363" s="81"/>
      <c r="P363" s="81"/>
      <c r="Q363" s="256"/>
      <c r="R363" s="68"/>
      <c r="S363" s="296"/>
      <c r="T363" s="1016"/>
      <c r="U363" s="149"/>
      <c r="X363" s="402"/>
      <c r="Z363" s="400"/>
      <c r="AB363" s="407"/>
      <c r="AK363" s="5"/>
    </row>
    <row r="364" spans="1:37" ht="6" customHeight="1" outlineLevel="1" x14ac:dyDescent="0.2">
      <c r="A364" s="849">
        <f>A362</f>
        <v>0</v>
      </c>
      <c r="B364" s="312"/>
      <c r="C364" s="290"/>
      <c r="D364" s="174"/>
      <c r="E364" s="257"/>
      <c r="F364" s="188"/>
      <c r="G364" s="121"/>
      <c r="H364" s="121"/>
      <c r="I364" s="121"/>
      <c r="J364" s="10"/>
      <c r="K364" s="43"/>
      <c r="L364" s="10"/>
      <c r="M364" s="46"/>
      <c r="N364" s="47"/>
      <c r="O364" s="47"/>
      <c r="P364" s="342"/>
      <c r="Q364" s="256"/>
      <c r="R364" s="68"/>
      <c r="S364" s="296"/>
      <c r="T364" s="1016">
        <f t="shared" si="91"/>
        <v>0</v>
      </c>
      <c r="U364" s="149"/>
      <c r="X364" s="417"/>
      <c r="Z364" s="400"/>
      <c r="AB364" s="407"/>
      <c r="AK364" s="5"/>
    </row>
    <row r="365" spans="1:37" s="13" customFormat="1" ht="15.75" customHeight="1" x14ac:dyDescent="0.25">
      <c r="A365" s="849">
        <f>IF(P365=0,0,1)</f>
        <v>0</v>
      </c>
      <c r="B365" s="312"/>
      <c r="C365" s="298"/>
      <c r="D365" s="174"/>
      <c r="E365" s="693"/>
      <c r="F365" s="223"/>
      <c r="G365" s="224"/>
      <c r="H365" s="225"/>
      <c r="I365" s="225"/>
      <c r="J365" s="226"/>
      <c r="K365" s="227"/>
      <c r="L365" s="227"/>
      <c r="M365" s="228" t="str">
        <f>E354</f>
        <v>V2-6</v>
      </c>
      <c r="N365" s="229" t="s">
        <v>106</v>
      </c>
      <c r="O365" s="229"/>
      <c r="P365" s="343">
        <f>ROUNDUP(SUM(P357:P364),0)</f>
        <v>0</v>
      </c>
      <c r="Q365" s="694"/>
      <c r="R365" s="131"/>
      <c r="S365" s="299"/>
      <c r="T365" s="1016"/>
      <c r="U365" s="149"/>
      <c r="V365" s="852">
        <f>P365</f>
        <v>0</v>
      </c>
      <c r="W365" s="422"/>
      <c r="X365" s="417"/>
      <c r="Y365" s="401"/>
      <c r="Z365" s="400"/>
      <c r="AA365" s="400"/>
      <c r="AB365" s="407"/>
    </row>
    <row r="366" spans="1:37" ht="9" customHeight="1" outlineLevel="3" x14ac:dyDescent="0.25">
      <c r="A366" s="849">
        <f>A367</f>
        <v>0</v>
      </c>
      <c r="B366" s="312"/>
      <c r="C366" s="290"/>
      <c r="D366" s="174"/>
      <c r="E366" s="667"/>
      <c r="F366" s="188"/>
      <c r="G366" s="173"/>
      <c r="H366" s="173"/>
      <c r="I366" s="173"/>
      <c r="J366" s="48"/>
      <c r="K366" s="332"/>
      <c r="L366" s="48"/>
      <c r="M366" s="53"/>
      <c r="N366" s="35"/>
      <c r="O366" s="35"/>
      <c r="P366" s="35"/>
      <c r="Q366" s="696"/>
      <c r="R366" s="68"/>
      <c r="S366" s="296"/>
      <c r="T366" s="1016">
        <f t="shared" si="91"/>
        <v>0</v>
      </c>
      <c r="U366" s="149"/>
      <c r="X366" s="402"/>
      <c r="Z366" s="400"/>
      <c r="AB366" s="407"/>
      <c r="AK366" s="5"/>
    </row>
    <row r="367" spans="1:37" ht="20.399999999999999" customHeight="1" outlineLevel="3" x14ac:dyDescent="0.25">
      <c r="A367" s="849">
        <f>A378</f>
        <v>0</v>
      </c>
      <c r="B367" s="312"/>
      <c r="C367" s="290"/>
      <c r="D367" s="174"/>
      <c r="E367" s="699" t="s">
        <v>122</v>
      </c>
      <c r="F367" s="220" t="s">
        <v>123</v>
      </c>
      <c r="G367" s="320"/>
      <c r="H367" s="220"/>
      <c r="I367" s="220"/>
      <c r="J367" s="220"/>
      <c r="K367" s="329" t="s">
        <v>72</v>
      </c>
      <c r="L367" s="221"/>
      <c r="M367" s="221" t="s">
        <v>1347</v>
      </c>
      <c r="N367" s="933" t="s">
        <v>1587</v>
      </c>
      <c r="O367" s="933" t="s">
        <v>1588</v>
      </c>
      <c r="P367" s="221" t="s">
        <v>73</v>
      </c>
      <c r="Q367" s="259"/>
      <c r="R367" s="68"/>
      <c r="S367" s="296"/>
      <c r="T367" s="1016"/>
      <c r="U367" s="149"/>
      <c r="X367" s="402"/>
      <c r="Y367" s="1064" t="s">
        <v>2063</v>
      </c>
      <c r="Z367" s="400"/>
      <c r="AB367" s="407"/>
      <c r="AK367" s="5"/>
    </row>
    <row r="368" spans="1:37" ht="6" customHeight="1" x14ac:dyDescent="0.25">
      <c r="A368" s="849">
        <f>A367</f>
        <v>0</v>
      </c>
      <c r="B368" s="312"/>
      <c r="C368" s="290"/>
      <c r="D368" s="174"/>
      <c r="E368" s="255"/>
      <c r="F368" s="188"/>
      <c r="G368" s="139"/>
      <c r="H368" s="139"/>
      <c r="I368" s="139"/>
      <c r="J368" s="139"/>
      <c r="K368" s="140"/>
      <c r="L368" s="9"/>
      <c r="M368" s="141"/>
      <c r="N368" s="142"/>
      <c r="O368" s="142"/>
      <c r="P368" s="142"/>
      <c r="Q368" s="256"/>
      <c r="R368" s="68"/>
      <c r="S368" s="291"/>
      <c r="T368" s="1016">
        <f t="shared" si="91"/>
        <v>0</v>
      </c>
      <c r="U368" s="149"/>
      <c r="Y368" s="400"/>
      <c r="Z368" s="400"/>
      <c r="AB368" s="407"/>
      <c r="AK368" s="5"/>
    </row>
    <row r="369" spans="1:37" ht="15.75" customHeight="1" outlineLevel="1" x14ac:dyDescent="0.25">
      <c r="A369" s="849">
        <f>IF(SUM(A370)=0,0,1)</f>
        <v>0</v>
      </c>
      <c r="B369" s="7" t="s">
        <v>54</v>
      </c>
      <c r="C369" s="290"/>
      <c r="D369" s="174"/>
      <c r="E369" s="258" t="s">
        <v>2034</v>
      </c>
      <c r="F369" s="833" t="str">
        <f>F370</f>
        <v>Vervangen glas door  vacuümglas in houten kozijn</v>
      </c>
      <c r="G369" s="211"/>
      <c r="H369" s="207"/>
      <c r="I369" s="211"/>
      <c r="J369" s="212"/>
      <c r="K369" s="51"/>
      <c r="L369" s="10"/>
      <c r="M369" s="53"/>
      <c r="N369" s="81"/>
      <c r="O369" s="81"/>
      <c r="P369" s="81"/>
      <c r="Q369" s="256"/>
      <c r="R369" s="68"/>
      <c r="S369" s="296"/>
      <c r="T369" s="1016">
        <f t="shared" si="91"/>
        <v>0</v>
      </c>
      <c r="U369" s="149"/>
      <c r="X369" s="417"/>
      <c r="Z369" s="400"/>
      <c r="AB369" s="407"/>
    </row>
    <row r="370" spans="1:37" ht="15.75" customHeight="1" outlineLevel="3" x14ac:dyDescent="0.25">
      <c r="A370" s="849">
        <f t="shared" si="74"/>
        <v>0</v>
      </c>
      <c r="B370" s="312"/>
      <c r="C370" s="290"/>
      <c r="D370" s="174"/>
      <c r="E370" s="255" t="str">
        <f>Onderbouwing_M29!B1121</f>
        <v>V2-7-A1</v>
      </c>
      <c r="F370" s="210" t="str">
        <f>Onderbouwing_M29!D1121</f>
        <v>Vervangen glas door  vacuümglas in houten kozijn</v>
      </c>
      <c r="G370" s="204"/>
      <c r="H370" s="204"/>
      <c r="I370" s="204"/>
      <c r="J370" s="435"/>
      <c r="K370" s="321"/>
      <c r="L370" s="48"/>
      <c r="M370" s="53" t="str">
        <f>Onderbouwing_M29!F1121</f>
        <v>m²</v>
      </c>
      <c r="N370" s="81">
        <v>0</v>
      </c>
      <c r="O370" s="81"/>
      <c r="P370" s="81">
        <f>N370*K370</f>
        <v>0</v>
      </c>
      <c r="Q370" s="256"/>
      <c r="R370" s="68"/>
      <c r="S370" s="296"/>
      <c r="T370" s="1016">
        <f t="shared" si="91"/>
        <v>0</v>
      </c>
      <c r="U370" s="149"/>
      <c r="X370" s="428"/>
      <c r="Y370" s="861"/>
      <c r="Z370" s="400"/>
      <c r="AB370" s="407"/>
      <c r="AK370" s="5"/>
    </row>
    <row r="371" spans="1:37" ht="6" customHeight="1" outlineLevel="3" x14ac:dyDescent="0.25">
      <c r="A371" s="849">
        <f>A370</f>
        <v>0</v>
      </c>
      <c r="B371" s="312"/>
      <c r="C371" s="290"/>
      <c r="D371" s="174"/>
      <c r="E371" s="258"/>
      <c r="F371" s="211"/>
      <c r="G371" s="207"/>
      <c r="H371" s="207"/>
      <c r="I371" s="207"/>
      <c r="J371" s="215"/>
      <c r="K371" s="332"/>
      <c r="L371" s="48"/>
      <c r="M371" s="53"/>
      <c r="N371" s="81"/>
      <c r="O371" s="81"/>
      <c r="P371" s="81"/>
      <c r="Q371" s="256"/>
      <c r="R371" s="68"/>
      <c r="S371" s="296"/>
      <c r="T371" s="1016">
        <f t="shared" si="91"/>
        <v>0</v>
      </c>
      <c r="U371" s="149"/>
      <c r="X371" s="428"/>
      <c r="Y371" s="191"/>
      <c r="Z371" s="400"/>
      <c r="AB371" s="407"/>
      <c r="AK371" s="5"/>
    </row>
    <row r="372" spans="1:37" ht="15.75" customHeight="1" outlineLevel="1" x14ac:dyDescent="0.25">
      <c r="A372" s="849">
        <f>IF(SUM(A373)=0,0,1)</f>
        <v>0</v>
      </c>
      <c r="B372" s="7" t="s">
        <v>54</v>
      </c>
      <c r="C372" s="290"/>
      <c r="D372" s="174"/>
      <c r="E372" s="258" t="s">
        <v>2033</v>
      </c>
      <c r="F372" s="833" t="str">
        <f>F373</f>
        <v>Vervangen glas door  vacuümglas in kunststof / alum. kozijn ?</v>
      </c>
      <c r="G372" s="211"/>
      <c r="H372" s="207"/>
      <c r="I372" s="211"/>
      <c r="J372" s="212"/>
      <c r="K372" s="51"/>
      <c r="L372" s="10"/>
      <c r="M372" s="53"/>
      <c r="N372" s="81"/>
      <c r="O372" s="81"/>
      <c r="P372" s="81"/>
      <c r="Q372" s="256"/>
      <c r="R372" s="68"/>
      <c r="S372" s="296"/>
      <c r="T372" s="1016">
        <f t="shared" ref="T372" si="96">K372*N372</f>
        <v>0</v>
      </c>
      <c r="U372" s="149"/>
      <c r="X372" s="417"/>
      <c r="Z372" s="400"/>
      <c r="AB372" s="407"/>
    </row>
    <row r="373" spans="1:37" ht="15" customHeight="1" outlineLevel="3" x14ac:dyDescent="0.25">
      <c r="A373" s="849">
        <f t="shared" si="74"/>
        <v>0</v>
      </c>
      <c r="B373" s="312"/>
      <c r="C373" s="290"/>
      <c r="D373" s="174"/>
      <c r="E373" s="255" t="str">
        <f>Onderbouwing_M29!B1132</f>
        <v>V2-7-B1</v>
      </c>
      <c r="F373" s="211" t="str">
        <f>Onderbouwing_M29!D1132</f>
        <v>Vervangen glas door  vacuümglas in kunststof / alum. kozijn ?</v>
      </c>
      <c r="G373" s="207"/>
      <c r="H373" s="207"/>
      <c r="I373" s="207"/>
      <c r="J373" s="214"/>
      <c r="K373" s="321"/>
      <c r="L373" s="48"/>
      <c r="M373" s="53" t="str">
        <f>Onderbouwing_M29!F1132</f>
        <v>m²</v>
      </c>
      <c r="N373" s="81">
        <v>0</v>
      </c>
      <c r="O373" s="81"/>
      <c r="P373" s="81">
        <f>N373*K373</f>
        <v>0</v>
      </c>
      <c r="Q373" s="256"/>
      <c r="R373" s="68"/>
      <c r="S373" s="296"/>
      <c r="T373" s="1016">
        <f t="shared" si="91"/>
        <v>0</v>
      </c>
      <c r="U373" s="149"/>
      <c r="X373" s="402"/>
      <c r="Z373" s="400"/>
      <c r="AB373" s="407"/>
      <c r="AK373" s="5"/>
    </row>
    <row r="374" spans="1:37" ht="6" customHeight="1" outlineLevel="3" x14ac:dyDescent="0.25">
      <c r="A374" s="849">
        <f>A373</f>
        <v>0</v>
      </c>
      <c r="B374" s="312"/>
      <c r="C374" s="290"/>
      <c r="D374" s="174"/>
      <c r="E374" s="258"/>
      <c r="F374" s="211"/>
      <c r="G374" s="207"/>
      <c r="H374" s="207"/>
      <c r="I374" s="207"/>
      <c r="J374" s="215"/>
      <c r="K374" s="332"/>
      <c r="L374" s="48"/>
      <c r="M374" s="53"/>
      <c r="N374" s="81"/>
      <c r="O374" s="81"/>
      <c r="P374" s="81"/>
      <c r="Q374" s="256"/>
      <c r="R374" s="68"/>
      <c r="S374" s="296"/>
      <c r="T374" s="1016">
        <f t="shared" si="91"/>
        <v>0</v>
      </c>
      <c r="U374" s="149"/>
      <c r="X374" s="402"/>
      <c r="Z374" s="400"/>
      <c r="AB374" s="407"/>
      <c r="AK374" s="5"/>
    </row>
    <row r="375" spans="1:37" ht="15.75" customHeight="1" outlineLevel="3" x14ac:dyDescent="0.25">
      <c r="A375" s="849">
        <f>IF(K376=0,0,1)</f>
        <v>0</v>
      </c>
      <c r="B375" s="312"/>
      <c r="C375" s="290"/>
      <c r="D375" s="174"/>
      <c r="E375" s="258" t="str">
        <f>Onderbouwing_M29!B1142</f>
        <v>V2-7-X</v>
      </c>
      <c r="F375" s="833" t="str">
        <f>Onderbouwing_M29!D1142</f>
        <v>Bijkomende kosten</v>
      </c>
      <c r="G375" s="207"/>
      <c r="H375" s="207"/>
      <c r="I375" s="207"/>
      <c r="J375" s="214"/>
      <c r="K375" s="53"/>
      <c r="L375" s="53"/>
      <c r="M375" s="53"/>
      <c r="N375" s="81"/>
      <c r="O375" s="81"/>
      <c r="P375" s="81"/>
      <c r="Q375" s="256"/>
      <c r="R375" s="68"/>
      <c r="S375" s="296"/>
      <c r="T375" s="1016">
        <f t="shared" si="91"/>
        <v>0</v>
      </c>
      <c r="U375" s="149"/>
      <c r="X375" s="402"/>
      <c r="Z375" s="400"/>
      <c r="AB375" s="407"/>
      <c r="AK375" s="5"/>
    </row>
    <row r="376" spans="1:37" ht="15.75" customHeight="1" outlineLevel="3" x14ac:dyDescent="0.25">
      <c r="A376" s="849">
        <f>IF(K376=0,0,1)</f>
        <v>0</v>
      </c>
      <c r="C376" s="290"/>
      <c r="D376" s="174"/>
      <c r="E376" s="255" t="str">
        <f>Onderbouwing_M29!B1144</f>
        <v>V2-7-X1</v>
      </c>
      <c r="F376" s="833"/>
      <c r="G376" s="207"/>
      <c r="H376" s="207"/>
      <c r="I376" s="207"/>
      <c r="J376" s="214"/>
      <c r="K376" s="321"/>
      <c r="L376" s="48"/>
      <c r="M376" s="53"/>
      <c r="N376" s="81"/>
      <c r="O376" s="81"/>
      <c r="P376" s="81"/>
      <c r="Q376" s="256"/>
      <c r="R376" s="68"/>
      <c r="S376" s="296"/>
      <c r="T376" s="1016"/>
      <c r="U376" s="149"/>
      <c r="X376" s="402"/>
      <c r="Z376" s="400"/>
      <c r="AB376" s="407"/>
      <c r="AK376" s="5"/>
    </row>
    <row r="377" spans="1:37" ht="6" customHeight="1" outlineLevel="1" x14ac:dyDescent="0.2">
      <c r="A377" s="849">
        <f>A375</f>
        <v>0</v>
      </c>
      <c r="B377" s="312"/>
      <c r="C377" s="290"/>
      <c r="D377" s="174"/>
      <c r="E377" s="257"/>
      <c r="F377" s="188"/>
      <c r="G377" s="121"/>
      <c r="H377" s="121"/>
      <c r="I377" s="121"/>
      <c r="J377" s="10"/>
      <c r="K377" s="43"/>
      <c r="L377" s="10"/>
      <c r="M377" s="46"/>
      <c r="N377" s="47"/>
      <c r="O377" s="47"/>
      <c r="P377" s="342"/>
      <c r="Q377" s="256"/>
      <c r="R377" s="68"/>
      <c r="S377" s="296"/>
      <c r="T377" s="1016">
        <f t="shared" si="91"/>
        <v>0</v>
      </c>
      <c r="U377" s="149"/>
      <c r="X377" s="417"/>
      <c r="Z377" s="400"/>
      <c r="AB377" s="407"/>
      <c r="AK377" s="5"/>
    </row>
    <row r="378" spans="1:37" ht="15.75" customHeight="1" outlineLevel="1" x14ac:dyDescent="0.25">
      <c r="A378" s="849">
        <f>IF(P378=0,0,1)</f>
        <v>0</v>
      </c>
      <c r="B378" s="312"/>
      <c r="C378" s="290"/>
      <c r="D378" s="174"/>
      <c r="E378" s="269"/>
      <c r="F378" s="223"/>
      <c r="G378" s="224"/>
      <c r="H378" s="225"/>
      <c r="I378" s="225"/>
      <c r="J378" s="226"/>
      <c r="K378" s="227"/>
      <c r="L378" s="227"/>
      <c r="M378" s="228" t="str">
        <f>E367</f>
        <v>V2-7</v>
      </c>
      <c r="N378" s="229" t="s">
        <v>106</v>
      </c>
      <c r="O378" s="229"/>
      <c r="P378" s="343">
        <f>ROUNDUP(SUM(P370:P377),0)</f>
        <v>0</v>
      </c>
      <c r="Q378" s="270"/>
      <c r="R378" s="68"/>
      <c r="S378" s="291"/>
      <c r="T378" s="1016"/>
      <c r="U378" s="149"/>
      <c r="V378" s="852">
        <f>P378</f>
        <v>0</v>
      </c>
      <c r="W378" s="422"/>
      <c r="X378" s="417"/>
      <c r="Y378" s="411"/>
      <c r="Z378" s="400"/>
      <c r="AB378" s="407"/>
      <c r="AK378" s="5"/>
    </row>
    <row r="379" spans="1:37" ht="9" customHeight="1" outlineLevel="3" thickBot="1" x14ac:dyDescent="0.3">
      <c r="A379" s="849">
        <f>A380</f>
        <v>0</v>
      </c>
      <c r="B379" s="7" t="s">
        <v>54</v>
      </c>
      <c r="C379" s="290"/>
      <c r="D379" s="174"/>
      <c r="E379" s="667"/>
      <c r="F379" s="188"/>
      <c r="G379" s="173"/>
      <c r="H379" s="173"/>
      <c r="I379" s="173"/>
      <c r="J379" s="48"/>
      <c r="K379" s="332"/>
      <c r="L379" s="48"/>
      <c r="M379" s="48"/>
      <c r="N379" s="48"/>
      <c r="O379" s="48"/>
      <c r="P379" s="341"/>
      <c r="Q379" s="268"/>
      <c r="R379" s="68"/>
      <c r="S379" s="296"/>
      <c r="T379" s="1016">
        <f t="shared" si="91"/>
        <v>0</v>
      </c>
      <c r="U379" s="149"/>
      <c r="X379" s="402"/>
      <c r="Z379" s="400"/>
      <c r="AB379" s="407"/>
    </row>
    <row r="380" spans="1:37" ht="15.75" customHeight="1" outlineLevel="1" thickBot="1" x14ac:dyDescent="0.3">
      <c r="A380" s="849">
        <f>IF(P380=0,0,1)</f>
        <v>0</v>
      </c>
      <c r="B380" s="7" t="s">
        <v>54</v>
      </c>
      <c r="C380" s="290"/>
      <c r="D380" s="174"/>
      <c r="E380" s="260"/>
      <c r="F380" s="261" t="str">
        <f>F253</f>
        <v xml:space="preserve">Level 2 - BEGLAZING EN  KOZIJNEN </v>
      </c>
      <c r="G380" s="262"/>
      <c r="H380" s="262"/>
      <c r="I380" s="262"/>
      <c r="J380" s="263"/>
      <c r="K380" s="264"/>
      <c r="L380" s="263"/>
      <c r="M380" s="265" t="str">
        <f>E253</f>
        <v>V2</v>
      </c>
      <c r="N380" s="266" t="s">
        <v>124</v>
      </c>
      <c r="O380" s="266"/>
      <c r="P380" s="345">
        <f>P277+P296+P323+P339+P352+P365+P378</f>
        <v>0</v>
      </c>
      <c r="Q380" s="267"/>
      <c r="R380" s="68"/>
      <c r="S380" s="291"/>
      <c r="T380" s="1016"/>
      <c r="U380" s="149"/>
      <c r="V380" s="858">
        <f>SUM(V277:V379)</f>
        <v>0</v>
      </c>
      <c r="W380" s="422"/>
      <c r="X380" s="415"/>
      <c r="Y380" s="417"/>
      <c r="Z380" s="400"/>
      <c r="AB380" s="407"/>
    </row>
    <row r="381" spans="1:37" ht="11.25" customHeight="1" outlineLevel="1" thickTop="1" x14ac:dyDescent="0.25">
      <c r="A381" s="849">
        <v>1</v>
      </c>
      <c r="B381" s="7" t="s">
        <v>54</v>
      </c>
      <c r="C381" s="290"/>
      <c r="D381" s="174"/>
      <c r="E381" s="104"/>
      <c r="F381" s="68"/>
      <c r="G381" s="68"/>
      <c r="H381" s="68"/>
      <c r="I381" s="68"/>
      <c r="J381" s="68"/>
      <c r="K381" s="325"/>
      <c r="L381" s="68"/>
      <c r="M381" s="68"/>
      <c r="N381" s="218"/>
      <c r="O381" s="218"/>
      <c r="P381" s="68"/>
      <c r="Q381" s="68"/>
      <c r="R381" s="68"/>
      <c r="S381" s="291"/>
      <c r="T381" s="1016">
        <f t="shared" si="91"/>
        <v>0</v>
      </c>
      <c r="U381" s="149"/>
      <c r="V381" s="858"/>
      <c r="W381" s="422"/>
      <c r="X381" s="415"/>
      <c r="Y381" s="417"/>
      <c r="Z381" s="400"/>
      <c r="AB381" s="407"/>
    </row>
    <row r="382" spans="1:37" ht="11.25" customHeight="1" outlineLevel="1" x14ac:dyDescent="0.25">
      <c r="A382" s="849">
        <v>1</v>
      </c>
      <c r="B382" s="7" t="s">
        <v>54</v>
      </c>
      <c r="C382" s="290"/>
      <c r="D382" s="390"/>
      <c r="E382" s="391"/>
      <c r="F382" s="391"/>
      <c r="G382" s="391"/>
      <c r="H382" s="391"/>
      <c r="I382" s="391"/>
      <c r="J382" s="391"/>
      <c r="K382" s="392"/>
      <c r="L382" s="1072"/>
      <c r="M382" s="1072"/>
      <c r="N382" s="393"/>
      <c r="O382" s="393"/>
      <c r="P382" s="150"/>
      <c r="Q382" s="151"/>
      <c r="R382" s="151"/>
      <c r="S382" s="296"/>
      <c r="T382" s="1016">
        <f t="shared" si="91"/>
        <v>0</v>
      </c>
      <c r="U382" s="149"/>
      <c r="V382" s="858"/>
      <c r="W382" s="422"/>
      <c r="X382" s="415"/>
      <c r="Y382" s="417"/>
      <c r="Z382" s="400"/>
      <c r="AB382" s="407"/>
    </row>
    <row r="383" spans="1:37" ht="11.25" customHeight="1" outlineLevel="1" thickBot="1" x14ac:dyDescent="0.3">
      <c r="A383" s="849">
        <v>1</v>
      </c>
      <c r="B383" s="7" t="s">
        <v>54</v>
      </c>
      <c r="C383" s="290"/>
      <c r="D383" s="174"/>
      <c r="E383" s="104"/>
      <c r="F383" s="68"/>
      <c r="G383" s="68"/>
      <c r="H383" s="68"/>
      <c r="I383" s="68"/>
      <c r="J383" s="68"/>
      <c r="K383" s="325"/>
      <c r="L383" s="68"/>
      <c r="M383" s="68"/>
      <c r="N383" s="69"/>
      <c r="O383" s="69"/>
      <c r="P383" s="68"/>
      <c r="Q383" s="68"/>
      <c r="R383" s="68"/>
      <c r="S383" s="291"/>
      <c r="T383" s="1016">
        <f t="shared" si="91"/>
        <v>0</v>
      </c>
      <c r="U383" s="149"/>
      <c r="V383" s="858"/>
      <c r="W383" s="422"/>
      <c r="X383" s="415"/>
      <c r="Y383" s="417"/>
      <c r="Z383" s="400"/>
      <c r="AB383" s="407"/>
    </row>
    <row r="384" spans="1:37" ht="15.75" customHeight="1" outlineLevel="3" thickTop="1" thickBot="1" x14ac:dyDescent="0.3">
      <c r="A384" s="849">
        <v>1</v>
      </c>
      <c r="B384" s="7" t="s">
        <v>54</v>
      </c>
      <c r="C384" s="290"/>
      <c r="D384" s="174"/>
      <c r="E384" s="661" t="s">
        <v>125</v>
      </c>
      <c r="F384" s="662" t="s">
        <v>126</v>
      </c>
      <c r="G384" s="668"/>
      <c r="H384" s="669"/>
      <c r="I384" s="669"/>
      <c r="J384" s="670"/>
      <c r="K384" s="664"/>
      <c r="L384" s="663"/>
      <c r="M384" s="663"/>
      <c r="N384" s="663"/>
      <c r="O384" s="663"/>
      <c r="P384" s="663"/>
      <c r="Q384" s="665"/>
      <c r="R384" s="68"/>
      <c r="S384" s="296"/>
      <c r="T384" s="1016">
        <f t="shared" si="91"/>
        <v>0</v>
      </c>
      <c r="U384" s="149"/>
      <c r="X384" s="402"/>
      <c r="Z384" s="400"/>
      <c r="AB384" s="407"/>
    </row>
    <row r="385" spans="1:28" ht="6" customHeight="1" outlineLevel="3" thickTop="1" x14ac:dyDescent="0.25">
      <c r="A385" s="849">
        <f>A386</f>
        <v>0</v>
      </c>
      <c r="B385" s="7" t="s">
        <v>54</v>
      </c>
      <c r="C385" s="290"/>
      <c r="D385" s="174"/>
      <c r="E385" s="255"/>
      <c r="F385" s="441"/>
      <c r="G385" s="188"/>
      <c r="H385" s="173"/>
      <c r="I385" s="173"/>
      <c r="J385" s="48"/>
      <c r="K385" s="332"/>
      <c r="L385" s="48"/>
      <c r="M385" s="48"/>
      <c r="N385" s="48"/>
      <c r="O385" s="48"/>
      <c r="P385" s="48"/>
      <c r="Q385" s="256"/>
      <c r="R385" s="68"/>
      <c r="S385" s="296"/>
      <c r="T385" s="1016">
        <f t="shared" si="91"/>
        <v>0</v>
      </c>
      <c r="U385" s="149"/>
      <c r="X385" s="402"/>
      <c r="Z385" s="400"/>
      <c r="AB385" s="407"/>
    </row>
    <row r="386" spans="1:28" ht="15.75" customHeight="1" outlineLevel="3" x14ac:dyDescent="0.25">
      <c r="A386" s="849">
        <f>A474</f>
        <v>0</v>
      </c>
      <c r="B386" s="7" t="s">
        <v>54</v>
      </c>
      <c r="C386" s="290"/>
      <c r="D386" s="174"/>
      <c r="E386" s="255"/>
      <c r="F386" s="440" t="s">
        <v>1403</v>
      </c>
      <c r="G386" s="204"/>
      <c r="H386" s="210"/>
      <c r="I386" s="210"/>
      <c r="J386" s="139"/>
      <c r="K386" s="140"/>
      <c r="L386" s="9"/>
      <c r="M386" s="141"/>
      <c r="N386" s="142"/>
      <c r="O386" s="142"/>
      <c r="P386" s="142"/>
      <c r="Q386" s="686"/>
      <c r="R386" s="68"/>
      <c r="S386" s="291"/>
      <c r="T386" s="1016">
        <f t="shared" si="91"/>
        <v>0</v>
      </c>
      <c r="U386" s="149"/>
      <c r="X386" s="402"/>
      <c r="Z386" s="400"/>
      <c r="AB386" s="407"/>
    </row>
    <row r="387" spans="1:28" ht="15.75" customHeight="1" outlineLevel="3" x14ac:dyDescent="0.25">
      <c r="A387" s="849">
        <f>A386</f>
        <v>0</v>
      </c>
      <c r="B387" s="7" t="s">
        <v>54</v>
      </c>
      <c r="C387" s="290"/>
      <c r="D387" s="174"/>
      <c r="E387" s="255"/>
      <c r="F387" s="440" t="s">
        <v>1375</v>
      </c>
      <c r="G387" s="207"/>
      <c r="H387" s="210"/>
      <c r="I387" s="210"/>
      <c r="J387" s="12"/>
      <c r="K387" s="394"/>
      <c r="L387" s="12"/>
      <c r="M387" s="12"/>
      <c r="N387" s="12"/>
      <c r="O387" s="12"/>
      <c r="P387" s="12"/>
      <c r="Q387" s="686"/>
      <c r="R387" s="68"/>
      <c r="S387" s="296"/>
      <c r="T387" s="1016">
        <f t="shared" si="91"/>
        <v>0</v>
      </c>
      <c r="U387" s="149"/>
      <c r="X387" s="402"/>
      <c r="Z387" s="400"/>
      <c r="AB387" s="407"/>
    </row>
    <row r="388" spans="1:28" ht="6" customHeight="1" outlineLevel="3" x14ac:dyDescent="0.2">
      <c r="A388" s="849">
        <f>A389</f>
        <v>0</v>
      </c>
      <c r="B388" s="7" t="s">
        <v>54</v>
      </c>
      <c r="C388" s="290"/>
      <c r="D388" s="174"/>
      <c r="E388" s="255"/>
      <c r="F388" s="440"/>
      <c r="G388" s="319"/>
      <c r="H388" s="397"/>
      <c r="I388" s="397"/>
      <c r="J388" s="10"/>
      <c r="K388" s="43"/>
      <c r="L388" s="10"/>
      <c r="M388" s="46"/>
      <c r="N388" s="47"/>
      <c r="O388" s="47"/>
      <c r="P388" s="52"/>
      <c r="Q388" s="256"/>
      <c r="R388" s="68"/>
      <c r="S388" s="296"/>
      <c r="T388" s="1016">
        <f t="shared" si="91"/>
        <v>0</v>
      </c>
      <c r="U388" s="149"/>
      <c r="X388" s="402"/>
      <c r="Z388" s="400"/>
      <c r="AB388" s="407"/>
    </row>
    <row r="389" spans="1:28" ht="20" outlineLevel="3" x14ac:dyDescent="0.25">
      <c r="A389" s="849">
        <f>A423</f>
        <v>0</v>
      </c>
      <c r="B389" s="7" t="s">
        <v>54</v>
      </c>
      <c r="C389" s="290"/>
      <c r="D389" s="174"/>
      <c r="E389" s="258" t="s">
        <v>127</v>
      </c>
      <c r="F389" s="220" t="s">
        <v>128</v>
      </c>
      <c r="G389" s="320"/>
      <c r="H389" s="220"/>
      <c r="I389" s="220"/>
      <c r="J389" s="220"/>
      <c r="K389" s="329" t="s">
        <v>72</v>
      </c>
      <c r="L389" s="221"/>
      <c r="M389" s="221" t="s">
        <v>1347</v>
      </c>
      <c r="N389" s="933" t="s">
        <v>1587</v>
      </c>
      <c r="O389" s="933" t="s">
        <v>1588</v>
      </c>
      <c r="P389" s="221" t="s">
        <v>73</v>
      </c>
      <c r="Q389" s="256"/>
      <c r="R389" s="68"/>
      <c r="S389" s="296"/>
      <c r="T389" s="1016"/>
      <c r="U389" s="149"/>
      <c r="X389" s="402"/>
      <c r="Z389" s="400"/>
      <c r="AB389" s="407"/>
    </row>
    <row r="390" spans="1:28" ht="6" customHeight="1" x14ac:dyDescent="0.25">
      <c r="A390" s="849">
        <f>A391</f>
        <v>0</v>
      </c>
      <c r="B390" s="7" t="s">
        <v>54</v>
      </c>
      <c r="C390" s="290"/>
      <c r="D390" s="174"/>
      <c r="E390" s="255"/>
      <c r="F390" s="188"/>
      <c r="G390" s="188"/>
      <c r="H390" s="139"/>
      <c r="I390" s="139"/>
      <c r="J390" s="139"/>
      <c r="K390" s="140"/>
      <c r="L390" s="9"/>
      <c r="M390" s="141"/>
      <c r="N390" s="142"/>
      <c r="O390" s="142"/>
      <c r="P390" s="142"/>
      <c r="Q390" s="256"/>
      <c r="R390" s="68"/>
      <c r="S390" s="291"/>
      <c r="T390" s="1016">
        <f t="shared" si="91"/>
        <v>0</v>
      </c>
      <c r="U390" s="149"/>
      <c r="X390" s="402"/>
      <c r="Y390" s="400"/>
      <c r="Z390" s="400"/>
      <c r="AB390" s="407"/>
    </row>
    <row r="391" spans="1:28" ht="15.75" customHeight="1" outlineLevel="1" x14ac:dyDescent="0.25">
      <c r="A391" s="849">
        <f>IF(SUM(A392:B395)=0,0,1)</f>
        <v>0</v>
      </c>
      <c r="B391" s="7" t="s">
        <v>54</v>
      </c>
      <c r="C391" s="290"/>
      <c r="D391" s="174"/>
      <c r="E391" s="258" t="s">
        <v>1775</v>
      </c>
      <c r="F391" s="833" t="s">
        <v>1792</v>
      </c>
      <c r="G391" s="211"/>
      <c r="H391" s="207"/>
      <c r="I391" s="211"/>
      <c r="J391" s="212"/>
      <c r="K391" s="51"/>
      <c r="L391" s="10"/>
      <c r="M391" s="53"/>
      <c r="N391" s="81"/>
      <c r="O391" s="81"/>
      <c r="P391" s="81"/>
      <c r="Q391" s="256"/>
      <c r="R391" s="68"/>
      <c r="S391" s="296"/>
      <c r="T391" s="1016">
        <f t="shared" si="91"/>
        <v>0</v>
      </c>
      <c r="U391" s="149"/>
      <c r="X391" s="417"/>
      <c r="Z391" s="400"/>
      <c r="AB391" s="407"/>
    </row>
    <row r="392" spans="1:28" ht="15.75" customHeight="1" outlineLevel="3" x14ac:dyDescent="0.25">
      <c r="A392" s="849">
        <f t="shared" ref="A392:A550" si="97">IF(K392=0,0,1)</f>
        <v>0</v>
      </c>
      <c r="B392" s="7" t="s">
        <v>54</v>
      </c>
      <c r="C392" s="290"/>
      <c r="D392" s="174"/>
      <c r="E392" s="255" t="str">
        <f>Onderbouwing_M29!B1149</f>
        <v>V3-1-A1</v>
      </c>
      <c r="F392" s="210" t="str">
        <f>Onderbouwing_M29!D1149</f>
        <v>Vloerisolatie - PUR-schuim gesloten cel dik 100mm Rc=3.5 - betonvloer &lt; 45 m²</v>
      </c>
      <c r="G392" s="204"/>
      <c r="H392" s="204"/>
      <c r="I392" s="204"/>
      <c r="J392" s="437"/>
      <c r="K392" s="321"/>
      <c r="L392" s="48"/>
      <c r="M392" s="53" t="str">
        <f>Onderbouwing_M29!F1149</f>
        <v>m²</v>
      </c>
      <c r="N392" s="81">
        <f>Onderbouwing_M29!O1149</f>
        <v>38</v>
      </c>
      <c r="O392" s="81">
        <f>Onderbouwing_M29!X1149</f>
        <v>44.155999999999999</v>
      </c>
      <c r="P392" s="81">
        <f>O392*K392</f>
        <v>0</v>
      </c>
      <c r="Q392" s="256"/>
      <c r="R392" s="68"/>
      <c r="S392" s="296"/>
      <c r="T392" s="1016">
        <f t="shared" si="91"/>
        <v>0</v>
      </c>
      <c r="U392" s="149"/>
      <c r="X392" s="402"/>
    </row>
    <row r="393" spans="1:28" ht="15.75" customHeight="1" outlineLevel="3" x14ac:dyDescent="0.25">
      <c r="A393" s="849">
        <f t="shared" ref="A393:A394" si="98">IF(K393=0,0,1)</f>
        <v>0</v>
      </c>
      <c r="B393" s="7" t="s">
        <v>54</v>
      </c>
      <c r="C393" s="290"/>
      <c r="D393" s="174"/>
      <c r="E393" s="255" t="str">
        <f>Onderbouwing_M29!B1155</f>
        <v>V3-1-A2</v>
      </c>
      <c r="F393" s="211" t="str">
        <f>Onderbouwing_M29!D1155</f>
        <v>Vloerisolatie - PUR-schuim gesloten cel dik 100mm Rc=3.5 - betonvloer 45-120 m²</v>
      </c>
      <c r="G393" s="207"/>
      <c r="H393" s="207"/>
      <c r="I393" s="207"/>
      <c r="J393" s="215"/>
      <c r="K393" s="321"/>
      <c r="L393" s="48"/>
      <c r="M393" s="53" t="str">
        <f>Onderbouwing_M29!F1155</f>
        <v>m²</v>
      </c>
      <c r="N393" s="81">
        <f>Onderbouwing_M29!O1155</f>
        <v>32</v>
      </c>
      <c r="O393" s="81">
        <f>Onderbouwing_M29!X1155</f>
        <v>37.183999999999997</v>
      </c>
      <c r="P393" s="81">
        <f t="shared" ref="P393:P420" si="99">O393*K393</f>
        <v>0</v>
      </c>
      <c r="Q393" s="256"/>
      <c r="R393" s="68"/>
      <c r="S393" s="296"/>
      <c r="T393" s="1016">
        <f t="shared" si="91"/>
        <v>0</v>
      </c>
      <c r="U393" s="149"/>
      <c r="X393" s="402"/>
    </row>
    <row r="394" spans="1:28" ht="15.75" customHeight="1" outlineLevel="3" x14ac:dyDescent="0.25">
      <c r="A394" s="849">
        <f t="shared" si="98"/>
        <v>0</v>
      </c>
      <c r="B394" s="7" t="s">
        <v>54</v>
      </c>
      <c r="C394" s="290"/>
      <c r="D394" s="174"/>
      <c r="E394" s="255" t="str">
        <f>Onderbouwing_M29!B1161</f>
        <v>V3-1-A3</v>
      </c>
      <c r="F394" s="211" t="str">
        <f>Onderbouwing_M29!D1161</f>
        <v>Vloerisolatie - PUR-schuim gelsoten cel dik 100mm Rc=3.5 - betonvloer &gt; 120 m²</v>
      </c>
      <c r="G394" s="207"/>
      <c r="H394" s="207"/>
      <c r="I394" s="207"/>
      <c r="J394" s="215"/>
      <c r="K394" s="321"/>
      <c r="L394" s="48"/>
      <c r="M394" s="53" t="str">
        <f>Onderbouwing_M29!F1161</f>
        <v>m²</v>
      </c>
      <c r="N394" s="81">
        <f>Onderbouwing_M29!O1161</f>
        <v>28</v>
      </c>
      <c r="O394" s="81">
        <f>Onderbouwing_M29!X1161</f>
        <v>32.536000000000001</v>
      </c>
      <c r="P394" s="81">
        <f t="shared" si="99"/>
        <v>0</v>
      </c>
      <c r="Q394" s="256"/>
      <c r="R394" s="68"/>
      <c r="S394" s="296"/>
      <c r="T394" s="1016">
        <f t="shared" si="91"/>
        <v>0</v>
      </c>
      <c r="U394" s="149"/>
      <c r="X394" s="402"/>
    </row>
    <row r="395" spans="1:28" ht="15.75" customHeight="1" outlineLevel="3" x14ac:dyDescent="0.25">
      <c r="A395" s="849">
        <f t="shared" ref="A395" si="100">IF(K395=0,0,1)</f>
        <v>0</v>
      </c>
      <c r="B395" s="7" t="s">
        <v>54</v>
      </c>
      <c r="C395" s="290"/>
      <c r="D395" s="174"/>
      <c r="E395" s="255" t="str">
        <f>Onderbouwing_M29!B1167</f>
        <v>V3-1-A4</v>
      </c>
      <c r="F395" s="211" t="str">
        <f>Onderbouwing_M29!D1167</f>
        <v xml:space="preserve">╚ Meer-/minderprijs PUR-schuim gesloten cel per mm </v>
      </c>
      <c r="G395" s="207"/>
      <c r="H395" s="207"/>
      <c r="I395" s="837">
        <v>0</v>
      </c>
      <c r="J395" s="214" t="s">
        <v>105</v>
      </c>
      <c r="K395" s="321"/>
      <c r="L395" s="48"/>
      <c r="M395" s="53" t="str">
        <f>Onderbouwing_M29!F1167</f>
        <v>m²</v>
      </c>
      <c r="N395" s="81"/>
      <c r="O395" s="81">
        <f>Onderbouwing_M29!X1167*I395</f>
        <v>0</v>
      </c>
      <c r="P395" s="81">
        <f t="shared" si="99"/>
        <v>0</v>
      </c>
      <c r="Q395" s="256"/>
      <c r="R395" s="68"/>
      <c r="S395" s="296"/>
      <c r="T395" s="1016">
        <f t="shared" si="91"/>
        <v>0</v>
      </c>
      <c r="U395" s="149"/>
      <c r="X395" s="402"/>
    </row>
    <row r="396" spans="1:28" ht="6" customHeight="1" outlineLevel="3" x14ac:dyDescent="0.25">
      <c r="A396" s="849">
        <f>A391</f>
        <v>0</v>
      </c>
      <c r="B396" s="7" t="s">
        <v>54</v>
      </c>
      <c r="C396" s="290"/>
      <c r="D396" s="174"/>
      <c r="E396" s="258"/>
      <c r="F396" s="211"/>
      <c r="G396" s="207"/>
      <c r="H396" s="207"/>
      <c r="I396" s="207"/>
      <c r="J396" s="215"/>
      <c r="K396" s="332"/>
      <c r="L396" s="48"/>
      <c r="M396" s="53"/>
      <c r="N396" s="81"/>
      <c r="O396" s="81"/>
      <c r="P396" s="81"/>
      <c r="Q396" s="256"/>
      <c r="R396" s="68"/>
      <c r="S396" s="296"/>
      <c r="T396" s="1016">
        <f t="shared" si="91"/>
        <v>0</v>
      </c>
      <c r="U396" s="149"/>
      <c r="X396" s="402"/>
    </row>
    <row r="397" spans="1:28" ht="15.75" customHeight="1" outlineLevel="1" x14ac:dyDescent="0.25">
      <c r="A397" s="849">
        <f>IF(SUM(A398:A400)=0,0,1)</f>
        <v>0</v>
      </c>
      <c r="B397" s="7" t="s">
        <v>54</v>
      </c>
      <c r="C397" s="290"/>
      <c r="D397" s="174"/>
      <c r="E397" s="258" t="s">
        <v>1774</v>
      </c>
      <c r="F397" s="833" t="s">
        <v>1791</v>
      </c>
      <c r="G397" s="211"/>
      <c r="H397" s="207"/>
      <c r="I397" s="211"/>
      <c r="J397" s="212"/>
      <c r="K397" s="51"/>
      <c r="L397" s="10"/>
      <c r="M397" s="53"/>
      <c r="N397" s="81"/>
      <c r="O397" s="81"/>
      <c r="P397" s="81"/>
      <c r="Q397" s="256"/>
      <c r="R397" s="68"/>
      <c r="S397" s="296"/>
      <c r="T397" s="1016">
        <f t="shared" ref="T397" si="101">K397*N397</f>
        <v>0</v>
      </c>
      <c r="U397" s="149"/>
      <c r="X397" s="417"/>
      <c r="Z397" s="400"/>
      <c r="AB397" s="407"/>
    </row>
    <row r="398" spans="1:28" ht="15.75" customHeight="1" outlineLevel="3" x14ac:dyDescent="0.25">
      <c r="A398" s="849">
        <f t="shared" ref="A398:A399" si="102">IF(K398=0,0,1)</f>
        <v>0</v>
      </c>
      <c r="B398" s="7" t="s">
        <v>54</v>
      </c>
      <c r="C398" s="290"/>
      <c r="D398" s="174"/>
      <c r="E398" s="255" t="str">
        <f>Onderbouwing_M29!B1173</f>
        <v>V3-1-B1</v>
      </c>
      <c r="F398" s="211" t="str">
        <f>Onderbouwing_M29!D1173</f>
        <v>Vloerisolatie - isolatiefolie Rc &gt;5.0 en dik 15cm &lt; 35 m²</v>
      </c>
      <c r="G398" s="207"/>
      <c r="H398" s="207"/>
      <c r="I398" s="211"/>
      <c r="J398" s="215"/>
      <c r="K398" s="321"/>
      <c r="L398" s="48"/>
      <c r="M398" s="53" t="str">
        <f>Onderbouwing_M29!F1173</f>
        <v>m²</v>
      </c>
      <c r="N398" s="347">
        <f>Onderbouwing_M29!O1173</f>
        <v>44.76</v>
      </c>
      <c r="O398" s="347">
        <f>Onderbouwing_M29!X1173</f>
        <v>52.011119999999998</v>
      </c>
      <c r="P398" s="81">
        <f t="shared" si="99"/>
        <v>0</v>
      </c>
      <c r="Q398" s="256"/>
      <c r="R398" s="68"/>
      <c r="S398" s="296"/>
      <c r="T398" s="1016">
        <f t="shared" si="91"/>
        <v>0</v>
      </c>
      <c r="U398" s="149"/>
      <c r="X398" s="402"/>
    </row>
    <row r="399" spans="1:28" ht="15.75" customHeight="1" outlineLevel="3" x14ac:dyDescent="0.25">
      <c r="A399" s="849">
        <f t="shared" si="102"/>
        <v>0</v>
      </c>
      <c r="B399" s="7" t="s">
        <v>54</v>
      </c>
      <c r="C399" s="290"/>
      <c r="D399" s="174"/>
      <c r="E399" s="255" t="str">
        <f>Onderbouwing_M29!B1183</f>
        <v>V3-1-B2</v>
      </c>
      <c r="F399" s="211" t="str">
        <f>Onderbouwing_M29!D1183</f>
        <v>Vloerisolatie - isolatiefolie Rc &gt;5.0 en dik 15cm 35-60 m²</v>
      </c>
      <c r="G399" s="207"/>
      <c r="H399" s="207"/>
      <c r="J399" s="215"/>
      <c r="K399" s="321"/>
      <c r="L399" s="48"/>
      <c r="M399" s="53" t="str">
        <f>Onderbouwing_M29!F1183</f>
        <v>m²</v>
      </c>
      <c r="N399" s="347">
        <f>Onderbouwing_M29!O1183</f>
        <v>37.479999999999997</v>
      </c>
      <c r="O399" s="347">
        <f>Onderbouwing_M29!X1183</f>
        <v>43.551759999999994</v>
      </c>
      <c r="P399" s="81">
        <f t="shared" si="99"/>
        <v>0</v>
      </c>
      <c r="Q399" s="256"/>
      <c r="R399" s="68"/>
      <c r="S399" s="296"/>
      <c r="T399" s="1016">
        <f t="shared" si="91"/>
        <v>0</v>
      </c>
      <c r="U399" s="149"/>
      <c r="X399" s="402"/>
    </row>
    <row r="400" spans="1:28" ht="15.75" customHeight="1" outlineLevel="3" x14ac:dyDescent="0.25">
      <c r="A400" s="849">
        <f>IF(K400=0,0,1)</f>
        <v>0</v>
      </c>
      <c r="B400" s="7" t="s">
        <v>54</v>
      </c>
      <c r="C400" s="290"/>
      <c r="D400" s="174"/>
      <c r="E400" s="255" t="str">
        <f>Onderbouwing_M29!B1193</f>
        <v>V3-1-B3</v>
      </c>
      <c r="F400" s="211" t="str">
        <f>Onderbouwing_M29!D1193</f>
        <v>Vloerisolatie - isolatiefolie Rc &gt;5.0 en dik 15cm &gt; 60 m²</v>
      </c>
      <c r="G400" s="207"/>
      <c r="H400" s="207"/>
      <c r="I400" s="211"/>
      <c r="J400" s="215"/>
      <c r="K400" s="321"/>
      <c r="L400" s="48"/>
      <c r="M400" s="53" t="str">
        <f>Onderbouwing_M29!F1193</f>
        <v>m²</v>
      </c>
      <c r="N400" s="81">
        <f>Onderbouwing_M29!O1193</f>
        <v>34.630000000000003</v>
      </c>
      <c r="O400" s="81">
        <f>Onderbouwing_M29!X1193</f>
        <v>40.24006</v>
      </c>
      <c r="P400" s="81">
        <f t="shared" si="99"/>
        <v>0</v>
      </c>
      <c r="Q400" s="256"/>
      <c r="R400" s="68"/>
      <c r="S400" s="296"/>
      <c r="T400" s="1016">
        <f t="shared" ref="T400:T478" si="103">K400*N400</f>
        <v>0</v>
      </c>
      <c r="U400" s="149"/>
      <c r="X400" s="402"/>
    </row>
    <row r="401" spans="1:28" ht="6" customHeight="1" outlineLevel="3" x14ac:dyDescent="0.25">
      <c r="A401" s="849">
        <f>A397</f>
        <v>0</v>
      </c>
      <c r="B401" s="7" t="s">
        <v>54</v>
      </c>
      <c r="C401" s="290"/>
      <c r="D401" s="174"/>
      <c r="E401" s="258"/>
      <c r="F401" s="211"/>
      <c r="G401" s="207"/>
      <c r="H401" s="207"/>
      <c r="I401" s="207"/>
      <c r="J401" s="215"/>
      <c r="K401" s="332"/>
      <c r="L401" s="48"/>
      <c r="M401" s="53"/>
      <c r="N401" s="35"/>
      <c r="O401" s="81"/>
      <c r="P401" s="81"/>
      <c r="Q401" s="256"/>
      <c r="R401" s="68"/>
      <c r="S401" s="296"/>
      <c r="T401" s="1016">
        <f t="shared" si="103"/>
        <v>0</v>
      </c>
      <c r="U401" s="149"/>
      <c r="X401" s="402"/>
    </row>
    <row r="402" spans="1:28" ht="15.75" customHeight="1" outlineLevel="1" x14ac:dyDescent="0.25">
      <c r="A402" s="849">
        <f>IF(SUM(A403:A404)=0,0,1)</f>
        <v>0</v>
      </c>
      <c r="B402" s="7" t="s">
        <v>54</v>
      </c>
      <c r="C402" s="290"/>
      <c r="D402" s="174"/>
      <c r="E402" s="258" t="s">
        <v>1778</v>
      </c>
      <c r="F402" s="833" t="s">
        <v>1793</v>
      </c>
      <c r="G402" s="211"/>
      <c r="H402" s="207"/>
      <c r="I402" s="211"/>
      <c r="J402" s="212"/>
      <c r="K402" s="51"/>
      <c r="L402" s="10"/>
      <c r="M402" s="53"/>
      <c r="N402" s="81"/>
      <c r="O402" s="81"/>
      <c r="P402" s="81"/>
      <c r="Q402" s="256"/>
      <c r="R402" s="68"/>
      <c r="S402" s="296"/>
      <c r="T402" s="1016">
        <f t="shared" si="103"/>
        <v>0</v>
      </c>
      <c r="U402" s="149"/>
      <c r="X402" s="417"/>
      <c r="Z402" s="400"/>
      <c r="AB402" s="407"/>
    </row>
    <row r="403" spans="1:28" ht="15.5" customHeight="1" outlineLevel="3" x14ac:dyDescent="0.25">
      <c r="A403" s="849">
        <f>IF(K403=0,0,1)</f>
        <v>0</v>
      </c>
      <c r="B403" s="7" t="s">
        <v>54</v>
      </c>
      <c r="C403" s="290"/>
      <c r="D403" s="174"/>
      <c r="E403" s="255" t="str">
        <f>Onderbouwing_M29!B1203</f>
        <v>V3-1-C1</v>
      </c>
      <c r="F403" s="211" t="str">
        <f>Onderbouwing_M29!D1203</f>
        <v xml:space="preserve">Vloerisolatie - EPS-isolatie 130mm Rc 3.7 </v>
      </c>
      <c r="G403" s="355"/>
      <c r="H403" s="207"/>
      <c r="I403" s="211"/>
      <c r="J403" s="215"/>
      <c r="K403" s="321"/>
      <c r="L403" s="48"/>
      <c r="M403" s="53" t="str">
        <f>Onderbouwing_M29!F1203</f>
        <v>m²</v>
      </c>
      <c r="N403" s="81">
        <f>Onderbouwing_M29!O1203</f>
        <v>27</v>
      </c>
      <c r="O403" s="81">
        <f>Onderbouwing_M29!X1203</f>
        <v>31.373999999999999</v>
      </c>
      <c r="P403" s="81">
        <f>O403*K403</f>
        <v>0</v>
      </c>
      <c r="Q403" s="256"/>
      <c r="R403" s="68"/>
      <c r="S403" s="296"/>
      <c r="T403" s="1016">
        <f t="shared" si="103"/>
        <v>0</v>
      </c>
      <c r="U403" s="845"/>
      <c r="X403" s="428"/>
      <c r="Y403" s="861"/>
    </row>
    <row r="404" spans="1:28" ht="15.5" customHeight="1" outlineLevel="3" x14ac:dyDescent="0.25">
      <c r="A404" s="849">
        <f>IF(K404=0,0,1)</f>
        <v>0</v>
      </c>
      <c r="B404" s="7" t="s">
        <v>54</v>
      </c>
      <c r="C404" s="290"/>
      <c r="D404" s="174"/>
      <c r="E404" s="255" t="str">
        <f>Onderbouwing_M29!B1208</f>
        <v>V3-1-C2</v>
      </c>
      <c r="F404" s="211" t="str">
        <f>Onderbouwing_M29!D1208</f>
        <v xml:space="preserve">╚ Meerprijs EPS-isolatie 170mm Rc 4.5 </v>
      </c>
      <c r="G404" s="355"/>
      <c r="H404" s="207"/>
      <c r="I404" s="211"/>
      <c r="J404" s="215"/>
      <c r="K404" s="321"/>
      <c r="L404" s="48"/>
      <c r="M404" s="53" t="str">
        <f>Onderbouwing_M29!F1208</f>
        <v>m²</v>
      </c>
      <c r="N404" s="81">
        <f>Onderbouwing_M29!O1208</f>
        <v>9</v>
      </c>
      <c r="O404" s="81">
        <f>Onderbouwing_M29!X1208</f>
        <v>10.457999999999998</v>
      </c>
      <c r="P404" s="81">
        <f>O404*K404</f>
        <v>0</v>
      </c>
      <c r="Q404" s="256"/>
      <c r="R404" s="68"/>
      <c r="S404" s="296"/>
      <c r="T404" s="1016">
        <f t="shared" si="103"/>
        <v>0</v>
      </c>
      <c r="U404" s="845"/>
      <c r="X404" s="402"/>
      <c r="Y404" s="861"/>
    </row>
    <row r="405" spans="1:28" ht="6" customHeight="1" outlineLevel="3" x14ac:dyDescent="0.25">
      <c r="A405" s="849">
        <f>A402</f>
        <v>0</v>
      </c>
      <c r="C405" s="290"/>
      <c r="D405" s="174"/>
      <c r="E405" s="258"/>
      <c r="F405" s="211"/>
      <c r="G405" s="207"/>
      <c r="H405" s="207"/>
      <c r="I405" s="207"/>
      <c r="J405" s="215"/>
      <c r="K405" s="332"/>
      <c r="L405" s="48"/>
      <c r="M405" s="53"/>
      <c r="N405" s="35"/>
      <c r="O405" s="35"/>
      <c r="P405" s="81"/>
      <c r="Q405" s="256"/>
      <c r="R405" s="68"/>
      <c r="S405" s="296"/>
      <c r="T405" s="1016">
        <f t="shared" si="103"/>
        <v>0</v>
      </c>
      <c r="U405" s="149"/>
      <c r="X405" s="402"/>
    </row>
    <row r="406" spans="1:28" ht="15.75" customHeight="1" outlineLevel="1" x14ac:dyDescent="0.25">
      <c r="A406" s="849">
        <f>IF(SUM(A407:A408)=0,0,1)</f>
        <v>0</v>
      </c>
      <c r="B406" s="7" t="s">
        <v>54</v>
      </c>
      <c r="C406" s="290"/>
      <c r="D406" s="174"/>
      <c r="E406" s="258" t="s">
        <v>1780</v>
      </c>
      <c r="F406" s="833" t="s">
        <v>1794</v>
      </c>
      <c r="G406" s="211"/>
      <c r="H406" s="207"/>
      <c r="I406" s="211"/>
      <c r="J406" s="212"/>
      <c r="K406" s="51"/>
      <c r="L406" s="10"/>
      <c r="M406" s="53"/>
      <c r="N406" s="81"/>
      <c r="O406" s="81"/>
      <c r="P406" s="81"/>
      <c r="Q406" s="256"/>
      <c r="R406" s="68"/>
      <c r="S406" s="296"/>
      <c r="T406" s="1016">
        <f t="shared" ref="T406" si="104">K406*N406</f>
        <v>0</v>
      </c>
      <c r="U406" s="149"/>
      <c r="X406" s="417"/>
      <c r="Z406" s="400"/>
      <c r="AB406" s="407"/>
    </row>
    <row r="407" spans="1:28" ht="13.5" outlineLevel="3" x14ac:dyDescent="0.25">
      <c r="A407" s="849">
        <f t="shared" si="97"/>
        <v>0</v>
      </c>
      <c r="B407" s="7" t="s">
        <v>54</v>
      </c>
      <c r="C407" s="290"/>
      <c r="D407" s="174"/>
      <c r="E407" s="255" t="str">
        <f>Onderbouwing_M29!B1213</f>
        <v>V3-1-D1</v>
      </c>
      <c r="F407" s="211" t="str">
        <f>Onderbouwing_M29!D1213</f>
        <v>Bodemisolatie - EPS-korrels laagdikte dik 200mm  (30% subsidiabel)</v>
      </c>
      <c r="G407" s="438"/>
      <c r="I407" s="835"/>
      <c r="J407" s="744"/>
      <c r="K407" s="321"/>
      <c r="L407" s="48"/>
      <c r="M407" s="53" t="str">
        <f>Onderbouwing_M29!F1213</f>
        <v>m²</v>
      </c>
      <c r="N407" s="81">
        <f>Onderbouwing_M29!O1213</f>
        <v>21.21</v>
      </c>
      <c r="O407" s="81">
        <f>Onderbouwing_M29!X1213</f>
        <v>24.64602</v>
      </c>
      <c r="P407" s="81">
        <f t="shared" si="99"/>
        <v>0</v>
      </c>
      <c r="Q407" s="256"/>
      <c r="R407" s="68"/>
      <c r="S407" s="296"/>
      <c r="T407" s="1016">
        <f t="shared" si="103"/>
        <v>0</v>
      </c>
      <c r="U407" s="149"/>
      <c r="X407" s="428"/>
      <c r="Y407" s="402"/>
      <c r="Z407" s="402"/>
      <c r="AA407" s="402"/>
    </row>
    <row r="408" spans="1:28" ht="13.5" outlineLevel="3" x14ac:dyDescent="0.25">
      <c r="A408" s="849">
        <f t="shared" ref="A408" si="105">IF(K408=0,0,1)</f>
        <v>0</v>
      </c>
      <c r="B408" s="7" t="s">
        <v>54</v>
      </c>
      <c r="C408" s="290"/>
      <c r="D408" s="174"/>
      <c r="E408" s="255" t="str">
        <f>Onderbouwing_M29!B1218</f>
        <v>V3-1-D2</v>
      </c>
      <c r="F408" s="211" t="str">
        <f>Onderbouwing_M29!D1218</f>
        <v>Bodemisolatie - EPS-korrels laagdikte dik 300mm   (30% subsidiabel)</v>
      </c>
      <c r="G408" s="438"/>
      <c r="I408" s="835"/>
      <c r="J408" s="744"/>
      <c r="K408" s="321"/>
      <c r="L408" s="48"/>
      <c r="M408" s="53" t="str">
        <f>Onderbouwing_M29!F1218</f>
        <v>m²</v>
      </c>
      <c r="N408" s="81">
        <f>Onderbouwing_M29!O1218</f>
        <v>27.71</v>
      </c>
      <c r="O408" s="81">
        <f>Onderbouwing_M29!X1218</f>
        <v>32.199020000000004</v>
      </c>
      <c r="P408" s="81">
        <f t="shared" si="99"/>
        <v>0</v>
      </c>
      <c r="Q408" s="256"/>
      <c r="R408" s="68"/>
      <c r="S408" s="296"/>
      <c r="T408" s="1016">
        <f t="shared" si="103"/>
        <v>0</v>
      </c>
      <c r="U408" s="149"/>
      <c r="X408" s="428"/>
      <c r="Y408" s="402"/>
      <c r="Z408" s="402"/>
      <c r="AA408" s="402"/>
    </row>
    <row r="409" spans="1:28" ht="6" customHeight="1" outlineLevel="3" x14ac:dyDescent="0.25">
      <c r="A409" s="849">
        <f>A406</f>
        <v>0</v>
      </c>
      <c r="B409" s="7" t="s">
        <v>54</v>
      </c>
      <c r="C409" s="290"/>
      <c r="D409" s="174"/>
      <c r="E409" s="258"/>
      <c r="F409" s="434"/>
      <c r="G409" s="319"/>
      <c r="H409" s="319"/>
      <c r="I409" s="319"/>
      <c r="J409" s="442"/>
      <c r="K409" s="332"/>
      <c r="L409" s="48"/>
      <c r="M409" s="53"/>
      <c r="N409" s="35"/>
      <c r="O409" s="35"/>
      <c r="P409" s="81"/>
      <c r="Q409" s="256"/>
      <c r="R409" s="68"/>
      <c r="S409" s="296"/>
      <c r="T409" s="1016">
        <f t="shared" si="103"/>
        <v>0</v>
      </c>
      <c r="U409" s="149"/>
      <c r="X409" s="402"/>
    </row>
    <row r="410" spans="1:28" ht="15.75" customHeight="1" outlineLevel="3" x14ac:dyDescent="0.25">
      <c r="A410" s="849">
        <f>IF(SUM(A414:A420)=0,0,1)</f>
        <v>0</v>
      </c>
      <c r="B410" s="7" t="s">
        <v>54</v>
      </c>
      <c r="C410" s="290"/>
      <c r="D410" s="174"/>
      <c r="E410" s="258" t="str">
        <f>Onderbouwing_M29!B1223</f>
        <v>V3-1-X</v>
      </c>
      <c r="F410" s="832" t="str">
        <f>Onderbouwing_M29!D1223</f>
        <v>Bijkomende kosten:</v>
      </c>
      <c r="G410" s="204"/>
      <c r="H410" s="204"/>
      <c r="I410" s="204"/>
      <c r="J410" s="437"/>
      <c r="K410" s="332"/>
      <c r="L410" s="48"/>
      <c r="M410" s="53"/>
      <c r="N410" s="81"/>
      <c r="O410" s="81"/>
      <c r="P410" s="81"/>
      <c r="Q410" s="256"/>
      <c r="R410" s="68"/>
      <c r="S410" s="296"/>
      <c r="T410" s="1016">
        <f t="shared" si="103"/>
        <v>0</v>
      </c>
      <c r="U410" s="149"/>
      <c r="X410" s="402"/>
    </row>
    <row r="411" spans="1:28" ht="15.75" customHeight="1" outlineLevel="3" x14ac:dyDescent="0.25">
      <c r="A411" s="849">
        <f>IF(K411=0,0,1)</f>
        <v>0</v>
      </c>
      <c r="C411" s="290"/>
      <c r="D411" s="174"/>
      <c r="E411" s="255" t="str">
        <f>Onderbouwing_M29!B1225</f>
        <v>V3-1-X1</v>
      </c>
      <c r="F411" s="211" t="str">
        <f>Onderbouwing_M29!D1225</f>
        <v>Minimum Tarief (van toepassing indien totaal spuit en/of inblaas isoleren lager is dan € 750)</v>
      </c>
      <c r="G411" s="211"/>
      <c r="H411" s="211"/>
      <c r="I411" s="211"/>
      <c r="J411" s="356"/>
      <c r="K411" s="321"/>
      <c r="L411" s="48"/>
      <c r="M411" s="53" t="str">
        <f>Onderbouwing_M29!F1225</f>
        <v>won</v>
      </c>
      <c r="N411" s="81">
        <f>Onderbouwing_M29!M1225</f>
        <v>750</v>
      </c>
      <c r="O411" s="81">
        <f>Onderbouwing_M29!X1225</f>
        <v>871.5</v>
      </c>
      <c r="P411" s="81">
        <f t="shared" si="99"/>
        <v>0</v>
      </c>
      <c r="Q411" s="256"/>
      <c r="R411" s="68"/>
      <c r="S411" s="296"/>
      <c r="T411" s="1016">
        <f t="shared" si="103"/>
        <v>0</v>
      </c>
      <c r="U411" s="149"/>
      <c r="X411" s="402"/>
      <c r="Y411" s="1068" t="s">
        <v>2186</v>
      </c>
    </row>
    <row r="412" spans="1:28" ht="15.75" customHeight="1" outlineLevel="3" x14ac:dyDescent="0.25">
      <c r="A412" s="849">
        <f>IF(K412=0,0,1)</f>
        <v>0</v>
      </c>
      <c r="C412" s="290"/>
      <c r="D412" s="174"/>
      <c r="E412" s="255" t="str">
        <f>Onderbouwing_M29!B1228</f>
        <v>V3-1-X2</v>
      </c>
      <c r="F412" s="211" t="str">
        <f>Onderbouwing_M29!D1228</f>
        <v>Minimum Tarief timmerwerkzaamheden</v>
      </c>
      <c r="G412" s="211"/>
      <c r="H412" s="211"/>
      <c r="I412" s="211"/>
      <c r="J412" s="356"/>
      <c r="K412" s="321"/>
      <c r="L412" s="48"/>
      <c r="M412" s="53" t="str">
        <f>Onderbouwing_M29!F1228</f>
        <v>won</v>
      </c>
      <c r="N412" s="81">
        <f>Onderbouwing_M29!M1228</f>
        <v>350</v>
      </c>
      <c r="O412" s="81">
        <f>Onderbouwing_M29!X1228</f>
        <v>406.7</v>
      </c>
      <c r="P412" s="81">
        <f t="shared" si="99"/>
        <v>0</v>
      </c>
      <c r="Q412" s="256"/>
      <c r="R412" s="68"/>
      <c r="S412" s="296"/>
      <c r="T412" s="1016">
        <f t="shared" si="103"/>
        <v>0</v>
      </c>
      <c r="U412" s="149"/>
      <c r="X412" s="402"/>
    </row>
    <row r="413" spans="1:28" ht="15.75" customHeight="1" outlineLevel="3" x14ac:dyDescent="0.25">
      <c r="A413" s="849">
        <f>IF(K413=0,0,1)</f>
        <v>0</v>
      </c>
      <c r="C413" s="290"/>
      <c r="D413" s="174"/>
      <c r="E413" s="255" t="str">
        <f>Onderbouwing_M29!B1230</f>
        <v>V3-1-X3</v>
      </c>
      <c r="F413" s="211" t="str">
        <f>Onderbouwing_M29!D1230</f>
        <v>Opname voor begin werkzaamheden  (altijd van toepassing)</v>
      </c>
      <c r="G413" s="211"/>
      <c r="H413" s="211"/>
      <c r="I413" s="211"/>
      <c r="J413" s="356"/>
      <c r="K413" s="321"/>
      <c r="L413" s="48"/>
      <c r="M413" s="53" t="str">
        <f>Onderbouwing_M29!F1230</f>
        <v>won</v>
      </c>
      <c r="N413" s="81">
        <f>Onderbouwing_M29!M1230</f>
        <v>75</v>
      </c>
      <c r="O413" s="81">
        <f>Onderbouwing_M29!X1230</f>
        <v>87.15</v>
      </c>
      <c r="P413" s="81">
        <f t="shared" si="99"/>
        <v>0</v>
      </c>
      <c r="Q413" s="256"/>
      <c r="R413" s="68"/>
      <c r="S413" s="296"/>
      <c r="T413" s="1016">
        <f t="shared" si="103"/>
        <v>0</v>
      </c>
      <c r="U413" s="149"/>
      <c r="X413" s="402"/>
    </row>
    <row r="414" spans="1:28" ht="15.75" customHeight="1" outlineLevel="3" x14ac:dyDescent="0.25">
      <c r="A414" s="849">
        <f t="shared" si="97"/>
        <v>0</v>
      </c>
      <c r="B414" s="7" t="s">
        <v>54</v>
      </c>
      <c r="C414" s="290"/>
      <c r="D414" s="174"/>
      <c r="E414" s="255" t="str">
        <f>Onderbouwing_M29!B1232</f>
        <v>V3-1-X4</v>
      </c>
      <c r="F414" s="211" t="str">
        <f>Onderbouwing_M29!D1232</f>
        <v>Ventilatiekokers min. 1 st/12m² BVO</v>
      </c>
      <c r="G414" s="211"/>
      <c r="H414" s="211"/>
      <c r="I414" s="211"/>
      <c r="J414" s="356"/>
      <c r="K414" s="321"/>
      <c r="L414" s="48"/>
      <c r="M414" s="53" t="str">
        <f>Onderbouwing_M29!F1232</f>
        <v>st</v>
      </c>
      <c r="N414" s="81">
        <f>Onderbouwing_M29!M1232</f>
        <v>22.5</v>
      </c>
      <c r="O414" s="81">
        <f>Onderbouwing_M29!X1232</f>
        <v>26.145</v>
      </c>
      <c r="P414" s="81">
        <f t="shared" si="99"/>
        <v>0</v>
      </c>
      <c r="Q414" s="256"/>
      <c r="R414" s="68"/>
      <c r="S414" s="296"/>
      <c r="T414" s="1016">
        <f t="shared" si="103"/>
        <v>0</v>
      </c>
      <c r="U414" s="149"/>
      <c r="X414" s="402"/>
    </row>
    <row r="415" spans="1:28" ht="15.75" customHeight="1" outlineLevel="3" x14ac:dyDescent="0.25">
      <c r="A415" s="849">
        <f t="shared" ref="A415:A416" si="106">IF(K415=0,0,1)</f>
        <v>0</v>
      </c>
      <c r="B415" s="7" t="s">
        <v>54</v>
      </c>
      <c r="C415" s="290"/>
      <c r="D415" s="174"/>
      <c r="E415" s="255" t="str">
        <f>Onderbouwing_M29!B1234</f>
        <v>V3-1-X5</v>
      </c>
      <c r="F415" s="211" t="str">
        <f>Onderbouwing_M29!D1234</f>
        <v>Koekkoekrooster incl. boorwerk</v>
      </c>
      <c r="G415" s="211"/>
      <c r="H415" s="211"/>
      <c r="I415" s="211"/>
      <c r="J415" s="356"/>
      <c r="K415" s="321"/>
      <c r="L415" s="48"/>
      <c r="M415" s="53" t="str">
        <f>Onderbouwing_M29!F1234</f>
        <v>st</v>
      </c>
      <c r="N415" s="81">
        <f>Onderbouwing_M29!M1234</f>
        <v>75</v>
      </c>
      <c r="O415" s="81">
        <f>Onderbouwing_M29!X1234</f>
        <v>87.15</v>
      </c>
      <c r="P415" s="81">
        <f t="shared" si="99"/>
        <v>0</v>
      </c>
      <c r="Q415" s="256"/>
      <c r="R415" s="68"/>
      <c r="S415" s="296"/>
      <c r="T415" s="1016">
        <f t="shared" si="103"/>
        <v>0</v>
      </c>
      <c r="U415" s="149"/>
      <c r="X415" s="402"/>
    </row>
    <row r="416" spans="1:28" ht="15.75" customHeight="1" outlineLevel="3" x14ac:dyDescent="0.25">
      <c r="A416" s="849">
        <f t="shared" si="106"/>
        <v>0</v>
      </c>
      <c r="B416" s="7" t="s">
        <v>54</v>
      </c>
      <c r="C416" s="290"/>
      <c r="D416" s="174"/>
      <c r="E416" s="255" t="str">
        <f>Onderbouwing_M29!B1236</f>
        <v>V3-1-X6</v>
      </c>
      <c r="F416" s="211" t="str">
        <f>Onderbouwing_M29!D1236</f>
        <v>Standaard geïsoleerd vloerluik</v>
      </c>
      <c r="G416" s="211"/>
      <c r="H416" s="211"/>
      <c r="I416" s="211"/>
      <c r="J416" s="356"/>
      <c r="K416" s="321"/>
      <c r="L416" s="48"/>
      <c r="M416" s="53" t="str">
        <f>Onderbouwing_M29!F1236</f>
        <v>st</v>
      </c>
      <c r="N416" s="81">
        <f>Onderbouwing_M29!M1236</f>
        <v>100</v>
      </c>
      <c r="O416" s="81">
        <f>Onderbouwing_M29!X1236</f>
        <v>116.2</v>
      </c>
      <c r="P416" s="81">
        <f t="shared" si="99"/>
        <v>0</v>
      </c>
      <c r="Q416" s="256"/>
      <c r="R416" s="68"/>
      <c r="S416" s="296"/>
      <c r="T416" s="1016">
        <f t="shared" si="103"/>
        <v>0</v>
      </c>
      <c r="U416" s="149"/>
      <c r="X416" s="402"/>
    </row>
    <row r="417" spans="1:37" ht="15.75" customHeight="1" outlineLevel="3" x14ac:dyDescent="0.25">
      <c r="A417" s="849">
        <f t="shared" si="97"/>
        <v>0</v>
      </c>
      <c r="B417" s="7" t="s">
        <v>54</v>
      </c>
      <c r="C417" s="290"/>
      <c r="D417" s="174"/>
      <c r="E417" s="255" t="str">
        <f>Onderbouwing_M29!B1238</f>
        <v>V3-1-X7</v>
      </c>
      <c r="F417" s="211" t="str">
        <f>Onderbouwing_M29!D1238</f>
        <v>Hakken gat in kruipruimte</v>
      </c>
      <c r="G417" s="211"/>
      <c r="H417" s="211"/>
      <c r="I417" s="211"/>
      <c r="J417" s="356"/>
      <c r="K417" s="321"/>
      <c r="L417" s="48"/>
      <c r="M417" s="53" t="str">
        <f>Onderbouwing_M29!F1238</f>
        <v>st</v>
      </c>
      <c r="N417" s="81">
        <f>Onderbouwing_M29!M1238</f>
        <v>175</v>
      </c>
      <c r="O417" s="81">
        <f>Onderbouwing_M29!X1238</f>
        <v>203.35</v>
      </c>
      <c r="P417" s="81">
        <f t="shared" si="99"/>
        <v>0</v>
      </c>
      <c r="Q417" s="256"/>
      <c r="R417" s="68"/>
      <c r="S417" s="296"/>
      <c r="T417" s="1016">
        <f t="shared" si="103"/>
        <v>0</v>
      </c>
      <c r="U417" s="149"/>
      <c r="X417" s="402"/>
    </row>
    <row r="418" spans="1:37" ht="15.75" customHeight="1" outlineLevel="3" x14ac:dyDescent="0.25">
      <c r="A418" s="849">
        <f t="shared" si="97"/>
        <v>0</v>
      </c>
      <c r="B418" s="7" t="s">
        <v>54</v>
      </c>
      <c r="C418" s="290"/>
      <c r="D418" s="174"/>
      <c r="E418" s="255" t="str">
        <f>Onderbouwing_M29!B1240</f>
        <v>V3-1-X8</v>
      </c>
      <c r="F418" s="211" t="str">
        <f>Onderbouwing_M29!D1240</f>
        <v>Tijdelijk mangat zagen in houten vloer (geen afwerking)</v>
      </c>
      <c r="G418" s="211"/>
      <c r="H418" s="211"/>
      <c r="I418" s="211"/>
      <c r="J418" s="356"/>
      <c r="K418" s="321"/>
      <c r="L418" s="48"/>
      <c r="M418" s="53" t="str">
        <f>Onderbouwing_M29!F1240</f>
        <v>st</v>
      </c>
      <c r="N418" s="81">
        <f>Onderbouwing_M29!M1240</f>
        <v>150</v>
      </c>
      <c r="O418" s="81">
        <f>Onderbouwing_M29!X1240</f>
        <v>174.3</v>
      </c>
      <c r="P418" s="81">
        <f t="shared" si="99"/>
        <v>0</v>
      </c>
      <c r="Q418" s="256"/>
      <c r="R418" s="68"/>
      <c r="S418" s="296"/>
      <c r="T418" s="1016">
        <f t="shared" si="103"/>
        <v>0</v>
      </c>
      <c r="U418" s="149"/>
      <c r="X418" s="402"/>
    </row>
    <row r="419" spans="1:37" ht="15.75" customHeight="1" outlineLevel="3" x14ac:dyDescent="0.25">
      <c r="A419" s="849">
        <f t="shared" ref="A419" si="107">IF(K419=0,0,1)</f>
        <v>0</v>
      </c>
      <c r="B419" s="7" t="s">
        <v>54</v>
      </c>
      <c r="C419" s="290"/>
      <c r="D419" s="174"/>
      <c r="E419" s="255" t="str">
        <f>Onderbouwing_M29!B1242</f>
        <v>V3-1-X9</v>
      </c>
      <c r="F419" s="211" t="str">
        <f>Onderbouwing_M29!D1242</f>
        <v>Kruipluik maken inclusief afwerken in houten vloer</v>
      </c>
      <c r="G419" s="211"/>
      <c r="H419" s="211"/>
      <c r="I419" s="211"/>
      <c r="J419" s="356"/>
      <c r="K419" s="321"/>
      <c r="L419" s="48"/>
      <c r="M419" s="53" t="str">
        <f>Onderbouwing_M29!F1242</f>
        <v>st</v>
      </c>
      <c r="N419" s="81">
        <f>Onderbouwing_M29!M1242</f>
        <v>450</v>
      </c>
      <c r="O419" s="81">
        <f>Onderbouwing_M29!X1242</f>
        <v>522.9</v>
      </c>
      <c r="P419" s="81">
        <f t="shared" si="99"/>
        <v>0</v>
      </c>
      <c r="Q419" s="256"/>
      <c r="R419" s="68"/>
      <c r="S419" s="296"/>
      <c r="T419" s="1016">
        <f t="shared" si="103"/>
        <v>0</v>
      </c>
      <c r="U419" s="149"/>
      <c r="X419" s="402"/>
    </row>
    <row r="420" spans="1:37" ht="15.75" customHeight="1" outlineLevel="3" x14ac:dyDescent="0.25">
      <c r="A420" s="849">
        <f t="shared" ref="A420" si="108">IF(K420=0,0,1)</f>
        <v>0</v>
      </c>
      <c r="B420" s="7" t="s">
        <v>54</v>
      </c>
      <c r="C420" s="290"/>
      <c r="D420" s="174"/>
      <c r="E420" s="255" t="str">
        <f>Onderbouwing_M29!B1244</f>
        <v>V3-1-X10</v>
      </c>
      <c r="F420" s="211" t="str">
        <f>Onderbouwing_M29!D1244</f>
        <v>Toeslag meerwerk t.a.v. leidingwerk</v>
      </c>
      <c r="G420" s="211"/>
      <c r="H420" s="211"/>
      <c r="I420" s="211"/>
      <c r="J420" s="356"/>
      <c r="K420" s="321"/>
      <c r="L420" s="48"/>
      <c r="M420" s="53" t="str">
        <f>Onderbouwing_M29!F1244</f>
        <v>m²</v>
      </c>
      <c r="N420" s="81">
        <f>Onderbouwing_M29!M1244</f>
        <v>2.35</v>
      </c>
      <c r="O420" s="81">
        <f>Onderbouwing_M29!X1244</f>
        <v>2.7307000000000001</v>
      </c>
      <c r="P420" s="81">
        <f t="shared" si="99"/>
        <v>0</v>
      </c>
      <c r="Q420" s="256"/>
      <c r="R420" s="68"/>
      <c r="S420" s="296"/>
      <c r="T420" s="1016">
        <f t="shared" si="103"/>
        <v>0</v>
      </c>
      <c r="U420" s="149"/>
      <c r="X420" s="402"/>
    </row>
    <row r="421" spans="1:37" ht="15.75" customHeight="1" outlineLevel="3" x14ac:dyDescent="0.25">
      <c r="A421" s="849">
        <f>A396</f>
        <v>0</v>
      </c>
      <c r="B421" s="7" t="s">
        <v>54</v>
      </c>
      <c r="C421" s="290"/>
      <c r="D421" s="174"/>
      <c r="E421" s="255" t="str">
        <f>Onderbouwing_M29!B1246</f>
        <v>V3-1-X11</v>
      </c>
      <c r="F421" s="211" t="str">
        <f>Onderbouwing_M29!D1246</f>
        <v>Bodemfolie voor vloerisolatie (zit in prijs V3-1-B)</v>
      </c>
      <c r="G421" s="211"/>
      <c r="H421" s="211"/>
      <c r="I421" s="211"/>
      <c r="J421" s="356"/>
      <c r="K421" s="81"/>
      <c r="L421" s="48"/>
      <c r="M421" s="53" t="str">
        <f>Onderbouwing_M29!F1246</f>
        <v>elders</v>
      </c>
      <c r="N421" s="81"/>
      <c r="O421" s="81"/>
      <c r="P421" s="81"/>
      <c r="Q421" s="256"/>
      <c r="R421" s="68"/>
      <c r="S421" s="296"/>
      <c r="T421" s="1016">
        <f t="shared" si="103"/>
        <v>0</v>
      </c>
      <c r="U421" s="149"/>
      <c r="X421" s="402"/>
    </row>
    <row r="422" spans="1:37" ht="6" customHeight="1" outlineLevel="1" x14ac:dyDescent="0.2">
      <c r="A422" s="849">
        <f>A421</f>
        <v>0</v>
      </c>
      <c r="B422" s="7" t="s">
        <v>54</v>
      </c>
      <c r="C422" s="290"/>
      <c r="D422" s="174"/>
      <c r="E422" s="257"/>
      <c r="F422" s="188"/>
      <c r="G422" s="121"/>
      <c r="H422" s="121"/>
      <c r="I422" s="121"/>
      <c r="J422" s="10"/>
      <c r="K422" s="81"/>
      <c r="L422" s="81"/>
      <c r="M422" s="81"/>
      <c r="N422" s="81"/>
      <c r="O422" s="81"/>
      <c r="P422" s="81"/>
      <c r="Q422" s="256"/>
      <c r="R422" s="68"/>
      <c r="S422" s="296"/>
      <c r="T422" s="1016">
        <f t="shared" si="103"/>
        <v>0</v>
      </c>
      <c r="U422" s="149"/>
      <c r="X422" s="417"/>
    </row>
    <row r="423" spans="1:37" ht="15.75" customHeight="1" outlineLevel="1" x14ac:dyDescent="0.25">
      <c r="A423" s="849">
        <f>IF(P423=0,0,1)</f>
        <v>0</v>
      </c>
      <c r="B423" s="7" t="s">
        <v>54</v>
      </c>
      <c r="C423" s="290"/>
      <c r="D423" s="174"/>
      <c r="E423" s="269"/>
      <c r="F423" s="223"/>
      <c r="G423" s="224"/>
      <c r="H423" s="225"/>
      <c r="I423" s="225"/>
      <c r="J423" s="226"/>
      <c r="K423" s="227"/>
      <c r="L423" s="227"/>
      <c r="M423" s="228" t="str">
        <f>E389</f>
        <v>V3-1</v>
      </c>
      <c r="N423" s="229" t="s">
        <v>106</v>
      </c>
      <c r="O423" s="229"/>
      <c r="P423" s="343">
        <f>ROUNDUP(SUM(P390:P422),0)</f>
        <v>0</v>
      </c>
      <c r="Q423" s="270"/>
      <c r="R423" s="68"/>
      <c r="S423" s="291"/>
      <c r="T423" s="1016"/>
      <c r="U423" s="149"/>
      <c r="V423" s="858">
        <f>P423</f>
        <v>0</v>
      </c>
      <c r="W423" s="422"/>
      <c r="X423" s="417"/>
      <c r="Y423" s="411"/>
      <c r="Z423" s="400"/>
      <c r="AB423" s="407"/>
    </row>
    <row r="424" spans="1:37" ht="9" customHeight="1" outlineLevel="3" x14ac:dyDescent="0.25">
      <c r="A424" s="849">
        <f>A425</f>
        <v>0</v>
      </c>
      <c r="B424" s="7" t="s">
        <v>54</v>
      </c>
      <c r="C424" s="290"/>
      <c r="D424" s="174"/>
      <c r="E424" s="667"/>
      <c r="F424" s="188"/>
      <c r="G424" s="173"/>
      <c r="H424" s="173"/>
      <c r="I424" s="173"/>
      <c r="J424" s="48"/>
      <c r="K424" s="332"/>
      <c r="L424" s="48"/>
      <c r="M424" s="48"/>
      <c r="N424" s="48"/>
      <c r="O424" s="48"/>
      <c r="P424" s="48"/>
      <c r="Q424" s="268"/>
      <c r="R424" s="68"/>
      <c r="S424" s="296"/>
      <c r="T424" s="1016">
        <f t="shared" si="103"/>
        <v>0</v>
      </c>
      <c r="U424" s="149"/>
      <c r="X424" s="402"/>
      <c r="Y424" s="411"/>
      <c r="Z424" s="400"/>
      <c r="AB424" s="407"/>
      <c r="AK424" s="5"/>
    </row>
    <row r="425" spans="1:37" ht="20.399999999999999" customHeight="1" outlineLevel="3" x14ac:dyDescent="0.25">
      <c r="A425" s="849">
        <f>A472</f>
        <v>0</v>
      </c>
      <c r="B425" s="7" t="s">
        <v>54</v>
      </c>
      <c r="C425" s="290"/>
      <c r="D425" s="174"/>
      <c r="E425" s="271" t="s">
        <v>129</v>
      </c>
      <c r="F425" s="220" t="s">
        <v>130</v>
      </c>
      <c r="G425" s="320"/>
      <c r="H425" s="220"/>
      <c r="I425" s="220"/>
      <c r="J425" s="220"/>
      <c r="K425" s="329" t="s">
        <v>72</v>
      </c>
      <c r="L425" s="221"/>
      <c r="M425" s="221" t="s">
        <v>1347</v>
      </c>
      <c r="N425" s="933" t="s">
        <v>1587</v>
      </c>
      <c r="O425" s="933" t="s">
        <v>1588</v>
      </c>
      <c r="P425" s="221" t="s">
        <v>73</v>
      </c>
      <c r="Q425" s="259"/>
      <c r="R425" s="68"/>
      <c r="S425" s="296"/>
      <c r="T425" s="1016"/>
      <c r="U425" s="149"/>
      <c r="X425" s="402"/>
      <c r="Y425" s="1064" t="s">
        <v>2063</v>
      </c>
      <c r="Z425" s="400"/>
      <c r="AB425" s="407"/>
      <c r="AK425" s="5"/>
    </row>
    <row r="426" spans="1:37" ht="6" customHeight="1" x14ac:dyDescent="0.25">
      <c r="A426" s="849">
        <f>A425</f>
        <v>0</v>
      </c>
      <c r="B426" s="7" t="s">
        <v>54</v>
      </c>
      <c r="C426" s="290"/>
      <c r="D426" s="174"/>
      <c r="E426" s="255"/>
      <c r="F426" s="188"/>
      <c r="G426" s="139"/>
      <c r="H426" s="139"/>
      <c r="I426" s="139"/>
      <c r="J426" s="139"/>
      <c r="K426" s="140"/>
      <c r="L426" s="9"/>
      <c r="M426" s="141"/>
      <c r="N426" s="142"/>
      <c r="O426" s="142"/>
      <c r="P426" s="142"/>
      <c r="Q426" s="256"/>
      <c r="R426" s="68"/>
      <c r="S426" s="291"/>
      <c r="T426" s="1016">
        <f t="shared" si="103"/>
        <v>0</v>
      </c>
      <c r="U426" s="149"/>
      <c r="X426" s="402"/>
      <c r="Y426" s="411"/>
      <c r="Z426" s="400"/>
      <c r="AB426" s="407"/>
      <c r="AK426" s="5"/>
    </row>
    <row r="427" spans="1:37" ht="15.75" customHeight="1" outlineLevel="3" x14ac:dyDescent="0.25">
      <c r="A427" s="849">
        <f>IF(SUM(A428:A429)=0,0,1)</f>
        <v>0</v>
      </c>
      <c r="B427" s="7" t="s">
        <v>54</v>
      </c>
      <c r="C427" s="290"/>
      <c r="D427" s="174"/>
      <c r="E427" s="258" t="s">
        <v>286</v>
      </c>
      <c r="F427" s="832" t="s">
        <v>1961</v>
      </c>
      <c r="G427" s="204"/>
      <c r="H427" s="204"/>
      <c r="I427" s="204"/>
      <c r="J427" s="435"/>
      <c r="K427" s="140"/>
      <c r="L427" s="81"/>
      <c r="M427" s="81"/>
      <c r="N427" s="81"/>
      <c r="O427" s="81"/>
      <c r="P427" s="81"/>
      <c r="Q427" s="256"/>
      <c r="R427" s="68"/>
      <c r="S427" s="296"/>
      <c r="T427" s="1016">
        <f>K427*N427</f>
        <v>0</v>
      </c>
      <c r="U427" s="149"/>
      <c r="X427" s="402"/>
      <c r="Z427" s="400"/>
      <c r="AB427" s="407"/>
      <c r="AK427" s="5"/>
    </row>
    <row r="428" spans="1:37" ht="15.75" customHeight="1" outlineLevel="3" x14ac:dyDescent="0.25">
      <c r="A428" s="849">
        <f>IF(K428=0,0,1)</f>
        <v>0</v>
      </c>
      <c r="B428" s="7" t="s">
        <v>54</v>
      </c>
      <c r="C428" s="290"/>
      <c r="D428" s="174"/>
      <c r="E428" s="255" t="str">
        <f>Onderbouwing_M29!B1249</f>
        <v>V3-2-A</v>
      </c>
      <c r="F428" s="210" t="str">
        <f>Onderbouwing_M29!D1249</f>
        <v xml:space="preserve">Zolder-/vlieringvloer onderzijde isolatie -glaswol deken dik 130mm Rc=3.5 </v>
      </c>
      <c r="G428" s="204"/>
      <c r="H428" s="204"/>
      <c r="I428" s="438"/>
      <c r="J428" s="435"/>
      <c r="K428" s="321"/>
      <c r="L428" s="48"/>
      <c r="M428" s="53" t="str">
        <f>Onderbouwing_M29!F1249</f>
        <v>m²</v>
      </c>
      <c r="N428" s="81">
        <v>0</v>
      </c>
      <c r="O428" s="81"/>
      <c r="P428" s="81">
        <f>N428*K428</f>
        <v>0</v>
      </c>
      <c r="Q428" s="256"/>
      <c r="R428" s="68"/>
      <c r="S428" s="296"/>
      <c r="T428" s="1016">
        <f t="shared" si="103"/>
        <v>0</v>
      </c>
      <c r="U428" s="149"/>
      <c r="X428" s="402"/>
      <c r="Y428" s="411"/>
      <c r="Z428" s="400"/>
      <c r="AB428" s="407"/>
      <c r="AK428" s="5"/>
    </row>
    <row r="429" spans="1:37" ht="15.75" customHeight="1" outlineLevel="3" x14ac:dyDescent="0.25">
      <c r="A429" s="849">
        <f>IF(K429=0,0,1)</f>
        <v>0</v>
      </c>
      <c r="B429" s="7" t="s">
        <v>54</v>
      </c>
      <c r="C429" s="290"/>
      <c r="D429" s="174"/>
      <c r="E429" s="255" t="str">
        <f>Onderbouwing_M29!B1254</f>
        <v>V3-2-A</v>
      </c>
      <c r="F429" s="211" t="str">
        <f>Onderbouwing_M29!D1254</f>
        <v>╚ Meerprijs glaswol deken dik 170mm Rc=4.5</v>
      </c>
      <c r="G429" s="836"/>
      <c r="H429" s="207"/>
      <c r="I429" s="318"/>
      <c r="J429" s="214"/>
      <c r="K429" s="321"/>
      <c r="L429" s="48"/>
      <c r="M429" s="53" t="str">
        <f>Onderbouwing_M29!F1254</f>
        <v>m²</v>
      </c>
      <c r="N429" s="81">
        <v>0</v>
      </c>
      <c r="O429" s="81"/>
      <c r="P429" s="81">
        <f>N429*K429</f>
        <v>0</v>
      </c>
      <c r="Q429" s="256"/>
      <c r="R429" s="68"/>
      <c r="S429" s="296"/>
      <c r="T429" s="1016">
        <f t="shared" si="103"/>
        <v>0</v>
      </c>
      <c r="U429" s="149"/>
      <c r="X429" s="402"/>
      <c r="Z429" s="400"/>
      <c r="AB429" s="407"/>
      <c r="AK429" s="5"/>
    </row>
    <row r="430" spans="1:37" ht="6" customHeight="1" outlineLevel="3" x14ac:dyDescent="0.25">
      <c r="A430" s="849">
        <f>A427</f>
        <v>0</v>
      </c>
      <c r="B430" s="7" t="s">
        <v>54</v>
      </c>
      <c r="C430" s="290"/>
      <c r="D430" s="174"/>
      <c r="E430" s="258"/>
      <c r="F430" s="211"/>
      <c r="G430" s="207"/>
      <c r="H430" s="207"/>
      <c r="I430" s="207"/>
      <c r="J430" s="215"/>
      <c r="K430" s="51"/>
      <c r="L430" s="53"/>
      <c r="M430" s="53"/>
      <c r="N430" s="81"/>
      <c r="O430" s="81"/>
      <c r="P430" s="81"/>
      <c r="Q430" s="256"/>
      <c r="R430" s="68"/>
      <c r="S430" s="296"/>
      <c r="T430" s="1016">
        <f t="shared" si="103"/>
        <v>0</v>
      </c>
      <c r="U430" s="149"/>
      <c r="Z430" s="400"/>
      <c r="AB430" s="407"/>
      <c r="AK430" s="5"/>
    </row>
    <row r="431" spans="1:37" ht="15.75" customHeight="1" outlineLevel="3" x14ac:dyDescent="0.25">
      <c r="A431" s="849">
        <f>IF(SUM(A432:A433)=0,0,1)</f>
        <v>0</v>
      </c>
      <c r="B431" s="7" t="s">
        <v>54</v>
      </c>
      <c r="C431" s="290"/>
      <c r="D431" s="174"/>
      <c r="E431" s="258" t="s">
        <v>1356</v>
      </c>
      <c r="F431" s="832" t="s">
        <v>1960</v>
      </c>
      <c r="G431" s="204"/>
      <c r="H431" s="204"/>
      <c r="I431" s="204"/>
      <c r="J431" s="435"/>
      <c r="K431" s="140"/>
      <c r="L431" s="81"/>
      <c r="M431" s="81"/>
      <c r="N431" s="81"/>
      <c r="O431" s="81"/>
      <c r="P431" s="81"/>
      <c r="Q431" s="256"/>
      <c r="R431" s="68"/>
      <c r="S431" s="296"/>
      <c r="T431" s="1016">
        <f>K431*N431</f>
        <v>0</v>
      </c>
      <c r="U431" s="149"/>
      <c r="X431" s="402"/>
      <c r="Z431" s="400"/>
      <c r="AB431" s="407"/>
      <c r="AK431" s="5"/>
    </row>
    <row r="432" spans="1:37" ht="15.75" customHeight="1" outlineLevel="3" x14ac:dyDescent="0.25">
      <c r="A432" s="849">
        <f>IF(K432=0,0,1)</f>
        <v>0</v>
      </c>
      <c r="B432" s="7" t="s">
        <v>54</v>
      </c>
      <c r="C432" s="290"/>
      <c r="D432" s="174"/>
      <c r="E432" s="255" t="str">
        <f>Onderbouwing_M29!B1259</f>
        <v>V3-2-B</v>
      </c>
      <c r="F432" s="211" t="str">
        <f>Onderbouwing_M29!D1259</f>
        <v xml:space="preserve">Zolder-/vlieringvloer tussen vloer en plafond -glaswol ingeblazen dik 130mm Rc=3.5 </v>
      </c>
      <c r="G432" s="207"/>
      <c r="H432" s="207"/>
      <c r="I432" s="318"/>
      <c r="J432" s="214"/>
      <c r="K432" s="321"/>
      <c r="L432" s="48"/>
      <c r="M432" s="53" t="str">
        <f>Onderbouwing_M29!F1259</f>
        <v>m²</v>
      </c>
      <c r="N432" s="81">
        <v>0</v>
      </c>
      <c r="O432" s="81"/>
      <c r="P432" s="81">
        <f>N432*K432</f>
        <v>0</v>
      </c>
      <c r="Q432" s="256"/>
      <c r="R432" s="68"/>
      <c r="S432" s="296"/>
      <c r="T432" s="1016">
        <f t="shared" si="103"/>
        <v>0</v>
      </c>
      <c r="U432" s="428"/>
      <c r="X432" s="402"/>
      <c r="Y432" s="402"/>
      <c r="Z432" s="400"/>
      <c r="AB432" s="407"/>
      <c r="AK432" s="5"/>
    </row>
    <row r="433" spans="1:37" ht="15.75" customHeight="1" outlineLevel="3" x14ac:dyDescent="0.25">
      <c r="A433" s="849">
        <f>IF(K433=0,0,1)</f>
        <v>0</v>
      </c>
      <c r="B433" s="7" t="s">
        <v>54</v>
      </c>
      <c r="C433" s="290"/>
      <c r="D433" s="174"/>
      <c r="E433" s="255" t="str">
        <f>Onderbouwing_M29!B1264</f>
        <v>V3-2-B</v>
      </c>
      <c r="F433" s="211" t="str">
        <f>Onderbouwing_M29!D1264</f>
        <v>╚ Meerprijs glaswol ingeblazen dik 175mm Rc=4.5</v>
      </c>
      <c r="G433" s="207"/>
      <c r="H433" s="207"/>
      <c r="I433" s="318"/>
      <c r="J433" s="214"/>
      <c r="K433" s="321"/>
      <c r="L433" s="48"/>
      <c r="M433" s="53" t="str">
        <f>Onderbouwing_M29!F1264</f>
        <v>m²</v>
      </c>
      <c r="N433" s="81">
        <v>0</v>
      </c>
      <c r="O433" s="81"/>
      <c r="P433" s="81">
        <f>N433*K433</f>
        <v>0</v>
      </c>
      <c r="Q433" s="256"/>
      <c r="R433" s="68"/>
      <c r="S433" s="296"/>
      <c r="T433" s="1016">
        <f t="shared" si="103"/>
        <v>0</v>
      </c>
      <c r="U433" s="428"/>
      <c r="X433" s="402"/>
      <c r="Y433" s="402"/>
      <c r="Z433" s="400"/>
      <c r="AB433" s="407"/>
      <c r="AK433" s="5"/>
    </row>
    <row r="434" spans="1:37" ht="6" customHeight="1" outlineLevel="3" x14ac:dyDescent="0.25">
      <c r="A434" s="849">
        <f>A432</f>
        <v>0</v>
      </c>
      <c r="B434" s="7" t="s">
        <v>54</v>
      </c>
      <c r="C434" s="290"/>
      <c r="D434" s="174"/>
      <c r="E434" s="258"/>
      <c r="F434" s="211"/>
      <c r="G434" s="207"/>
      <c r="H434" s="207"/>
      <c r="I434" s="207"/>
      <c r="J434" s="215"/>
      <c r="K434" s="51"/>
      <c r="L434" s="53"/>
      <c r="M434" s="53"/>
      <c r="N434" s="81"/>
      <c r="O434" s="81"/>
      <c r="P434" s="81"/>
      <c r="Q434" s="256"/>
      <c r="R434" s="68"/>
      <c r="S434" s="296"/>
      <c r="T434" s="1016">
        <f t="shared" si="103"/>
        <v>0</v>
      </c>
      <c r="U434" s="149"/>
      <c r="Z434" s="400"/>
      <c r="AB434" s="407"/>
      <c r="AK434" s="5"/>
    </row>
    <row r="435" spans="1:37" ht="15.75" customHeight="1" outlineLevel="3" x14ac:dyDescent="0.25">
      <c r="A435" s="849">
        <f>IF(SUM(A436:A437)=0,0,1)</f>
        <v>0</v>
      </c>
      <c r="B435" s="7" t="s">
        <v>54</v>
      </c>
      <c r="C435" s="290"/>
      <c r="D435" s="174"/>
      <c r="E435" s="258" t="s">
        <v>1405</v>
      </c>
      <c r="F435" s="832" t="s">
        <v>1959</v>
      </c>
      <c r="G435" s="204"/>
      <c r="H435" s="204"/>
      <c r="I435" s="204"/>
      <c r="J435" s="435"/>
      <c r="K435" s="140"/>
      <c r="L435" s="81"/>
      <c r="M435" s="81"/>
      <c r="N435" s="81"/>
      <c r="O435" s="81"/>
      <c r="P435" s="81"/>
      <c r="Q435" s="256"/>
      <c r="R435" s="68"/>
      <c r="S435" s="296"/>
      <c r="T435" s="1016">
        <f>K435*N435</f>
        <v>0</v>
      </c>
      <c r="U435" s="149"/>
      <c r="X435" s="402"/>
      <c r="Z435" s="400"/>
      <c r="AB435" s="407"/>
      <c r="AK435" s="5"/>
    </row>
    <row r="436" spans="1:37" ht="15.75" customHeight="1" outlineLevel="3" x14ac:dyDescent="0.25">
      <c r="A436" s="849">
        <f>IF(K436=0,0,1)</f>
        <v>0</v>
      </c>
      <c r="B436" s="7" t="s">
        <v>54</v>
      </c>
      <c r="C436" s="290"/>
      <c r="D436" s="174"/>
      <c r="E436" s="255" t="str">
        <f>Onderbouwing_M29!B1269</f>
        <v>V3-2-C</v>
      </c>
      <c r="F436" s="211" t="str">
        <f>Onderbouwing_M29!D1269</f>
        <v xml:space="preserve">Zolder-/vlieringvloer onderzijde isolatie -vlaswol deken dik 140mm Rc=3.5 </v>
      </c>
      <c r="G436" s="207"/>
      <c r="H436" s="207"/>
      <c r="I436" s="318"/>
      <c r="J436" s="214"/>
      <c r="K436" s="321"/>
      <c r="L436" s="48"/>
      <c r="M436" s="53" t="str">
        <f>Onderbouwing_M29!F1269</f>
        <v>m²</v>
      </c>
      <c r="N436" s="81">
        <v>0</v>
      </c>
      <c r="O436" s="81"/>
      <c r="P436" s="81">
        <f>N436*K436</f>
        <v>0</v>
      </c>
      <c r="Q436" s="256"/>
      <c r="R436" s="68"/>
      <c r="S436" s="296"/>
      <c r="T436" s="1016">
        <f t="shared" si="103"/>
        <v>0</v>
      </c>
      <c r="U436" s="428"/>
      <c r="X436" s="402"/>
      <c r="Y436" s="402"/>
      <c r="Z436" s="400"/>
      <c r="AB436" s="407"/>
      <c r="AK436" s="5"/>
    </row>
    <row r="437" spans="1:37" ht="15.75" customHeight="1" outlineLevel="3" x14ac:dyDescent="0.25">
      <c r="A437" s="849">
        <f>IF(K437=0,0,1)</f>
        <v>0</v>
      </c>
      <c r="B437" s="7" t="s">
        <v>54</v>
      </c>
      <c r="C437" s="290"/>
      <c r="D437" s="174"/>
      <c r="E437" s="255" t="str">
        <f>Onderbouwing_M29!B1274</f>
        <v>V3-2-C</v>
      </c>
      <c r="F437" s="211" t="str">
        <f>Onderbouwing_M29!D1274</f>
        <v>╚ Meerprijs vlaswol deken dik 190mm Rc=4.5</v>
      </c>
      <c r="G437" s="207"/>
      <c r="H437" s="207"/>
      <c r="I437" s="318"/>
      <c r="J437" s="214"/>
      <c r="K437" s="321"/>
      <c r="L437" s="48"/>
      <c r="M437" s="53" t="str">
        <f>Onderbouwing_M29!F1274</f>
        <v>m²</v>
      </c>
      <c r="N437" s="81">
        <v>0</v>
      </c>
      <c r="O437" s="81"/>
      <c r="P437" s="81">
        <f>N437*K437</f>
        <v>0</v>
      </c>
      <c r="Q437" s="256"/>
      <c r="R437" s="68"/>
      <c r="S437" s="296"/>
      <c r="T437" s="1016">
        <f t="shared" si="103"/>
        <v>0</v>
      </c>
      <c r="U437" s="428"/>
      <c r="X437" s="402"/>
      <c r="Y437" s="402"/>
      <c r="Z437" s="400"/>
      <c r="AB437" s="407"/>
      <c r="AK437" s="5"/>
    </row>
    <row r="438" spans="1:37" ht="6" customHeight="1" outlineLevel="3" x14ac:dyDescent="0.25">
      <c r="A438" s="849">
        <f>A436</f>
        <v>0</v>
      </c>
      <c r="B438" s="7" t="s">
        <v>54</v>
      </c>
      <c r="C438" s="290"/>
      <c r="D438" s="174"/>
      <c r="E438" s="258"/>
      <c r="F438" s="211"/>
      <c r="G438" s="207"/>
      <c r="H438" s="207"/>
      <c r="I438" s="207"/>
      <c r="J438" s="215"/>
      <c r="K438" s="51"/>
      <c r="L438" s="53"/>
      <c r="M438" s="53"/>
      <c r="N438" s="81"/>
      <c r="O438" s="81"/>
      <c r="P438" s="81"/>
      <c r="Q438" s="256"/>
      <c r="R438" s="68"/>
      <c r="S438" s="296"/>
      <c r="T438" s="1016">
        <f t="shared" si="103"/>
        <v>0</v>
      </c>
      <c r="U438" s="149"/>
      <c r="Z438" s="400"/>
      <c r="AB438" s="407"/>
      <c r="AK438" s="5"/>
    </row>
    <row r="439" spans="1:37" ht="15.75" customHeight="1" outlineLevel="3" x14ac:dyDescent="0.25">
      <c r="A439" s="849">
        <f>IF(SUM(A440:A441)=0,0,1)</f>
        <v>0</v>
      </c>
      <c r="B439" s="7" t="s">
        <v>54</v>
      </c>
      <c r="C439" s="290"/>
      <c r="D439" s="174"/>
      <c r="E439" s="258" t="s">
        <v>1417</v>
      </c>
      <c r="F439" s="832" t="s">
        <v>1958</v>
      </c>
      <c r="G439" s="204"/>
      <c r="H439" s="204"/>
      <c r="I439" s="204"/>
      <c r="J439" s="435"/>
      <c r="K439" s="140"/>
      <c r="L439" s="81"/>
      <c r="M439" s="81"/>
      <c r="N439" s="81"/>
      <c r="O439" s="81"/>
      <c r="P439" s="81"/>
      <c r="Q439" s="256"/>
      <c r="R439" s="68"/>
      <c r="S439" s="296"/>
      <c r="T439" s="1016">
        <f>K439*N439</f>
        <v>0</v>
      </c>
      <c r="U439" s="149"/>
      <c r="X439" s="402"/>
      <c r="Z439" s="400"/>
      <c r="AB439" s="407"/>
      <c r="AK439" s="5"/>
    </row>
    <row r="440" spans="1:37" ht="15.75" customHeight="1" outlineLevel="3" x14ac:dyDescent="0.25">
      <c r="A440" s="849">
        <f>IF(K440=0,0,1)</f>
        <v>0</v>
      </c>
      <c r="B440" s="7" t="s">
        <v>54</v>
      </c>
      <c r="C440" s="290"/>
      <c r="D440" s="174"/>
      <c r="E440" s="255" t="str">
        <f>Onderbouwing_M29!B1279</f>
        <v>V3-2-D</v>
      </c>
      <c r="F440" s="211" t="str">
        <f>Onderbouwing_M29!D1279</f>
        <v xml:space="preserve">Zolder-/vlieringvloer  onderzijde isolatie -grasvezel dik 160mm Rc=3.5 </v>
      </c>
      <c r="G440" s="207"/>
      <c r="H440" s="207"/>
      <c r="I440" s="318"/>
      <c r="J440" s="214"/>
      <c r="K440" s="321"/>
      <c r="L440" s="48"/>
      <c r="M440" s="53" t="str">
        <f>Onderbouwing_M29!F1279</f>
        <v>m²</v>
      </c>
      <c r="N440" s="81">
        <v>0</v>
      </c>
      <c r="O440" s="81"/>
      <c r="P440" s="81">
        <f>N440*K440</f>
        <v>0</v>
      </c>
      <c r="Q440" s="256"/>
      <c r="R440" s="68"/>
      <c r="S440" s="296"/>
      <c r="T440" s="1016">
        <f t="shared" si="103"/>
        <v>0</v>
      </c>
      <c r="U440" s="428"/>
      <c r="X440" s="402"/>
      <c r="Y440" s="402"/>
      <c r="Z440" s="400"/>
      <c r="AB440" s="407"/>
      <c r="AK440" s="5"/>
    </row>
    <row r="441" spans="1:37" ht="15.75" customHeight="1" outlineLevel="3" x14ac:dyDescent="0.25">
      <c r="A441" s="849">
        <f>IF(K441=0,0,1)</f>
        <v>0</v>
      </c>
      <c r="B441" s="7" t="s">
        <v>54</v>
      </c>
      <c r="C441" s="290"/>
      <c r="D441" s="174"/>
      <c r="E441" s="255" t="str">
        <f>Onderbouwing_M29!B1284</f>
        <v>V3-2-D</v>
      </c>
      <c r="F441" s="211" t="str">
        <f>Onderbouwing_M29!D1284</f>
        <v>╚ Meerprijs grasvezel dik 230mm Rc=4.5</v>
      </c>
      <c r="G441" s="207"/>
      <c r="H441" s="207"/>
      <c r="I441" s="318"/>
      <c r="J441" s="214"/>
      <c r="K441" s="321"/>
      <c r="L441" s="48"/>
      <c r="M441" s="53" t="str">
        <f>Onderbouwing_M29!F1284</f>
        <v>m²</v>
      </c>
      <c r="N441" s="81">
        <v>0</v>
      </c>
      <c r="O441" s="81"/>
      <c r="P441" s="81">
        <f>N441*K441</f>
        <v>0</v>
      </c>
      <c r="Q441" s="256"/>
      <c r="R441" s="68"/>
      <c r="S441" s="296"/>
      <c r="T441" s="1016">
        <f t="shared" si="103"/>
        <v>0</v>
      </c>
      <c r="U441" s="428"/>
      <c r="X441" s="402"/>
      <c r="Y441" s="402"/>
      <c r="Z441" s="400"/>
      <c r="AB441" s="407"/>
      <c r="AK441" s="5"/>
    </row>
    <row r="442" spans="1:37" ht="6" customHeight="1" outlineLevel="3" x14ac:dyDescent="0.25">
      <c r="A442" s="849">
        <f>A440</f>
        <v>0</v>
      </c>
      <c r="B442" s="7" t="s">
        <v>54</v>
      </c>
      <c r="C442" s="290"/>
      <c r="D442" s="174"/>
      <c r="E442" s="258"/>
      <c r="F442" s="211"/>
      <c r="G442" s="207"/>
      <c r="H442" s="207"/>
      <c r="I442" s="207"/>
      <c r="J442" s="215"/>
      <c r="K442" s="51"/>
      <c r="L442" s="53"/>
      <c r="M442" s="53"/>
      <c r="N442" s="81"/>
      <c r="O442" s="81"/>
      <c r="P442" s="81"/>
      <c r="Q442" s="256"/>
      <c r="R442" s="68"/>
      <c r="S442" s="296"/>
      <c r="T442" s="1016">
        <f t="shared" si="103"/>
        <v>0</v>
      </c>
      <c r="U442" s="149"/>
      <c r="Z442" s="400"/>
      <c r="AB442" s="407"/>
      <c r="AK442" s="5"/>
    </row>
    <row r="443" spans="1:37" ht="15.75" customHeight="1" outlineLevel="3" x14ac:dyDescent="0.25">
      <c r="A443" s="849">
        <f>IF(SUM(A444:A445)=0,0,1)</f>
        <v>0</v>
      </c>
      <c r="B443" s="7" t="s">
        <v>54</v>
      </c>
      <c r="C443" s="290"/>
      <c r="D443" s="174"/>
      <c r="E443" s="258" t="s">
        <v>1418</v>
      </c>
      <c r="F443" s="832" t="s">
        <v>1957</v>
      </c>
      <c r="G443" s="204"/>
      <c r="H443" s="204"/>
      <c r="I443" s="204"/>
      <c r="J443" s="435"/>
      <c r="K443" s="140"/>
      <c r="L443" s="81"/>
      <c r="M443" s="81"/>
      <c r="N443" s="81"/>
      <c r="O443" s="81"/>
      <c r="P443" s="81"/>
      <c r="Q443" s="256"/>
      <c r="R443" s="68"/>
      <c r="S443" s="296"/>
      <c r="T443" s="1016">
        <f>K443*N443</f>
        <v>0</v>
      </c>
      <c r="U443" s="149"/>
      <c r="X443" s="402"/>
      <c r="Z443" s="400"/>
      <c r="AB443" s="407"/>
      <c r="AK443" s="5"/>
    </row>
    <row r="444" spans="1:37" ht="15.75" customHeight="1" outlineLevel="3" x14ac:dyDescent="0.25">
      <c r="A444" s="849">
        <f>IF(K444=0,0,1)</f>
        <v>0</v>
      </c>
      <c r="B444" s="7" t="s">
        <v>54</v>
      </c>
      <c r="C444" s="290"/>
      <c r="D444" s="174"/>
      <c r="E444" s="255" t="str">
        <f>Onderbouwing_M29!B1289</f>
        <v>V3-2-E</v>
      </c>
      <c r="F444" s="211" t="str">
        <f>Onderbouwing_M29!D1289</f>
        <v xml:space="preserve">Zolder-/vlieringvloer onderzijde isolatie -hennepvezel dik 150mm Rc=3.5 </v>
      </c>
      <c r="G444" s="207"/>
      <c r="H444" s="207"/>
      <c r="I444" s="318"/>
      <c r="J444" s="214"/>
      <c r="K444" s="321"/>
      <c r="L444" s="48"/>
      <c r="M444" s="53" t="str">
        <f>Onderbouwing_M29!F1289</f>
        <v>m²</v>
      </c>
      <c r="N444" s="81">
        <v>0</v>
      </c>
      <c r="O444" s="81"/>
      <c r="P444" s="81">
        <f>N444*K444</f>
        <v>0</v>
      </c>
      <c r="Q444" s="256"/>
      <c r="R444" s="68"/>
      <c r="S444" s="296"/>
      <c r="T444" s="1016">
        <f t="shared" si="103"/>
        <v>0</v>
      </c>
      <c r="U444" s="428"/>
      <c r="X444" s="402"/>
      <c r="Y444" s="402"/>
      <c r="Z444" s="400"/>
      <c r="AB444" s="407"/>
      <c r="AK444" s="5"/>
    </row>
    <row r="445" spans="1:37" ht="15.75" customHeight="1" outlineLevel="3" x14ac:dyDescent="0.25">
      <c r="A445" s="849">
        <f>IF(K445=0,0,1)</f>
        <v>0</v>
      </c>
      <c r="B445" s="7" t="s">
        <v>54</v>
      </c>
      <c r="C445" s="290"/>
      <c r="D445" s="174"/>
      <c r="E445" s="255" t="str">
        <f>Onderbouwing_M29!B1294</f>
        <v>V3-2-E</v>
      </c>
      <c r="F445" s="211" t="str">
        <f>Onderbouwing_M29!D1294</f>
        <v>╚ Meerprijs hennepvezel dik 200mm Rc=4.5</v>
      </c>
      <c r="G445" s="836"/>
      <c r="H445" s="207"/>
      <c r="I445" s="318"/>
      <c r="J445" s="214"/>
      <c r="K445" s="321"/>
      <c r="L445" s="48"/>
      <c r="M445" s="53" t="str">
        <f>Onderbouwing_M29!F1294</f>
        <v>m²</v>
      </c>
      <c r="N445" s="81">
        <v>0</v>
      </c>
      <c r="O445" s="81"/>
      <c r="P445" s="81">
        <f>N445*K445</f>
        <v>0</v>
      </c>
      <c r="Q445" s="256"/>
      <c r="R445" s="68"/>
      <c r="S445" s="296"/>
      <c r="T445" s="1016">
        <f t="shared" si="103"/>
        <v>0</v>
      </c>
      <c r="U445" s="428"/>
      <c r="X445" s="402"/>
      <c r="Y445" s="402"/>
      <c r="Z445" s="400"/>
      <c r="AB445" s="407"/>
      <c r="AK445" s="5"/>
    </row>
    <row r="446" spans="1:37" ht="6" customHeight="1" outlineLevel="3" x14ac:dyDescent="0.25">
      <c r="A446" s="849">
        <f>A444</f>
        <v>0</v>
      </c>
      <c r="B446" s="7" t="s">
        <v>54</v>
      </c>
      <c r="C446" s="290"/>
      <c r="D446" s="174"/>
      <c r="E446" s="258"/>
      <c r="F446" s="211"/>
      <c r="G446" s="207"/>
      <c r="H446" s="207"/>
      <c r="I446" s="207"/>
      <c r="J446" s="215"/>
      <c r="K446" s="51"/>
      <c r="L446" s="53"/>
      <c r="M446" s="53"/>
      <c r="N446" s="81"/>
      <c r="O446" s="81"/>
      <c r="P446" s="81"/>
      <c r="Q446" s="256"/>
      <c r="R446" s="68"/>
      <c r="S446" s="296"/>
      <c r="T446" s="1016">
        <f t="shared" si="103"/>
        <v>0</v>
      </c>
      <c r="U446" s="149"/>
      <c r="X446" s="402"/>
      <c r="Z446" s="400"/>
      <c r="AB446" s="407"/>
      <c r="AK446" s="5"/>
    </row>
    <row r="447" spans="1:37" ht="15.75" customHeight="1" outlineLevel="3" x14ac:dyDescent="0.25">
      <c r="A447" s="849">
        <f>IF(SUM(A448:A449)=0,0,1)</f>
        <v>0</v>
      </c>
      <c r="B447" s="7" t="s">
        <v>54</v>
      </c>
      <c r="C447" s="290"/>
      <c r="D447" s="174"/>
      <c r="E447" s="258" t="s">
        <v>1419</v>
      </c>
      <c r="F447" s="832" t="s">
        <v>1956</v>
      </c>
      <c r="G447" s="204"/>
      <c r="H447" s="204"/>
      <c r="I447" s="204"/>
      <c r="J447" s="435"/>
      <c r="K447" s="140"/>
      <c r="L447" s="81"/>
      <c r="M447" s="81"/>
      <c r="N447" s="81"/>
      <c r="O447" s="81"/>
      <c r="P447" s="81"/>
      <c r="Q447" s="256"/>
      <c r="R447" s="68"/>
      <c r="S447" s="296"/>
      <c r="T447" s="1016">
        <f>K447*N447</f>
        <v>0</v>
      </c>
      <c r="U447" s="149"/>
      <c r="X447" s="402"/>
      <c r="Z447" s="400"/>
      <c r="AB447" s="407"/>
      <c r="AK447" s="5"/>
    </row>
    <row r="448" spans="1:37" ht="15.75" customHeight="1" outlineLevel="3" x14ac:dyDescent="0.25">
      <c r="A448" s="849">
        <f>IF(K448=0,0,1)</f>
        <v>0</v>
      </c>
      <c r="B448" s="7" t="s">
        <v>54</v>
      </c>
      <c r="C448" s="290"/>
      <c r="D448" s="174"/>
      <c r="E448" s="255" t="str">
        <f>Onderbouwing_M29!B1299</f>
        <v>V3-2-F</v>
      </c>
      <c r="F448" s="211" t="str">
        <f>Onderbouwing_M29!D1299</f>
        <v xml:space="preserve">Zolder-/vlieringvloer onderzijde isolatie -houtvezel dik 140mm Rc=3.5 </v>
      </c>
      <c r="G448" s="207"/>
      <c r="H448" s="207"/>
      <c r="I448" s="318"/>
      <c r="J448" s="214"/>
      <c r="K448" s="321"/>
      <c r="L448" s="48"/>
      <c r="M448" s="53" t="str">
        <f>Onderbouwing_M29!F1299</f>
        <v>m²</v>
      </c>
      <c r="N448" s="81">
        <v>0</v>
      </c>
      <c r="O448" s="81"/>
      <c r="P448" s="81">
        <f>N448*K448</f>
        <v>0</v>
      </c>
      <c r="Q448" s="256"/>
      <c r="R448" s="68"/>
      <c r="S448" s="296"/>
      <c r="T448" s="1016">
        <f t="shared" si="103"/>
        <v>0</v>
      </c>
      <c r="X448" s="402"/>
      <c r="Y448" s="402"/>
      <c r="Z448" s="400"/>
      <c r="AB448" s="407"/>
      <c r="AK448" s="5"/>
    </row>
    <row r="449" spans="1:37" ht="15.75" customHeight="1" outlineLevel="3" x14ac:dyDescent="0.25">
      <c r="A449" s="849">
        <f>IF(K449=0,0,1)</f>
        <v>0</v>
      </c>
      <c r="B449" s="7" t="s">
        <v>54</v>
      </c>
      <c r="C449" s="290"/>
      <c r="D449" s="174"/>
      <c r="E449" s="255" t="str">
        <f>Onderbouwing_M29!B1304</f>
        <v>V3-2-F</v>
      </c>
      <c r="F449" s="211" t="str">
        <f>Onderbouwing_M29!D1304</f>
        <v>╚ Meerprijs houtvezel dik 160mm Rc=4.5</v>
      </c>
      <c r="G449" s="836"/>
      <c r="H449" s="207"/>
      <c r="I449" s="318"/>
      <c r="J449" s="214"/>
      <c r="K449" s="321"/>
      <c r="L449" s="48"/>
      <c r="M449" s="53" t="str">
        <f>Onderbouwing_M29!F1304</f>
        <v>m²</v>
      </c>
      <c r="N449" s="81">
        <v>0</v>
      </c>
      <c r="O449" s="81"/>
      <c r="P449" s="81">
        <f>N449*K449</f>
        <v>0</v>
      </c>
      <c r="Q449" s="256"/>
      <c r="R449" s="68"/>
      <c r="S449" s="296"/>
      <c r="T449" s="1016">
        <f t="shared" si="103"/>
        <v>0</v>
      </c>
      <c r="X449" s="402"/>
      <c r="Y449" s="402"/>
      <c r="Z449" s="400"/>
      <c r="AB449" s="407"/>
      <c r="AK449" s="5"/>
    </row>
    <row r="450" spans="1:37" ht="6" customHeight="1" outlineLevel="3" x14ac:dyDescent="0.25">
      <c r="A450" s="849">
        <f>A448</f>
        <v>0</v>
      </c>
      <c r="B450" s="7" t="s">
        <v>54</v>
      </c>
      <c r="C450" s="290"/>
      <c r="D450" s="174"/>
      <c r="E450" s="258"/>
      <c r="F450" s="211"/>
      <c r="G450" s="207"/>
      <c r="H450" s="207"/>
      <c r="I450" s="207"/>
      <c r="J450" s="215"/>
      <c r="K450" s="51"/>
      <c r="L450" s="53"/>
      <c r="M450" s="53"/>
      <c r="N450" s="81"/>
      <c r="O450" s="81"/>
      <c r="P450" s="81"/>
      <c r="Q450" s="256"/>
      <c r="R450" s="68"/>
      <c r="S450" s="296"/>
      <c r="T450" s="1016">
        <f t="shared" si="103"/>
        <v>0</v>
      </c>
      <c r="U450" s="149"/>
      <c r="X450" s="402"/>
      <c r="Z450" s="400"/>
      <c r="AB450" s="407"/>
      <c r="AK450" s="5"/>
    </row>
    <row r="451" spans="1:37" ht="15.75" customHeight="1" outlineLevel="3" x14ac:dyDescent="0.25">
      <c r="A451" s="849">
        <f>IF(SUM(A452:A453)=0,0,1)</f>
        <v>0</v>
      </c>
      <c r="B451" s="7" t="s">
        <v>54</v>
      </c>
      <c r="C451" s="290"/>
      <c r="D451" s="174"/>
      <c r="E451" s="258" t="s">
        <v>1420</v>
      </c>
      <c r="F451" s="832" t="s">
        <v>1963</v>
      </c>
      <c r="G451" s="204"/>
      <c r="H451" s="204"/>
      <c r="I451" s="204"/>
      <c r="J451" s="435"/>
      <c r="K451" s="140"/>
      <c r="L451" s="81"/>
      <c r="M451" s="81"/>
      <c r="N451" s="81"/>
      <c r="O451" s="81"/>
      <c r="P451" s="81"/>
      <c r="Q451" s="256"/>
      <c r="R451" s="68"/>
      <c r="S451" s="296"/>
      <c r="T451" s="1016">
        <f>K451*N451</f>
        <v>0</v>
      </c>
      <c r="U451" s="149"/>
      <c r="X451" s="402"/>
      <c r="Z451" s="400"/>
      <c r="AB451" s="407"/>
      <c r="AK451" s="5"/>
    </row>
    <row r="452" spans="1:37" ht="15.75" customHeight="1" outlineLevel="3" x14ac:dyDescent="0.25">
      <c r="A452" s="849">
        <f>IF(K452=0,0,1)</f>
        <v>0</v>
      </c>
      <c r="B452" s="7" t="s">
        <v>54</v>
      </c>
      <c r="C452" s="290"/>
      <c r="D452" s="174"/>
      <c r="E452" s="255" t="str">
        <f>Onderbouwing_M29!B1309</f>
        <v>V3-2-G</v>
      </c>
      <c r="F452" s="211" t="str">
        <f>Onderbouwing_M29!D1309</f>
        <v xml:space="preserve">Zolder-/vlieringvloer onderzijde isolatie -PIR-platen dik 80mm Rc=3.5 </v>
      </c>
      <c r="G452" s="207"/>
      <c r="H452" s="207"/>
      <c r="I452" s="318"/>
      <c r="J452" s="214"/>
      <c r="K452" s="321"/>
      <c r="L452" s="48"/>
      <c r="M452" s="53" t="str">
        <f>Onderbouwing_M29!F1309</f>
        <v>m²</v>
      </c>
      <c r="N452" s="81">
        <v>0</v>
      </c>
      <c r="O452" s="81"/>
      <c r="P452" s="81">
        <f>N452*K452</f>
        <v>0</v>
      </c>
      <c r="Q452" s="256"/>
      <c r="R452" s="68"/>
      <c r="S452" s="296"/>
      <c r="T452" s="1016">
        <f t="shared" si="103"/>
        <v>0</v>
      </c>
      <c r="U452" s="428"/>
      <c r="X452" s="402"/>
      <c r="Y452" s="402"/>
      <c r="Z452" s="400"/>
      <c r="AB452" s="407"/>
      <c r="AK452" s="5"/>
    </row>
    <row r="453" spans="1:37" ht="15.75" customHeight="1" outlineLevel="3" x14ac:dyDescent="0.25">
      <c r="A453" s="849">
        <f>IF(K453=0,0,1)</f>
        <v>0</v>
      </c>
      <c r="B453" s="7" t="s">
        <v>54</v>
      </c>
      <c r="C453" s="290"/>
      <c r="D453" s="174"/>
      <c r="E453" s="255" t="str">
        <f>Onderbouwing_M29!B1314</f>
        <v>V3-2-G</v>
      </c>
      <c r="F453" s="211" t="str">
        <f>Onderbouwing_M29!D1314</f>
        <v xml:space="preserve">╚ Meerprijs PIR-platen dik 100mm  Rc=4.5 </v>
      </c>
      <c r="G453" s="207"/>
      <c r="H453" s="207"/>
      <c r="I453" s="318"/>
      <c r="J453" s="214"/>
      <c r="K453" s="321"/>
      <c r="L453" s="48"/>
      <c r="M453" s="53" t="str">
        <f>Onderbouwing_M29!F1314</f>
        <v>m²</v>
      </c>
      <c r="N453" s="81">
        <v>0</v>
      </c>
      <c r="O453" s="81"/>
      <c r="P453" s="81">
        <f>N453*K453</f>
        <v>0</v>
      </c>
      <c r="Q453" s="256"/>
      <c r="R453" s="68"/>
      <c r="S453" s="296"/>
      <c r="T453" s="1016">
        <f t="shared" si="103"/>
        <v>0</v>
      </c>
      <c r="U453" s="428"/>
      <c r="X453" s="402"/>
      <c r="Y453" s="402"/>
      <c r="Z453" s="400"/>
      <c r="AB453" s="407"/>
      <c r="AK453" s="5"/>
    </row>
    <row r="454" spans="1:37" ht="6" customHeight="1" outlineLevel="3" x14ac:dyDescent="0.25">
      <c r="A454" s="849">
        <f>A452</f>
        <v>0</v>
      </c>
      <c r="B454" s="7" t="s">
        <v>54</v>
      </c>
      <c r="C454" s="290"/>
      <c r="D454" s="174"/>
      <c r="E454" s="258"/>
      <c r="F454" s="434"/>
      <c r="G454" s="319"/>
      <c r="H454" s="319"/>
      <c r="I454" s="319"/>
      <c r="J454" s="442"/>
      <c r="K454" s="53"/>
      <c r="L454" s="53"/>
      <c r="M454" s="53"/>
      <c r="N454" s="81"/>
      <c r="O454" s="81"/>
      <c r="P454" s="81"/>
      <c r="Q454" s="256"/>
      <c r="R454" s="68"/>
      <c r="S454" s="296"/>
      <c r="T454" s="1016">
        <f t="shared" ref="T454:T460" si="109">K454*N454</f>
        <v>0</v>
      </c>
      <c r="U454" s="149"/>
      <c r="Z454" s="400"/>
      <c r="AB454" s="407"/>
      <c r="AK454" s="5"/>
    </row>
    <row r="455" spans="1:37" ht="15.75" customHeight="1" outlineLevel="3" x14ac:dyDescent="0.25">
      <c r="A455" s="849">
        <f>IF(SUM(A456:A460)=0,0,1)</f>
        <v>0</v>
      </c>
      <c r="B455" s="7" t="s">
        <v>54</v>
      </c>
      <c r="C455" s="290"/>
      <c r="D455" s="174"/>
      <c r="E455" s="258" t="str">
        <f>Onderbouwing_M29!B1319</f>
        <v>V3-2-X</v>
      </c>
      <c r="F455" s="832" t="str">
        <f>Onderbouwing_M29!D1319</f>
        <v>Bijkomende kosten</v>
      </c>
      <c r="G455" s="204"/>
      <c r="H455" s="204"/>
      <c r="I455" s="204"/>
      <c r="J455" s="435"/>
      <c r="K455" s="81"/>
      <c r="L455" s="81"/>
      <c r="M455" s="81"/>
      <c r="N455" s="81"/>
      <c r="O455" s="81"/>
      <c r="P455" s="81"/>
      <c r="Q455" s="256"/>
      <c r="R455" s="68"/>
      <c r="S455" s="296"/>
      <c r="T455" s="1016">
        <f t="shared" si="109"/>
        <v>0</v>
      </c>
      <c r="U455" s="149"/>
      <c r="X455" s="402"/>
      <c r="Z455" s="400"/>
      <c r="AB455" s="407"/>
      <c r="AK455" s="5"/>
    </row>
    <row r="456" spans="1:37" ht="15.75" customHeight="1" outlineLevel="3" x14ac:dyDescent="0.25">
      <c r="A456" s="849">
        <f>IF(K456=0,0,1)</f>
        <v>0</v>
      </c>
      <c r="B456" s="7" t="s">
        <v>54</v>
      </c>
      <c r="C456" s="290"/>
      <c r="D456" s="174"/>
      <c r="E456" s="255" t="str">
        <f>Onderbouwing_M29!B1321</f>
        <v>V3-2-X1</v>
      </c>
      <c r="F456" s="211" t="str">
        <f>Onderbouwing_M29!D1321</f>
        <v xml:space="preserve">Verwijderen plafondafwerking (gips/zachtboard e.d.eenvoudig) </v>
      </c>
      <c r="G456" s="207"/>
      <c r="H456" s="207"/>
      <c r="I456" s="207"/>
      <c r="J456" s="214"/>
      <c r="K456" s="321"/>
      <c r="L456" s="48"/>
      <c r="M456" s="53" t="str">
        <f>Onderbouwing_M29!F1321</f>
        <v>m²</v>
      </c>
      <c r="N456" s="81">
        <v>0</v>
      </c>
      <c r="O456" s="81"/>
      <c r="P456" s="81">
        <f>N456*K456</f>
        <v>0</v>
      </c>
      <c r="Q456" s="256"/>
      <c r="R456" s="68"/>
      <c r="S456" s="296"/>
      <c r="T456" s="1016">
        <f t="shared" si="109"/>
        <v>0</v>
      </c>
      <c r="U456" s="149"/>
      <c r="X456" s="402"/>
      <c r="Y456" s="1068" t="s">
        <v>2186</v>
      </c>
      <c r="Z456" s="400"/>
      <c r="AB456" s="407"/>
      <c r="AK456" s="5"/>
    </row>
    <row r="457" spans="1:37" ht="15.75" customHeight="1" outlineLevel="3" x14ac:dyDescent="0.25">
      <c r="A457" s="849">
        <f>IF(K457=0,0,1)</f>
        <v>0</v>
      </c>
      <c r="B457" s="7" t="s">
        <v>54</v>
      </c>
      <c r="C457" s="290"/>
      <c r="D457" s="174"/>
      <c r="E457" s="255" t="str">
        <f>Onderbouwing_M29!B1322</f>
        <v>V3-2-X2</v>
      </c>
      <c r="F457" s="211" t="str">
        <f>Onderbouwing_M29!D1322</f>
        <v xml:space="preserve">Afwerking aanbrengen gips. zonder afwerking (eenvoudig) </v>
      </c>
      <c r="G457" s="207"/>
      <c r="H457" s="207"/>
      <c r="I457" s="207"/>
      <c r="J457" s="214"/>
      <c r="K457" s="321"/>
      <c r="L457" s="48"/>
      <c r="M457" s="53" t="str">
        <f>Onderbouwing_M29!F1322</f>
        <v>m²</v>
      </c>
      <c r="N457" s="81">
        <v>0</v>
      </c>
      <c r="O457" s="81"/>
      <c r="P457" s="81">
        <f>N457*K457</f>
        <v>0</v>
      </c>
      <c r="Q457" s="256"/>
      <c r="R457" s="68"/>
      <c r="S457" s="296"/>
      <c r="T457" s="1016">
        <f t="shared" si="109"/>
        <v>0</v>
      </c>
      <c r="U457" s="149"/>
      <c r="X457" s="402"/>
      <c r="Z457" s="400"/>
      <c r="AB457" s="407"/>
      <c r="AK457" s="5"/>
    </row>
    <row r="458" spans="1:37" ht="15.75" customHeight="1" outlineLevel="3" x14ac:dyDescent="0.25">
      <c r="A458" s="849">
        <f>IF(K458=0,0,1)</f>
        <v>0</v>
      </c>
      <c r="B458" s="7" t="s">
        <v>54</v>
      </c>
      <c r="C458" s="290"/>
      <c r="D458" s="174"/>
      <c r="E458" s="255" t="str">
        <f>Onderbouwing_M29!B1323</f>
        <v>V3-2-X3</v>
      </c>
      <c r="F458" s="211" t="str">
        <f>Onderbouwing_M29!D1323</f>
        <v>Lattencontructie installeren</v>
      </c>
      <c r="G458" s="207"/>
      <c r="H458" s="207"/>
      <c r="I458" s="207"/>
      <c r="J458" s="214"/>
      <c r="K458" s="321"/>
      <c r="L458" s="48"/>
      <c r="M458" s="53" t="str">
        <f>Onderbouwing_M29!F1323</f>
        <v>m²</v>
      </c>
      <c r="N458" s="81">
        <v>0</v>
      </c>
      <c r="O458" s="81"/>
      <c r="P458" s="81">
        <f>N458*K458</f>
        <v>0</v>
      </c>
      <c r="Q458" s="256"/>
      <c r="R458" s="68"/>
      <c r="S458" s="296"/>
      <c r="T458" s="1016">
        <f t="shared" si="109"/>
        <v>0</v>
      </c>
      <c r="U458" s="149"/>
      <c r="X458" s="402"/>
      <c r="Z458" s="400"/>
      <c r="AB458" s="407"/>
      <c r="AK458" s="5"/>
    </row>
    <row r="459" spans="1:37" ht="15.75" customHeight="1" outlineLevel="3" x14ac:dyDescent="0.25">
      <c r="A459" s="849">
        <f>IF(K459=0,0,1)</f>
        <v>0</v>
      </c>
      <c r="B459" s="7" t="s">
        <v>54</v>
      </c>
      <c r="C459" s="290"/>
      <c r="D459" s="174"/>
      <c r="E459" s="255" t="str">
        <f>Onderbouwing_M29!B1324</f>
        <v>V3-2-X4</v>
      </c>
      <c r="F459" s="211" t="str">
        <f>Onderbouwing_M29!D1324</f>
        <v>Uitvlakken bestaande constructie</v>
      </c>
      <c r="G459" s="207"/>
      <c r="H459" s="207"/>
      <c r="I459" s="207"/>
      <c r="J459" s="214"/>
      <c r="K459" s="321"/>
      <c r="L459" s="48"/>
      <c r="M459" s="53" t="str">
        <f>Onderbouwing_M29!F1323</f>
        <v>m²</v>
      </c>
      <c r="N459" s="81">
        <v>0</v>
      </c>
      <c r="O459" s="81"/>
      <c r="P459" s="81">
        <f>N459*K459</f>
        <v>0</v>
      </c>
      <c r="Q459" s="256"/>
      <c r="R459" s="68"/>
      <c r="S459" s="296"/>
      <c r="T459" s="1016">
        <f t="shared" si="109"/>
        <v>0</v>
      </c>
      <c r="U459" s="149"/>
      <c r="X459" s="402"/>
      <c r="Z459" s="400"/>
      <c r="AB459" s="407"/>
      <c r="AK459" s="5"/>
    </row>
    <row r="460" spans="1:37" ht="15.75" customHeight="1" outlineLevel="3" x14ac:dyDescent="0.25">
      <c r="A460" s="849">
        <f>IF(K460=0,0,1)</f>
        <v>0</v>
      </c>
      <c r="B460" s="7" t="s">
        <v>54</v>
      </c>
      <c r="C460" s="290"/>
      <c r="D460" s="174"/>
      <c r="E460" s="255" t="str">
        <f>Onderbouwing_M29!B1325</f>
        <v>V3-2-X5</v>
      </c>
      <c r="F460" s="211" t="str">
        <f>Onderbouwing_M29!D1325</f>
        <v>Plinten aanbrengen mdf gegrond</v>
      </c>
      <c r="G460" s="207"/>
      <c r="H460" s="207"/>
      <c r="I460" s="207"/>
      <c r="J460" s="214"/>
      <c r="K460" s="321"/>
      <c r="L460" s="48"/>
      <c r="M460" s="53" t="str">
        <f>Onderbouwing_M29!F1324</f>
        <v>m²</v>
      </c>
      <c r="N460" s="81">
        <v>0</v>
      </c>
      <c r="O460" s="81"/>
      <c r="P460" s="81">
        <f>N460*K460</f>
        <v>0</v>
      </c>
      <c r="Q460" s="256"/>
      <c r="R460" s="68"/>
      <c r="S460" s="296"/>
      <c r="T460" s="1016">
        <f t="shared" si="109"/>
        <v>0</v>
      </c>
      <c r="U460" s="149"/>
      <c r="X460" s="402"/>
      <c r="Z460" s="400"/>
      <c r="AB460" s="407"/>
      <c r="AK460" s="5"/>
    </row>
    <row r="461" spans="1:37" ht="6" customHeight="1" outlineLevel="3" x14ac:dyDescent="0.25">
      <c r="A461" s="849">
        <f>A455</f>
        <v>0</v>
      </c>
      <c r="B461" s="7" t="s">
        <v>54</v>
      </c>
      <c r="C461" s="290"/>
      <c r="D461" s="174"/>
      <c r="E461" s="258"/>
      <c r="F461" s="434"/>
      <c r="G461" s="319"/>
      <c r="H461" s="319"/>
      <c r="I461" s="319"/>
      <c r="J461" s="442"/>
      <c r="K461" s="53"/>
      <c r="L461" s="53"/>
      <c r="M461" s="53"/>
      <c r="N461" s="81"/>
      <c r="O461" s="81"/>
      <c r="P461" s="81"/>
      <c r="Q461" s="256"/>
      <c r="R461" s="68"/>
      <c r="S461" s="296"/>
      <c r="T461" s="1016">
        <f t="shared" si="103"/>
        <v>0</v>
      </c>
      <c r="U461" s="149"/>
      <c r="Z461" s="400"/>
      <c r="AB461" s="407"/>
      <c r="AK461" s="5"/>
    </row>
    <row r="462" spans="1:37" ht="15.75" customHeight="1" outlineLevel="1" x14ac:dyDescent="0.25">
      <c r="A462" s="849">
        <f>IF(P462=0,0,1)</f>
        <v>0</v>
      </c>
      <c r="B462" s="7" t="s">
        <v>54</v>
      </c>
      <c r="C462" s="290"/>
      <c r="D462" s="174"/>
      <c r="E462" s="269"/>
      <c r="F462" s="223"/>
      <c r="G462" s="224"/>
      <c r="H462" s="225"/>
      <c r="I462" s="225"/>
      <c r="J462" s="226"/>
      <c r="K462" s="227"/>
      <c r="L462" s="227"/>
      <c r="M462" s="228" t="str">
        <f>E425</f>
        <v>V3-2</v>
      </c>
      <c r="N462" s="229" t="s">
        <v>106</v>
      </c>
      <c r="O462" s="229"/>
      <c r="P462" s="343">
        <f>ROUNDUP(SUM(P426:P461),0)</f>
        <v>0</v>
      </c>
      <c r="Q462" s="270"/>
      <c r="R462" s="68"/>
      <c r="S462" s="291"/>
      <c r="T462" s="1016"/>
      <c r="U462" s="149"/>
      <c r="V462" s="858">
        <f>P462</f>
        <v>0</v>
      </c>
      <c r="W462" s="422"/>
      <c r="X462" s="417"/>
      <c r="Y462" s="411"/>
      <c r="Z462" s="400"/>
      <c r="AB462" s="407"/>
    </row>
    <row r="463" spans="1:37" ht="9" customHeight="1" outlineLevel="3" x14ac:dyDescent="0.25">
      <c r="A463" s="849">
        <f>A464</f>
        <v>0</v>
      </c>
      <c r="B463" s="7" t="s">
        <v>54</v>
      </c>
      <c r="C463" s="290"/>
      <c r="D463" s="174"/>
      <c r="E463" s="667"/>
      <c r="F463" s="188"/>
      <c r="G463" s="173"/>
      <c r="H463" s="173"/>
      <c r="I463" s="173"/>
      <c r="J463" s="48"/>
      <c r="K463" s="332"/>
      <c r="L463" s="48"/>
      <c r="M463" s="48"/>
      <c r="N463" s="48"/>
      <c r="O463" s="48"/>
      <c r="P463" s="48"/>
      <c r="Q463" s="268"/>
      <c r="R463" s="68"/>
      <c r="S463" s="296"/>
      <c r="T463" s="1016">
        <f t="shared" ref="T463" si="110">K463*N463</f>
        <v>0</v>
      </c>
      <c r="U463" s="149"/>
      <c r="X463" s="402"/>
      <c r="Y463" s="411"/>
      <c r="Z463" s="400"/>
      <c r="AB463" s="407"/>
      <c r="AK463" s="5"/>
    </row>
    <row r="464" spans="1:37" ht="20.399999999999999" customHeight="1" outlineLevel="3" x14ac:dyDescent="0.25">
      <c r="A464" s="849">
        <f>A472</f>
        <v>0</v>
      </c>
      <c r="B464" s="7" t="s">
        <v>54</v>
      </c>
      <c r="C464" s="290"/>
      <c r="D464" s="174"/>
      <c r="E464" s="271" t="s">
        <v>1797</v>
      </c>
      <c r="F464" s="220" t="s">
        <v>1962</v>
      </c>
      <c r="G464" s="320"/>
      <c r="H464" s="220"/>
      <c r="I464" s="220"/>
      <c r="J464" s="220"/>
      <c r="K464" s="329" t="s">
        <v>72</v>
      </c>
      <c r="L464" s="221"/>
      <c r="M464" s="221" t="s">
        <v>1347</v>
      </c>
      <c r="N464" s="933" t="s">
        <v>1587</v>
      </c>
      <c r="O464" s="933" t="s">
        <v>1588</v>
      </c>
      <c r="P464" s="221" t="s">
        <v>73</v>
      </c>
      <c r="Q464" s="259"/>
      <c r="R464" s="68"/>
      <c r="S464" s="296"/>
      <c r="T464" s="1016"/>
      <c r="U464" s="149"/>
      <c r="X464" s="402"/>
      <c r="Y464" s="411"/>
      <c r="Z464" s="400"/>
      <c r="AB464" s="407"/>
      <c r="AK464" s="5"/>
    </row>
    <row r="465" spans="1:37" ht="6" customHeight="1" x14ac:dyDescent="0.25">
      <c r="A465" s="849">
        <f>A464</f>
        <v>0</v>
      </c>
      <c r="B465" s="7" t="s">
        <v>54</v>
      </c>
      <c r="C465" s="290"/>
      <c r="D465" s="174"/>
      <c r="E465" s="255"/>
      <c r="F465" s="188"/>
      <c r="G465" s="139"/>
      <c r="H465" s="139"/>
      <c r="I465" s="139"/>
      <c r="J465" s="139"/>
      <c r="K465" s="140"/>
      <c r="L465" s="9"/>
      <c r="M465" s="141"/>
      <c r="N465" s="142"/>
      <c r="O465" s="142"/>
      <c r="P465" s="142"/>
      <c r="Q465" s="256"/>
      <c r="R465" s="68"/>
      <c r="S465" s="291"/>
      <c r="T465" s="1016">
        <f t="shared" ref="T465" si="111">K465*N465</f>
        <v>0</v>
      </c>
      <c r="U465" s="149"/>
      <c r="X465" s="402"/>
      <c r="Y465" s="411"/>
      <c r="Z465" s="400"/>
      <c r="AB465" s="407"/>
      <c r="AK465" s="5"/>
    </row>
    <row r="466" spans="1:37" ht="15.75" customHeight="1" outlineLevel="3" x14ac:dyDescent="0.25">
      <c r="A466" s="849">
        <f>IF(SUM(A467:A468)=0,0,1)</f>
        <v>0</v>
      </c>
      <c r="B466" s="7" t="s">
        <v>54</v>
      </c>
      <c r="C466" s="290"/>
      <c r="D466" s="174"/>
      <c r="E466" s="258" t="s">
        <v>1798</v>
      </c>
      <c r="F466" s="832" t="s">
        <v>1964</v>
      </c>
      <c r="G466" s="204"/>
      <c r="H466" s="204"/>
      <c r="I466" s="204"/>
      <c r="J466" s="435"/>
      <c r="K466" s="140"/>
      <c r="L466" s="81"/>
      <c r="M466" s="81"/>
      <c r="N466" s="81"/>
      <c r="O466" s="81"/>
      <c r="P466" s="81"/>
      <c r="Q466" s="256"/>
      <c r="R466" s="68"/>
      <c r="S466" s="296"/>
      <c r="T466" s="1016">
        <f>K466*N466</f>
        <v>0</v>
      </c>
      <c r="U466" s="149"/>
      <c r="X466" s="402"/>
      <c r="Z466" s="400"/>
      <c r="AB466" s="407"/>
      <c r="AK466" s="5"/>
    </row>
    <row r="467" spans="1:37" ht="15.75" customHeight="1" outlineLevel="3" x14ac:dyDescent="0.25">
      <c r="A467" s="849">
        <f>IF(K467=0,0,1)</f>
        <v>0</v>
      </c>
      <c r="B467" s="7" t="s">
        <v>54</v>
      </c>
      <c r="C467" s="290"/>
      <c r="D467" s="174"/>
      <c r="E467" s="255" t="str">
        <f>Onderbouwing_M29!B1327</f>
        <v>V3-3-A1</v>
      </c>
      <c r="F467" s="211" t="str">
        <f>Onderbouwing_M29!D1327</f>
        <v xml:space="preserve">Zolder-/vliering niet beloopbaar bovenzijde isolatie (glaswol los op plafond) </v>
      </c>
      <c r="G467" s="207"/>
      <c r="H467" s="207"/>
      <c r="I467" s="318"/>
      <c r="J467" s="214"/>
      <c r="K467" s="321">
        <v>0</v>
      </c>
      <c r="L467" s="48"/>
      <c r="M467" s="53" t="str">
        <f>Onderbouwing_M29!F1327</f>
        <v>m²</v>
      </c>
      <c r="N467" s="81">
        <v>0</v>
      </c>
      <c r="O467" s="81"/>
      <c r="P467" s="81">
        <f>N467*K467</f>
        <v>0</v>
      </c>
      <c r="Q467" s="256"/>
      <c r="R467" s="68"/>
      <c r="S467" s="296"/>
      <c r="T467" s="1016">
        <f t="shared" si="103"/>
        <v>0</v>
      </c>
      <c r="U467" s="428"/>
      <c r="X467" s="402"/>
      <c r="Y467" s="402"/>
      <c r="Z467" s="400"/>
      <c r="AB467" s="407"/>
      <c r="AK467" s="5"/>
    </row>
    <row r="468" spans="1:37" ht="6" customHeight="1" outlineLevel="3" x14ac:dyDescent="0.25">
      <c r="A468" s="849">
        <f>A467</f>
        <v>0</v>
      </c>
      <c r="B468" s="7" t="s">
        <v>54</v>
      </c>
      <c r="C468" s="290"/>
      <c r="D468" s="174"/>
      <c r="E468" s="258"/>
      <c r="F468" s="211"/>
      <c r="G468" s="207"/>
      <c r="H468" s="207"/>
      <c r="I468" s="207"/>
      <c r="J468" s="215"/>
      <c r="K468" s="51"/>
      <c r="L468" s="53"/>
      <c r="M468" s="53"/>
      <c r="N468" s="81"/>
      <c r="O468" s="81"/>
      <c r="P468" s="81"/>
      <c r="Q468" s="256"/>
      <c r="R468" s="68"/>
      <c r="S468" s="296"/>
      <c r="T468" s="1016">
        <f t="shared" si="103"/>
        <v>0</v>
      </c>
      <c r="U468" s="149"/>
      <c r="Z468" s="400"/>
      <c r="AB468" s="407"/>
      <c r="AK468" s="5"/>
    </row>
    <row r="469" spans="1:37" ht="15.75" customHeight="1" outlineLevel="3" x14ac:dyDescent="0.25">
      <c r="A469" s="849">
        <f>IF(SUM(A470:A471)=0,0,1)</f>
        <v>0</v>
      </c>
      <c r="B469" s="7" t="s">
        <v>54</v>
      </c>
      <c r="C469" s="290"/>
      <c r="D469" s="174"/>
      <c r="E469" s="258" t="s">
        <v>1799</v>
      </c>
      <c r="F469" s="832" t="s">
        <v>1965</v>
      </c>
      <c r="G469" s="204"/>
      <c r="H469" s="204"/>
      <c r="I469" s="204"/>
      <c r="J469" s="435"/>
      <c r="K469" s="140"/>
      <c r="L469" s="81"/>
      <c r="M469" s="81"/>
      <c r="N469" s="81"/>
      <c r="O469" s="81"/>
      <c r="P469" s="81"/>
      <c r="Q469" s="256"/>
      <c r="R469" s="68"/>
      <c r="S469" s="296"/>
      <c r="T469" s="1016">
        <f>K469*N469</f>
        <v>0</v>
      </c>
      <c r="U469" s="149"/>
      <c r="X469" s="402"/>
      <c r="Z469" s="400"/>
      <c r="AB469" s="407"/>
      <c r="AK469" s="5"/>
    </row>
    <row r="470" spans="1:37" ht="15.75" customHeight="1" outlineLevel="3" x14ac:dyDescent="0.25">
      <c r="A470" s="849">
        <f>IF(K470=0,0,1)</f>
        <v>0</v>
      </c>
      <c r="B470" s="7" t="s">
        <v>54</v>
      </c>
      <c r="C470" s="290"/>
      <c r="D470" s="174"/>
      <c r="E470" s="255" t="str">
        <f>Onderbouwing_M29!B1332</f>
        <v>V3-3-B1</v>
      </c>
      <c r="F470" s="211" t="str">
        <f>Onderbouwing_M29!D1332</f>
        <v>Zolder-/vlieringvloer bovenzijde isolatie incl. regelwerk en beplating</v>
      </c>
      <c r="G470" s="207"/>
      <c r="H470" s="207"/>
      <c r="I470" s="318"/>
      <c r="J470" s="215"/>
      <c r="K470" s="321">
        <v>0</v>
      </c>
      <c r="L470" s="48"/>
      <c r="M470" s="53" t="str">
        <f>Onderbouwing_M29!F1332</f>
        <v>m²</v>
      </c>
      <c r="N470" s="81">
        <v>0</v>
      </c>
      <c r="O470" s="81"/>
      <c r="P470" s="81">
        <f>N470*K470</f>
        <v>0</v>
      </c>
      <c r="Q470" s="256"/>
      <c r="R470" s="68"/>
      <c r="S470" s="296"/>
      <c r="T470" s="1016">
        <f t="shared" si="103"/>
        <v>0</v>
      </c>
      <c r="U470" s="149"/>
      <c r="X470" s="402"/>
      <c r="Z470" s="400"/>
      <c r="AB470" s="407"/>
      <c r="AK470" s="5"/>
    </row>
    <row r="471" spans="1:37" ht="6" customHeight="1" outlineLevel="1" x14ac:dyDescent="0.2">
      <c r="A471" s="849">
        <f>A470</f>
        <v>0</v>
      </c>
      <c r="B471" s="7" t="s">
        <v>54</v>
      </c>
      <c r="C471" s="290"/>
      <c r="D471" s="174"/>
      <c r="E471" s="257"/>
      <c r="F471" s="188"/>
      <c r="G471" s="121"/>
      <c r="H471" s="121"/>
      <c r="I471" s="121"/>
      <c r="J471" s="10"/>
      <c r="K471" s="43"/>
      <c r="L471" s="10"/>
      <c r="M471" s="46"/>
      <c r="N471" s="47"/>
      <c r="O471" s="47"/>
      <c r="P471" s="342"/>
      <c r="Q471" s="256"/>
      <c r="R471" s="68"/>
      <c r="S471" s="296"/>
      <c r="T471" s="1016">
        <f t="shared" si="103"/>
        <v>0</v>
      </c>
      <c r="U471" s="149"/>
      <c r="X471" s="417"/>
      <c r="Z471" s="400"/>
      <c r="AB471" s="407"/>
      <c r="AK471" s="5"/>
    </row>
    <row r="472" spans="1:37" ht="15.75" customHeight="1" outlineLevel="1" x14ac:dyDescent="0.25">
      <c r="A472" s="849">
        <f>IF(P472=0,0,1)</f>
        <v>0</v>
      </c>
      <c r="B472" s="7" t="s">
        <v>54</v>
      </c>
      <c r="C472" s="290"/>
      <c r="D472" s="174"/>
      <c r="E472" s="269"/>
      <c r="F472" s="223"/>
      <c r="G472" s="224"/>
      <c r="H472" s="225"/>
      <c r="I472" s="225"/>
      <c r="J472" s="226"/>
      <c r="K472" s="227"/>
      <c r="L472" s="227"/>
      <c r="M472" s="228" t="str">
        <f>E425</f>
        <v>V3-2</v>
      </c>
      <c r="N472" s="229" t="s">
        <v>106</v>
      </c>
      <c r="O472" s="229"/>
      <c r="P472" s="343">
        <f>ROUNDUP(SUM(P465:P471),0)</f>
        <v>0</v>
      </c>
      <c r="Q472" s="270"/>
      <c r="R472" s="68"/>
      <c r="S472" s="291"/>
      <c r="T472" s="1016"/>
      <c r="U472" s="149"/>
      <c r="V472" s="858">
        <f>P472</f>
        <v>0</v>
      </c>
      <c r="W472" s="422"/>
      <c r="X472" s="417"/>
      <c r="Y472" s="411"/>
      <c r="Z472" s="400"/>
      <c r="AB472" s="407"/>
      <c r="AK472" s="5"/>
    </row>
    <row r="473" spans="1:37" ht="9" customHeight="1" outlineLevel="3" thickBot="1" x14ac:dyDescent="0.3">
      <c r="A473" s="849">
        <f>A474</f>
        <v>0</v>
      </c>
      <c r="B473" s="7" t="s">
        <v>54</v>
      </c>
      <c r="C473" s="290"/>
      <c r="D473" s="174"/>
      <c r="E473" s="667"/>
      <c r="F473" s="188"/>
      <c r="G473" s="173"/>
      <c r="H473" s="173"/>
      <c r="I473" s="173"/>
      <c r="J473" s="48"/>
      <c r="K473" s="332"/>
      <c r="L473" s="48"/>
      <c r="M473" s="48"/>
      <c r="N473" s="48"/>
      <c r="O473" s="48"/>
      <c r="P473" s="341"/>
      <c r="Q473" s="268"/>
      <c r="R473" s="68"/>
      <c r="S473" s="296"/>
      <c r="T473" s="1016">
        <f t="shared" si="103"/>
        <v>0</v>
      </c>
      <c r="U473" s="149"/>
      <c r="X473" s="402"/>
      <c r="Z473" s="400"/>
      <c r="AB473" s="407"/>
    </row>
    <row r="474" spans="1:37" ht="15.75" customHeight="1" outlineLevel="1" thickBot="1" x14ac:dyDescent="0.3">
      <c r="A474" s="849">
        <f>IF(P474=0,0,1)</f>
        <v>0</v>
      </c>
      <c r="B474" s="7" t="s">
        <v>54</v>
      </c>
      <c r="C474" s="290"/>
      <c r="D474" s="174"/>
      <c r="E474" s="687"/>
      <c r="F474" s="688" t="str">
        <f>F384</f>
        <v>Level 3 - VLOER</v>
      </c>
      <c r="G474" s="689"/>
      <c r="H474" s="689"/>
      <c r="I474" s="689"/>
      <c r="J474" s="690"/>
      <c r="K474" s="691"/>
      <c r="L474" s="690"/>
      <c r="M474" s="265" t="str">
        <f>E384</f>
        <v>V3</v>
      </c>
      <c r="N474" s="266" t="s">
        <v>124</v>
      </c>
      <c r="O474" s="690"/>
      <c r="P474" s="682">
        <f>P423+P462+P472</f>
        <v>0</v>
      </c>
      <c r="Q474" s="692"/>
      <c r="R474" s="68"/>
      <c r="S474" s="291"/>
      <c r="T474" s="1016"/>
      <c r="U474" s="149"/>
      <c r="V474" s="858">
        <f>SUM(V423:V472)</f>
        <v>0</v>
      </c>
      <c r="W474" s="422"/>
      <c r="X474" s="417"/>
      <c r="Y474" s="411"/>
      <c r="Z474" s="400"/>
      <c r="AB474" s="407"/>
    </row>
    <row r="475" spans="1:37" ht="10.25" customHeight="1" outlineLevel="1" thickTop="1" x14ac:dyDescent="0.25">
      <c r="A475" s="849">
        <v>1</v>
      </c>
      <c r="B475" s="7" t="s">
        <v>54</v>
      </c>
      <c r="C475" s="290"/>
      <c r="D475" s="174"/>
      <c r="E475" s="104"/>
      <c r="F475" s="68"/>
      <c r="G475" s="68"/>
      <c r="H475" s="68"/>
      <c r="I475" s="68"/>
      <c r="J475" s="68"/>
      <c r="K475" s="325"/>
      <c r="L475" s="68"/>
      <c r="M475" s="68"/>
      <c r="N475" s="218"/>
      <c r="O475" s="218"/>
      <c r="P475" s="68"/>
      <c r="Q475" s="68"/>
      <c r="R475" s="68"/>
      <c r="S475" s="291"/>
      <c r="T475" s="1016">
        <f t="shared" si="103"/>
        <v>0</v>
      </c>
      <c r="U475" s="149"/>
      <c r="X475" s="402"/>
      <c r="Z475" s="400"/>
      <c r="AB475" s="407"/>
    </row>
    <row r="476" spans="1:37" s="15" customFormat="1" ht="12" customHeight="1" x14ac:dyDescent="0.25">
      <c r="A476" s="849">
        <v>1</v>
      </c>
      <c r="B476" s="7" t="s">
        <v>54</v>
      </c>
      <c r="C476" s="290"/>
      <c r="D476" s="390"/>
      <c r="E476" s="391"/>
      <c r="F476" s="391"/>
      <c r="G476" s="391"/>
      <c r="H476" s="391"/>
      <c r="I476" s="391"/>
      <c r="J476" s="391"/>
      <c r="K476" s="392"/>
      <c r="L476" s="1072"/>
      <c r="M476" s="1072"/>
      <c r="N476" s="393"/>
      <c r="O476" s="393"/>
      <c r="P476" s="150"/>
      <c r="Q476" s="151"/>
      <c r="R476" s="151"/>
      <c r="S476" s="296"/>
      <c r="T476" s="1016">
        <f t="shared" si="103"/>
        <v>0</v>
      </c>
      <c r="U476" s="149"/>
      <c r="V476" s="853"/>
      <c r="W476" s="402"/>
      <c r="X476" s="402"/>
      <c r="Y476" s="411"/>
      <c r="Z476" s="400"/>
      <c r="AA476" s="400"/>
      <c r="AB476" s="407"/>
      <c r="AC476" s="957"/>
      <c r="AD476" s="957"/>
      <c r="AE476" s="957"/>
      <c r="AF476" s="957"/>
      <c r="AG476" s="957"/>
      <c r="AH476" s="957"/>
      <c r="AI476" s="957"/>
      <c r="AJ476" s="957"/>
      <c r="AK476" s="957"/>
    </row>
    <row r="477" spans="1:37" ht="9" customHeight="1" outlineLevel="3" thickBot="1" x14ac:dyDescent="0.3">
      <c r="A477" s="849">
        <v>1</v>
      </c>
      <c r="B477" s="7" t="s">
        <v>54</v>
      </c>
      <c r="C477" s="290"/>
      <c r="D477" s="174"/>
      <c r="E477" s="174"/>
      <c r="F477" s="174"/>
      <c r="G477" s="174"/>
      <c r="H477" s="174"/>
      <c r="I477" s="174"/>
      <c r="J477" s="174"/>
      <c r="K477" s="333"/>
      <c r="L477" s="174"/>
      <c r="M477" s="174"/>
      <c r="N477" s="174"/>
      <c r="O477" s="174"/>
      <c r="P477" s="174"/>
      <c r="Q477" s="174"/>
      <c r="R477" s="174"/>
      <c r="S477" s="296"/>
      <c r="T477" s="1016">
        <f t="shared" si="103"/>
        <v>0</v>
      </c>
      <c r="U477" s="149"/>
      <c r="X477" s="402"/>
      <c r="Z477" s="400"/>
      <c r="AB477" s="407"/>
    </row>
    <row r="478" spans="1:37" ht="15.75" customHeight="1" outlineLevel="3" thickTop="1" thickBot="1" x14ac:dyDescent="0.3">
      <c r="A478" s="849">
        <v>1</v>
      </c>
      <c r="B478" s="7" t="s">
        <v>54</v>
      </c>
      <c r="C478" s="290"/>
      <c r="D478" s="174"/>
      <c r="E478" s="661" t="s">
        <v>132</v>
      </c>
      <c r="F478" s="662" t="s">
        <v>133</v>
      </c>
      <c r="G478" s="668"/>
      <c r="H478" s="669"/>
      <c r="I478" s="669"/>
      <c r="J478" s="670"/>
      <c r="K478" s="684"/>
      <c r="L478" s="685"/>
      <c r="M478" s="663"/>
      <c r="N478" s="663"/>
      <c r="O478" s="663"/>
      <c r="P478" s="663"/>
      <c r="Q478" s="665"/>
      <c r="R478" s="68"/>
      <c r="S478" s="296"/>
      <c r="T478" s="1016">
        <f t="shared" si="103"/>
        <v>0</v>
      </c>
      <c r="U478" s="149"/>
      <c r="X478" s="402"/>
      <c r="Z478" s="400"/>
      <c r="AB478" s="407"/>
    </row>
    <row r="479" spans="1:37" ht="6" customHeight="1" outlineLevel="3" thickTop="1" x14ac:dyDescent="0.25">
      <c r="A479" s="849">
        <f>A638</f>
        <v>0</v>
      </c>
      <c r="B479" s="7" t="s">
        <v>54</v>
      </c>
      <c r="C479" s="290"/>
      <c r="D479" s="174"/>
      <c r="E479" s="255"/>
      <c r="F479" s="188"/>
      <c r="G479" s="188"/>
      <c r="H479" s="139"/>
      <c r="I479" s="139"/>
      <c r="J479" s="48"/>
      <c r="K479" s="332"/>
      <c r="L479" s="48"/>
      <c r="M479" s="48"/>
      <c r="N479" s="48"/>
      <c r="O479" s="48"/>
      <c r="P479" s="5"/>
      <c r="Q479" s="256"/>
      <c r="R479" s="68"/>
      <c r="S479" s="296"/>
      <c r="T479" s="1016">
        <f t="shared" ref="T479:T551" si="112">K479*N479</f>
        <v>0</v>
      </c>
      <c r="U479" s="149"/>
      <c r="X479" s="402"/>
      <c r="Z479" s="400"/>
      <c r="AB479" s="407"/>
    </row>
    <row r="480" spans="1:37" ht="15.75" customHeight="1" x14ac:dyDescent="0.25">
      <c r="A480" s="849">
        <f>A638</f>
        <v>0</v>
      </c>
      <c r="B480" s="7" t="s">
        <v>54</v>
      </c>
      <c r="C480" s="290"/>
      <c r="D480" s="174"/>
      <c r="E480" s="255"/>
      <c r="F480" s="354" t="s">
        <v>1387</v>
      </c>
      <c r="G480" s="204"/>
      <c r="H480" s="204"/>
      <c r="I480" s="204"/>
      <c r="J480" s="139"/>
      <c r="K480" s="140"/>
      <c r="L480" s="9"/>
      <c r="M480" s="141"/>
      <c r="N480" s="142"/>
      <c r="O480" s="142"/>
      <c r="P480" s="142"/>
      <c r="Q480" s="256"/>
      <c r="R480" s="68"/>
      <c r="S480" s="291"/>
      <c r="T480" s="1016">
        <f t="shared" si="112"/>
        <v>0</v>
      </c>
      <c r="U480" s="149"/>
      <c r="X480" s="402"/>
      <c r="Y480" s="400"/>
      <c r="Z480" s="400"/>
      <c r="AB480" s="407"/>
    </row>
    <row r="481" spans="1:37" ht="15.75" customHeight="1" outlineLevel="1" x14ac:dyDescent="0.25">
      <c r="A481" s="849">
        <f>A480</f>
        <v>0</v>
      </c>
      <c r="B481" s="7" t="s">
        <v>54</v>
      </c>
      <c r="C481" s="290"/>
      <c r="D481" s="174"/>
      <c r="E481" s="255"/>
      <c r="F481" s="210" t="s">
        <v>1375</v>
      </c>
      <c r="G481" s="207"/>
      <c r="H481" s="207"/>
      <c r="I481" s="207"/>
      <c r="J481" s="12"/>
      <c r="K481" s="394"/>
      <c r="L481" s="12"/>
      <c r="M481" s="12"/>
      <c r="N481" s="12"/>
      <c r="O481" s="12"/>
      <c r="P481" s="12"/>
      <c r="Q481" s="256"/>
      <c r="R481" s="68"/>
      <c r="S481" s="296"/>
      <c r="T481" s="1016">
        <f t="shared" si="112"/>
        <v>0</v>
      </c>
      <c r="U481" s="149"/>
      <c r="X481" s="861"/>
      <c r="Z481" s="400"/>
      <c r="AB481" s="416"/>
    </row>
    <row r="482" spans="1:37" ht="6" customHeight="1" outlineLevel="1" x14ac:dyDescent="0.25">
      <c r="A482" s="849">
        <f>A483</f>
        <v>0</v>
      </c>
      <c r="C482" s="290"/>
      <c r="D482" s="174"/>
      <c r="E482" s="255"/>
      <c r="F482" s="188"/>
      <c r="G482" s="319"/>
      <c r="H482" s="173"/>
      <c r="I482" s="173"/>
      <c r="J482" s="12"/>
      <c r="K482" s="6"/>
      <c r="L482" s="12"/>
      <c r="M482" s="12"/>
      <c r="N482" s="12"/>
      <c r="O482" s="12"/>
      <c r="P482" s="12"/>
      <c r="Q482" s="256"/>
      <c r="R482" s="68"/>
      <c r="S482" s="296"/>
      <c r="T482" s="1016">
        <f t="shared" si="112"/>
        <v>0</v>
      </c>
      <c r="U482" s="149"/>
      <c r="X482" s="861"/>
      <c r="Z482" s="400"/>
      <c r="AB482" s="407"/>
    </row>
    <row r="483" spans="1:37" ht="20" outlineLevel="3" x14ac:dyDescent="0.25">
      <c r="A483" s="849">
        <f>A542</f>
        <v>0</v>
      </c>
      <c r="B483" s="7" t="s">
        <v>54</v>
      </c>
      <c r="C483" s="290"/>
      <c r="D483" s="174"/>
      <c r="E483" s="258" t="s">
        <v>134</v>
      </c>
      <c r="F483" s="220" t="s">
        <v>135</v>
      </c>
      <c r="G483" s="320"/>
      <c r="H483" s="220"/>
      <c r="I483" s="220"/>
      <c r="J483" s="220"/>
      <c r="K483" s="329" t="s">
        <v>72</v>
      </c>
      <c r="L483" s="221"/>
      <c r="M483" s="221" t="s">
        <v>1347</v>
      </c>
      <c r="N483" s="933" t="s">
        <v>1587</v>
      </c>
      <c r="O483" s="933" t="s">
        <v>1588</v>
      </c>
      <c r="P483" s="221" t="s">
        <v>73</v>
      </c>
      <c r="Q483" s="256"/>
      <c r="R483" s="68"/>
      <c r="S483" s="296"/>
      <c r="T483" s="1016"/>
      <c r="U483" s="149"/>
      <c r="X483" s="861"/>
      <c r="Z483" s="400"/>
      <c r="AB483" s="407"/>
    </row>
    <row r="484" spans="1:37" ht="6" customHeight="1" x14ac:dyDescent="0.25">
      <c r="A484" s="849">
        <f>IF(SUM(A486:A489)=0,0,1)</f>
        <v>0</v>
      </c>
      <c r="B484" s="7" t="s">
        <v>54</v>
      </c>
      <c r="C484" s="290"/>
      <c r="D484" s="174"/>
      <c r="E484" s="255"/>
      <c r="F484" s="188"/>
      <c r="G484" s="139"/>
      <c r="H484" s="139"/>
      <c r="I484" s="139"/>
      <c r="J484" s="139"/>
      <c r="K484" s="140"/>
      <c r="L484" s="9"/>
      <c r="M484" s="141"/>
      <c r="N484" s="142"/>
      <c r="O484" s="142"/>
      <c r="P484" s="142"/>
      <c r="Q484" s="256"/>
      <c r="R484" s="68"/>
      <c r="S484" s="291"/>
      <c r="T484" s="1016">
        <f t="shared" si="112"/>
        <v>0</v>
      </c>
      <c r="U484" s="149"/>
      <c r="X484" s="861"/>
      <c r="Z484" s="400"/>
      <c r="AB484" s="407"/>
    </row>
    <row r="485" spans="1:37" ht="15.75" customHeight="1" outlineLevel="3" x14ac:dyDescent="0.25">
      <c r="A485" s="849">
        <f>IF(SUM(A486:A489)=0,0,1)</f>
        <v>0</v>
      </c>
      <c r="B485" s="7" t="s">
        <v>54</v>
      </c>
      <c r="C485" s="290"/>
      <c r="D485" s="174"/>
      <c r="E485" s="258" t="s">
        <v>1967</v>
      </c>
      <c r="F485" s="832" t="s">
        <v>1968</v>
      </c>
      <c r="G485" s="204"/>
      <c r="H485" s="204"/>
      <c r="I485" s="204"/>
      <c r="J485" s="435"/>
      <c r="K485" s="140"/>
      <c r="L485" s="81"/>
      <c r="M485" s="81"/>
      <c r="N485" s="81"/>
      <c r="O485" s="81"/>
      <c r="P485" s="81"/>
      <c r="Q485" s="256"/>
      <c r="R485" s="68"/>
      <c r="S485" s="296"/>
      <c r="T485" s="1016">
        <f>K485*N485</f>
        <v>0</v>
      </c>
      <c r="U485" s="149"/>
      <c r="X485" s="402"/>
      <c r="Z485" s="400"/>
      <c r="AB485" s="407"/>
      <c r="AK485" s="5"/>
    </row>
    <row r="486" spans="1:37" ht="15.75" customHeight="1" outlineLevel="3" x14ac:dyDescent="0.25">
      <c r="A486" s="849">
        <f>IF(K486=0,0,1)</f>
        <v>0</v>
      </c>
      <c r="B486" s="7" t="s">
        <v>54</v>
      </c>
      <c r="C486" s="290"/>
      <c r="D486" s="174"/>
      <c r="E486" s="255" t="str">
        <f>Onderbouwing_M29!B1342</f>
        <v>V4-1-A1</v>
      </c>
      <c r="F486" s="210" t="str">
        <f>Onderbouwing_M29!D1342</f>
        <v>Dakisolatie -gespoten isolatieschuim dik 115mm Rc=3.5 &lt; 45 m²</v>
      </c>
      <c r="G486" s="204"/>
      <c r="H486" s="204"/>
      <c r="I486" s="438"/>
      <c r="J486" s="435"/>
      <c r="K486" s="321"/>
      <c r="L486" s="48"/>
      <c r="M486" s="53" t="str">
        <f>Onderbouwing_M29!F1342</f>
        <v>m²</v>
      </c>
      <c r="N486" s="81">
        <f>Onderbouwing_M29!O1342</f>
        <v>124.1</v>
      </c>
      <c r="O486" s="81">
        <f>Onderbouwing_M29!X1342</f>
        <v>146.43799999999999</v>
      </c>
      <c r="P486" s="81">
        <f>O486*K486</f>
        <v>0</v>
      </c>
      <c r="Q486" s="256"/>
      <c r="R486" s="68"/>
      <c r="S486" s="296"/>
      <c r="T486" s="1016">
        <f t="shared" si="112"/>
        <v>0</v>
      </c>
      <c r="U486" s="149"/>
      <c r="X486" s="861"/>
      <c r="Z486" s="400"/>
      <c r="AB486" s="407"/>
    </row>
    <row r="487" spans="1:37" ht="15.75" customHeight="1" outlineLevel="3" x14ac:dyDescent="0.25">
      <c r="A487" s="849">
        <f t="shared" ref="A487:A516" si="113">IF(K487=0,0,1)</f>
        <v>0</v>
      </c>
      <c r="B487" s="7" t="s">
        <v>54</v>
      </c>
      <c r="C487" s="290"/>
      <c r="D487" s="174"/>
      <c r="E487" s="255" t="str">
        <f>Onderbouwing_M29!B1352</f>
        <v>V4-1-A2</v>
      </c>
      <c r="F487" s="211" t="str">
        <f>Onderbouwing_M29!D1352</f>
        <v>Dakisolatie -gespoten isolatieschuim dik 115mm Rc=3.5 45- 120 m²</v>
      </c>
      <c r="G487" s="207"/>
      <c r="H487" s="207"/>
      <c r="I487" s="318"/>
      <c r="J487" s="214"/>
      <c r="K487" s="321"/>
      <c r="L487" s="48"/>
      <c r="M487" s="53" t="str">
        <f>Onderbouwing_M29!F1352</f>
        <v>m²</v>
      </c>
      <c r="N487" s="81">
        <f>Onderbouwing_M29!O1352</f>
        <v>114.1</v>
      </c>
      <c r="O487" s="81">
        <f>Onderbouwing_M29!X1352</f>
        <v>134.63800000000001</v>
      </c>
      <c r="P487" s="81">
        <f t="shared" ref="P487:P540" si="114">O487*K487</f>
        <v>0</v>
      </c>
      <c r="Q487" s="256"/>
      <c r="R487" s="68"/>
      <c r="S487" s="296"/>
      <c r="T487" s="1016">
        <f t="shared" si="112"/>
        <v>0</v>
      </c>
      <c r="U487" s="149"/>
      <c r="X487" s="402"/>
      <c r="Z487" s="400"/>
      <c r="AB487" s="407"/>
    </row>
    <row r="488" spans="1:37" ht="15.75" customHeight="1" outlineLevel="3" x14ac:dyDescent="0.25">
      <c r="A488" s="849">
        <f t="shared" si="113"/>
        <v>0</v>
      </c>
      <c r="B488" s="7" t="s">
        <v>54</v>
      </c>
      <c r="C488" s="290"/>
      <c r="D488" s="174"/>
      <c r="E488" s="255" t="str">
        <f>Onderbouwing_M29!B1362</f>
        <v>V4-1-A3</v>
      </c>
      <c r="F488" s="211" t="str">
        <f>Onderbouwing_M29!D1362</f>
        <v>Dakisolatie -gespoten isolatieschuim dik 115mm Rc=3.5 &gt; 120 m²</v>
      </c>
      <c r="G488" s="207"/>
      <c r="H488" s="207"/>
      <c r="I488" s="318"/>
      <c r="J488" s="214"/>
      <c r="K488" s="321"/>
      <c r="L488" s="48"/>
      <c r="M488" s="53" t="str">
        <f>Onderbouwing_M29!F1362</f>
        <v>m²</v>
      </c>
      <c r="N488" s="81">
        <f>Onderbouwing_M29!O1362</f>
        <v>104.1</v>
      </c>
      <c r="O488" s="81">
        <f>Onderbouwing_M29!X1362</f>
        <v>122.83799999999999</v>
      </c>
      <c r="P488" s="81">
        <f t="shared" si="114"/>
        <v>0</v>
      </c>
      <c r="Q488" s="256"/>
      <c r="R488" s="68"/>
      <c r="S488" s="296"/>
      <c r="T488" s="1016">
        <f t="shared" si="112"/>
        <v>0</v>
      </c>
      <c r="U488" s="149"/>
      <c r="X488" s="402"/>
      <c r="Z488" s="400"/>
      <c r="AB488" s="407"/>
    </row>
    <row r="489" spans="1:37" ht="15.75" customHeight="1" outlineLevel="3" x14ac:dyDescent="0.25">
      <c r="A489" s="849">
        <f t="shared" ref="A489" si="115">IF(K489=0,0,1)</f>
        <v>0</v>
      </c>
      <c r="B489" s="7" t="s">
        <v>54</v>
      </c>
      <c r="C489" s="290"/>
      <c r="D489" s="174"/>
      <c r="E489" s="255" t="str">
        <f>Onderbouwing_M29!B1372</f>
        <v>V4-1-A4</v>
      </c>
      <c r="F489" s="211" t="str">
        <f>Onderbouwing_M29!D1372</f>
        <v xml:space="preserve">╚ Meerprijs isolatieschuim per mm </v>
      </c>
      <c r="G489" s="207"/>
      <c r="H489" s="207"/>
      <c r="I489" s="837">
        <v>0</v>
      </c>
      <c r="J489" s="214" t="s">
        <v>105</v>
      </c>
      <c r="K489" s="321"/>
      <c r="L489" s="48"/>
      <c r="M489" s="53" t="str">
        <f>Onderbouwing_M29!F1372</f>
        <v>m²</v>
      </c>
      <c r="N489" s="81"/>
      <c r="O489" s="81">
        <f>Onderbouwing_M29!X1372*I489</f>
        <v>0</v>
      </c>
      <c r="P489" s="81">
        <f t="shared" si="114"/>
        <v>0</v>
      </c>
      <c r="Q489" s="834"/>
      <c r="R489" s="68"/>
      <c r="S489" s="296"/>
      <c r="T489" s="1016">
        <f t="shared" si="112"/>
        <v>0</v>
      </c>
      <c r="U489" s="149"/>
      <c r="X489" s="402"/>
      <c r="Z489" s="400"/>
      <c r="AB489" s="407"/>
    </row>
    <row r="490" spans="1:37" ht="6" customHeight="1" outlineLevel="3" x14ac:dyDescent="0.25">
      <c r="A490" s="849">
        <f>IF(SUM(A492:A494)=0,0,1)</f>
        <v>0</v>
      </c>
      <c r="C490" s="290"/>
      <c r="D490" s="174"/>
      <c r="E490" s="258"/>
      <c r="F490" s="211"/>
      <c r="G490" s="207"/>
      <c r="H490" s="207"/>
      <c r="I490" s="318"/>
      <c r="J490" s="214"/>
      <c r="K490" s="332"/>
      <c r="L490" s="48"/>
      <c r="M490" s="53"/>
      <c r="N490" s="81"/>
      <c r="O490" s="81"/>
      <c r="P490" s="81"/>
      <c r="Q490" s="256"/>
      <c r="R490" s="68"/>
      <c r="S490" s="296"/>
      <c r="T490" s="1016">
        <f t="shared" si="112"/>
        <v>0</v>
      </c>
      <c r="U490" s="149"/>
      <c r="X490" s="402"/>
      <c r="Z490" s="400"/>
      <c r="AB490" s="407"/>
    </row>
    <row r="491" spans="1:37" ht="15.75" customHeight="1" outlineLevel="3" x14ac:dyDescent="0.25">
      <c r="A491" s="849">
        <f>IF(SUM(A492:A495)=0,0,1)</f>
        <v>0</v>
      </c>
      <c r="B491" s="7" t="s">
        <v>54</v>
      </c>
      <c r="C491" s="290"/>
      <c r="D491" s="174"/>
      <c r="E491" s="258" t="s">
        <v>1970</v>
      </c>
      <c r="F491" s="832" t="s">
        <v>1969</v>
      </c>
      <c r="G491" s="204"/>
      <c r="H491" s="204"/>
      <c r="I491" s="204"/>
      <c r="J491" s="435"/>
      <c r="K491" s="140"/>
      <c r="L491" s="81"/>
      <c r="M491" s="81"/>
      <c r="N491" s="81"/>
      <c r="O491" s="81"/>
      <c r="P491" s="81"/>
      <c r="Q491" s="256"/>
      <c r="R491" s="68"/>
      <c r="S491" s="296"/>
      <c r="T491" s="1016">
        <f>K491*N491</f>
        <v>0</v>
      </c>
      <c r="U491" s="149"/>
      <c r="X491" s="402"/>
      <c r="Z491" s="400"/>
      <c r="AB491" s="407"/>
      <c r="AK491" s="5"/>
    </row>
    <row r="492" spans="1:37" ht="15.75" customHeight="1" outlineLevel="3" x14ac:dyDescent="0.25">
      <c r="A492" s="849">
        <f t="shared" si="113"/>
        <v>0</v>
      </c>
      <c r="B492" s="7" t="s">
        <v>54</v>
      </c>
      <c r="C492" s="290"/>
      <c r="D492" s="174"/>
      <c r="E492" s="255" t="str">
        <f>Onderbouwing_M29!B1378</f>
        <v>V4-1-B1</v>
      </c>
      <c r="F492" s="211" t="str">
        <f>Onderbouwing_M29!D1378</f>
        <v>Dakisolatie -glaswol deken dik 130mm Rc=3.5 &lt; 45 m²</v>
      </c>
      <c r="G492" s="207"/>
      <c r="H492" s="207"/>
      <c r="I492" s="318"/>
      <c r="J492" s="214"/>
      <c r="K492" s="321"/>
      <c r="L492" s="48"/>
      <c r="M492" s="53" t="str">
        <f>Onderbouwing_M29!F1378</f>
        <v>m²</v>
      </c>
      <c r="N492" s="81">
        <f>Onderbouwing_M29!O1378</f>
        <v>121.1</v>
      </c>
      <c r="O492" s="81">
        <f>Onderbouwing_M29!X1378</f>
        <v>142.898</v>
      </c>
      <c r="P492" s="81">
        <f t="shared" si="114"/>
        <v>0</v>
      </c>
      <c r="Q492" s="256"/>
      <c r="R492" s="68"/>
      <c r="S492" s="296"/>
      <c r="T492" s="1016">
        <f t="shared" si="112"/>
        <v>0</v>
      </c>
      <c r="U492" s="149"/>
      <c r="X492" s="402"/>
      <c r="Z492" s="400"/>
      <c r="AB492" s="407"/>
    </row>
    <row r="493" spans="1:37" ht="15.75" customHeight="1" outlineLevel="3" x14ac:dyDescent="0.25">
      <c r="A493" s="849">
        <f t="shared" si="113"/>
        <v>0</v>
      </c>
      <c r="B493" s="7" t="s">
        <v>54</v>
      </c>
      <c r="C493" s="290"/>
      <c r="D493" s="174"/>
      <c r="E493" s="255" t="str">
        <f>Onderbouwing_M29!B1387</f>
        <v>V4-1-B2</v>
      </c>
      <c r="F493" s="211" t="str">
        <f>Onderbouwing_M29!D1387</f>
        <v>Dakisolatie -glaswol deken dik 130mm  Rc=3.5 45- 120 m²</v>
      </c>
      <c r="G493" s="207"/>
      <c r="H493" s="207"/>
      <c r="I493" s="318"/>
      <c r="J493" s="214"/>
      <c r="K493" s="321"/>
      <c r="L493" s="48"/>
      <c r="M493" s="53" t="str">
        <f>Onderbouwing_M29!F1387</f>
        <v>m²</v>
      </c>
      <c r="N493" s="81">
        <f>Onderbouwing_M29!O1387</f>
        <v>111.1</v>
      </c>
      <c r="O493" s="81">
        <f>Onderbouwing_M29!X1387</f>
        <v>131.09799999999998</v>
      </c>
      <c r="P493" s="81">
        <f t="shared" si="114"/>
        <v>0</v>
      </c>
      <c r="Q493" s="256"/>
      <c r="R493" s="68"/>
      <c r="S493" s="296"/>
      <c r="T493" s="1016">
        <f t="shared" si="112"/>
        <v>0</v>
      </c>
      <c r="U493" s="149"/>
      <c r="X493" s="402"/>
      <c r="Z493" s="400"/>
      <c r="AB493" s="407"/>
    </row>
    <row r="494" spans="1:37" ht="15.75" customHeight="1" outlineLevel="3" x14ac:dyDescent="0.25">
      <c r="A494" s="849">
        <f t="shared" si="113"/>
        <v>0</v>
      </c>
      <c r="B494" s="7" t="s">
        <v>54</v>
      </c>
      <c r="C494" s="290"/>
      <c r="D494" s="174"/>
      <c r="E494" s="255" t="str">
        <f>Onderbouwing_M29!B1396</f>
        <v>V4-1-B3</v>
      </c>
      <c r="F494" s="211" t="str">
        <f>Onderbouwing_M29!D1396</f>
        <v>Dakisolatie -glaswol deken dik 130mm  Rc=3.5 &gt; 120 m²</v>
      </c>
      <c r="G494" s="207"/>
      <c r="H494" s="207"/>
      <c r="I494" s="318"/>
      <c r="J494" s="214"/>
      <c r="K494" s="321"/>
      <c r="L494" s="48"/>
      <c r="M494" s="53" t="str">
        <f>Onderbouwing_M29!F1396</f>
        <v>m²</v>
      </c>
      <c r="N494" s="81">
        <f>Onderbouwing_M29!O1396</f>
        <v>101.1</v>
      </c>
      <c r="O494" s="81">
        <f>Onderbouwing_M29!X1396</f>
        <v>119.298</v>
      </c>
      <c r="P494" s="81">
        <f t="shared" si="114"/>
        <v>0</v>
      </c>
      <c r="Q494" s="256"/>
      <c r="R494" s="68"/>
      <c r="S494" s="296"/>
      <c r="T494" s="1016">
        <f t="shared" si="112"/>
        <v>0</v>
      </c>
      <c r="U494" s="149"/>
      <c r="X494" s="402"/>
      <c r="Z494" s="400"/>
      <c r="AB494" s="407"/>
    </row>
    <row r="495" spans="1:37" ht="15.75" customHeight="1" outlineLevel="3" x14ac:dyDescent="0.25">
      <c r="A495" s="849">
        <f t="shared" ref="A495" si="116">IF(K495=0,0,1)</f>
        <v>0</v>
      </c>
      <c r="B495" s="7" t="s">
        <v>54</v>
      </c>
      <c r="C495" s="290"/>
      <c r="D495" s="174"/>
      <c r="E495" s="255" t="str">
        <f>Onderbouwing_M29!B1404</f>
        <v>V4-1-B4</v>
      </c>
      <c r="F495" s="211" t="str">
        <f>Onderbouwing_M29!D1404</f>
        <v>╚ Meerprijs glaswol deken dik 170mm Rc=4.5</v>
      </c>
      <c r="G495" s="207"/>
      <c r="H495" s="207"/>
      <c r="J495" s="214"/>
      <c r="K495" s="321"/>
      <c r="L495" s="48"/>
      <c r="M495" s="53" t="str">
        <f>Onderbouwing_M29!F1404</f>
        <v>m²</v>
      </c>
      <c r="N495" s="81">
        <f>Onderbouwing_M29!O1404</f>
        <v>5.2</v>
      </c>
      <c r="O495" s="81">
        <f>Onderbouwing_M29!X1404</f>
        <v>6.1360000000000001</v>
      </c>
      <c r="P495" s="81">
        <f t="shared" si="114"/>
        <v>0</v>
      </c>
      <c r="Q495" s="256"/>
      <c r="R495" s="68"/>
      <c r="S495" s="296"/>
      <c r="T495" s="1016">
        <f t="shared" si="112"/>
        <v>0</v>
      </c>
      <c r="U495" s="149"/>
      <c r="X495" s="402"/>
      <c r="Z495" s="917" t="s">
        <v>64</v>
      </c>
      <c r="AB495" s="407"/>
    </row>
    <row r="496" spans="1:37" ht="6" customHeight="1" outlineLevel="3" x14ac:dyDescent="0.25">
      <c r="A496" s="849">
        <f>IF(SUM(A498:A500)=0,0,1)</f>
        <v>0</v>
      </c>
      <c r="C496" s="290"/>
      <c r="D496" s="174"/>
      <c r="E496" s="258"/>
      <c r="F496" s="211"/>
      <c r="G496" s="207"/>
      <c r="H496" s="207"/>
      <c r="I496" s="318"/>
      <c r="J496" s="214"/>
      <c r="K496" s="332"/>
      <c r="L496" s="48"/>
      <c r="M496" s="53"/>
      <c r="N496" s="81"/>
      <c r="O496" s="81"/>
      <c r="P496" s="81"/>
      <c r="Q496" s="256"/>
      <c r="R496" s="68"/>
      <c r="S496" s="296"/>
      <c r="T496" s="1016">
        <f t="shared" si="112"/>
        <v>0</v>
      </c>
      <c r="U496" s="149"/>
      <c r="X496" s="402"/>
      <c r="Z496" s="400"/>
      <c r="AB496" s="407"/>
    </row>
    <row r="497" spans="1:37" ht="15.75" customHeight="1" outlineLevel="3" x14ac:dyDescent="0.25">
      <c r="A497" s="849">
        <f>IF(SUM(A498:A501)=0,0,1)</f>
        <v>0</v>
      </c>
      <c r="B497" s="7" t="s">
        <v>54</v>
      </c>
      <c r="C497" s="290"/>
      <c r="D497" s="174"/>
      <c r="E497" s="258" t="s">
        <v>1975</v>
      </c>
      <c r="F497" s="832" t="s">
        <v>1971</v>
      </c>
      <c r="G497" s="204"/>
      <c r="H497" s="204"/>
      <c r="I497" s="204"/>
      <c r="J497" s="435"/>
      <c r="K497" s="140"/>
      <c r="L497" s="81"/>
      <c r="M497" s="81"/>
      <c r="N497" s="81"/>
      <c r="O497" s="81"/>
      <c r="P497" s="81"/>
      <c r="Q497" s="256"/>
      <c r="R497" s="68"/>
      <c r="S497" s="296"/>
      <c r="T497" s="1016">
        <f>K497*N497</f>
        <v>0</v>
      </c>
      <c r="U497" s="149"/>
      <c r="X497" s="402"/>
      <c r="Z497" s="400"/>
      <c r="AB497" s="407"/>
      <c r="AK497" s="5"/>
    </row>
    <row r="498" spans="1:37" ht="15.75" customHeight="1" outlineLevel="3" x14ac:dyDescent="0.25">
      <c r="A498" s="849">
        <f t="shared" si="113"/>
        <v>0</v>
      </c>
      <c r="B498" s="7" t="s">
        <v>54</v>
      </c>
      <c r="C498" s="290"/>
      <c r="D498" s="174"/>
      <c r="E498" s="255" t="str">
        <f>Onderbouwing_M29!B1409</f>
        <v>V4-1-C1</v>
      </c>
      <c r="F498" s="211" t="str">
        <f>Onderbouwing_M29!D1409</f>
        <v>Dakisolatie -glaswol ingeblazen dik 130mm Rc=3.5 &lt; 45 m²</v>
      </c>
      <c r="G498" s="207"/>
      <c r="H498" s="207"/>
      <c r="I498" s="318"/>
      <c r="J498" s="214"/>
      <c r="K498" s="321"/>
      <c r="L498" s="48"/>
      <c r="M498" s="53" t="str">
        <f>Onderbouwing_M29!F1409</f>
        <v>m²</v>
      </c>
      <c r="N498" s="81">
        <f>Onderbouwing_M29!O1409</f>
        <v>65</v>
      </c>
      <c r="O498" s="81">
        <f>Onderbouwing_M29!X1409</f>
        <v>76.7</v>
      </c>
      <c r="P498" s="81">
        <f t="shared" si="114"/>
        <v>0</v>
      </c>
      <c r="Q498" s="256"/>
      <c r="R498" s="68"/>
      <c r="S498" s="296"/>
      <c r="T498" s="1016">
        <f t="shared" si="112"/>
        <v>0</v>
      </c>
      <c r="U498" s="149"/>
      <c r="X498" s="402"/>
      <c r="Z498" s="400"/>
      <c r="AB498" s="407"/>
    </row>
    <row r="499" spans="1:37" ht="15.75" customHeight="1" outlineLevel="3" x14ac:dyDescent="0.25">
      <c r="A499" s="849">
        <f t="shared" si="113"/>
        <v>0</v>
      </c>
      <c r="B499" s="7" t="s">
        <v>54</v>
      </c>
      <c r="C499" s="290"/>
      <c r="D499" s="174"/>
      <c r="E499" s="255" t="str">
        <f>Onderbouwing_M29!B1414</f>
        <v>V4-1-C2</v>
      </c>
      <c r="F499" s="211" t="str">
        <f>Onderbouwing_M29!D1414</f>
        <v>Dakisolatie -glaswol ingeblazen dik 130mm  Rc=3.5 45- 120 m²</v>
      </c>
      <c r="G499" s="207"/>
      <c r="H499" s="207"/>
      <c r="I499" s="318"/>
      <c r="J499" s="214"/>
      <c r="K499" s="321"/>
      <c r="L499" s="48"/>
      <c r="M499" s="53" t="str">
        <f>Onderbouwing_M29!F1414</f>
        <v>m²</v>
      </c>
      <c r="N499" s="81">
        <f>Onderbouwing_M29!O1414</f>
        <v>55</v>
      </c>
      <c r="O499" s="81">
        <f>Onderbouwing_M29!X1414</f>
        <v>64.900000000000006</v>
      </c>
      <c r="P499" s="81">
        <f t="shared" si="114"/>
        <v>0</v>
      </c>
      <c r="Q499" s="256"/>
      <c r="R499" s="68"/>
      <c r="S499" s="296"/>
      <c r="T499" s="1016">
        <f t="shared" si="112"/>
        <v>0</v>
      </c>
      <c r="U499" s="149"/>
      <c r="X499" s="402"/>
      <c r="Z499" s="400"/>
      <c r="AB499" s="407"/>
    </row>
    <row r="500" spans="1:37" ht="15.75" customHeight="1" outlineLevel="3" x14ac:dyDescent="0.25">
      <c r="A500" s="849">
        <f t="shared" si="113"/>
        <v>0</v>
      </c>
      <c r="B500" s="7" t="s">
        <v>54</v>
      </c>
      <c r="C500" s="290"/>
      <c r="D500" s="174"/>
      <c r="E500" s="255" t="str">
        <f>Onderbouwing_M29!B1424</f>
        <v>V4-1-C4</v>
      </c>
      <c r="F500" s="211" t="str">
        <f>Onderbouwing_M29!D1419</f>
        <v>Dakisolatie -glaswol ingeblazen dik 130mm Rc=3.5 &gt; 120 m²</v>
      </c>
      <c r="G500" s="207"/>
      <c r="H500" s="207"/>
      <c r="I500" s="318"/>
      <c r="J500" s="214"/>
      <c r="K500" s="321"/>
      <c r="L500" s="48"/>
      <c r="M500" s="53" t="str">
        <f>Onderbouwing_M29!F1419</f>
        <v>m²</v>
      </c>
      <c r="N500" s="81">
        <f>Onderbouwing_M29!O1419</f>
        <v>45</v>
      </c>
      <c r="O500" s="81">
        <f>Onderbouwing_M29!X1419</f>
        <v>53.1</v>
      </c>
      <c r="P500" s="81">
        <f t="shared" si="114"/>
        <v>0</v>
      </c>
      <c r="Q500" s="256"/>
      <c r="R500" s="68"/>
      <c r="S500" s="296"/>
      <c r="T500" s="1016">
        <f t="shared" si="112"/>
        <v>0</v>
      </c>
      <c r="U500" s="149"/>
      <c r="X500" s="402"/>
      <c r="Z500" s="400"/>
      <c r="AB500" s="407"/>
    </row>
    <row r="501" spans="1:37" ht="15.75" customHeight="1" outlineLevel="3" x14ac:dyDescent="0.25">
      <c r="A501" s="849">
        <f t="shared" ref="A501" si="117">IF(K501=0,0,1)</f>
        <v>0</v>
      </c>
      <c r="B501" s="7" t="s">
        <v>54</v>
      </c>
      <c r="C501" s="290"/>
      <c r="D501" s="174"/>
      <c r="E501" s="255" t="str">
        <f>Onderbouwing_M29!B1424</f>
        <v>V4-1-C4</v>
      </c>
      <c r="F501" s="211" t="str">
        <f>Onderbouwing_M29!D1424</f>
        <v xml:space="preserve">╚ Meerprijs glaswol ingeblazen per mm </v>
      </c>
      <c r="G501" s="207"/>
      <c r="H501" s="207"/>
      <c r="I501" s="837">
        <v>0</v>
      </c>
      <c r="J501" s="214" t="s">
        <v>105</v>
      </c>
      <c r="K501" s="321"/>
      <c r="L501" s="48"/>
      <c r="M501" s="53" t="str">
        <f>Onderbouwing_M29!F1424</f>
        <v>m²</v>
      </c>
      <c r="N501" s="81"/>
      <c r="O501" s="81">
        <f>Onderbouwing_M29!X1424*I501</f>
        <v>0</v>
      </c>
      <c r="P501" s="81">
        <f t="shared" si="114"/>
        <v>0</v>
      </c>
      <c r="Q501" s="256"/>
      <c r="R501" s="68"/>
      <c r="S501" s="296"/>
      <c r="T501" s="1016">
        <f t="shared" si="112"/>
        <v>0</v>
      </c>
      <c r="U501" s="149"/>
      <c r="X501" s="402"/>
      <c r="Z501" s="400"/>
      <c r="AB501" s="407"/>
    </row>
    <row r="502" spans="1:37" ht="6" customHeight="1" outlineLevel="3" x14ac:dyDescent="0.25">
      <c r="A502" s="849">
        <f>IF(SUM(A504:A506)=0,0,1)</f>
        <v>0</v>
      </c>
      <c r="C502" s="290"/>
      <c r="D502" s="174"/>
      <c r="E502" s="258"/>
      <c r="F502" s="211"/>
      <c r="G502" s="207"/>
      <c r="H502" s="207"/>
      <c r="I502" s="318"/>
      <c r="J502" s="214"/>
      <c r="K502" s="332"/>
      <c r="L502" s="48"/>
      <c r="M502" s="53"/>
      <c r="N502" s="81"/>
      <c r="O502" s="81"/>
      <c r="P502" s="81"/>
      <c r="Q502" s="256"/>
      <c r="R502" s="68"/>
      <c r="S502" s="296"/>
      <c r="T502" s="1016">
        <f t="shared" si="112"/>
        <v>0</v>
      </c>
      <c r="U502" s="149"/>
      <c r="X502" s="402"/>
      <c r="Z502" s="400"/>
      <c r="AB502" s="407"/>
    </row>
    <row r="503" spans="1:37" ht="15.75" customHeight="1" outlineLevel="3" x14ac:dyDescent="0.25">
      <c r="A503" s="849">
        <f>IF(SUM(A504:A507)=0,0,1)</f>
        <v>0</v>
      </c>
      <c r="B503" s="7" t="s">
        <v>54</v>
      </c>
      <c r="C503" s="290"/>
      <c r="D503" s="174"/>
      <c r="E503" s="258" t="s">
        <v>1974</v>
      </c>
      <c r="F503" s="832" t="s">
        <v>1972</v>
      </c>
      <c r="G503" s="204"/>
      <c r="H503" s="204"/>
      <c r="I503" s="204"/>
      <c r="J503" s="435"/>
      <c r="K503" s="140"/>
      <c r="L503" s="81"/>
      <c r="M503" s="81"/>
      <c r="N503" s="81"/>
      <c r="O503" s="81"/>
      <c r="P503" s="81"/>
      <c r="Q503" s="256"/>
      <c r="R503" s="68"/>
      <c r="S503" s="296"/>
      <c r="T503" s="1016">
        <f>K503*N503</f>
        <v>0</v>
      </c>
      <c r="U503" s="149"/>
      <c r="X503" s="402"/>
      <c r="Z503" s="400"/>
      <c r="AB503" s="407"/>
      <c r="AK503" s="5"/>
    </row>
    <row r="504" spans="1:37" ht="15.75" customHeight="1" outlineLevel="3" x14ac:dyDescent="0.25">
      <c r="A504" s="849">
        <f t="shared" si="113"/>
        <v>0</v>
      </c>
      <c r="B504" s="7" t="s">
        <v>54</v>
      </c>
      <c r="C504" s="290"/>
      <c r="D504" s="174"/>
      <c r="E504" s="255" t="str">
        <f>Onderbouwing_M29!B1430</f>
        <v>V4-1-D1</v>
      </c>
      <c r="F504" s="211" t="str">
        <f>Onderbouwing_M29!D1430</f>
        <v>Dakisolatie -vlaswol deken dik 140mm Rc=3.5 &lt; 45 m²</v>
      </c>
      <c r="G504" s="207"/>
      <c r="H504" s="207"/>
      <c r="I504" s="318"/>
      <c r="J504" s="214"/>
      <c r="K504" s="321"/>
      <c r="L504" s="48"/>
      <c r="M504" s="53" t="str">
        <f>Onderbouwing_M29!F1430</f>
        <v>m²</v>
      </c>
      <c r="N504" s="81">
        <f>Onderbouwing_M29!O1430</f>
        <v>136.1</v>
      </c>
      <c r="O504" s="81">
        <f>Onderbouwing_M29!X1430</f>
        <v>160.59799999999998</v>
      </c>
      <c r="P504" s="81">
        <f t="shared" si="114"/>
        <v>0</v>
      </c>
      <c r="Q504" s="256"/>
      <c r="R504" s="68"/>
      <c r="S504" s="296"/>
      <c r="T504" s="1016">
        <f t="shared" si="112"/>
        <v>0</v>
      </c>
      <c r="U504" s="149"/>
      <c r="X504" s="402"/>
      <c r="Z504" s="400"/>
      <c r="AB504" s="407"/>
    </row>
    <row r="505" spans="1:37" ht="15.75" customHeight="1" outlineLevel="3" x14ac:dyDescent="0.25">
      <c r="A505" s="849">
        <f t="shared" si="113"/>
        <v>0</v>
      </c>
      <c r="B505" s="7" t="s">
        <v>54</v>
      </c>
      <c r="C505" s="290"/>
      <c r="D505" s="174"/>
      <c r="E505" s="255" t="str">
        <f>Onderbouwing_M29!B1439</f>
        <v>V4-1-D2</v>
      </c>
      <c r="F505" s="211" t="str">
        <f>Onderbouwing_M29!D1439</f>
        <v>Dakisolatie -vlaswol deken dik 140mm  Rc=3.5 45- 120 m²</v>
      </c>
      <c r="G505" s="207"/>
      <c r="H505" s="207"/>
      <c r="I505" s="318"/>
      <c r="J505" s="214"/>
      <c r="K505" s="321"/>
      <c r="L505" s="48"/>
      <c r="M505" s="53" t="str">
        <f>Onderbouwing_M29!F1439</f>
        <v>m²</v>
      </c>
      <c r="N505" s="81">
        <f>Onderbouwing_M29!O1439</f>
        <v>131.1</v>
      </c>
      <c r="O505" s="81">
        <f>Onderbouwing_M29!X1439</f>
        <v>154.69800000000001</v>
      </c>
      <c r="P505" s="81">
        <f t="shared" si="114"/>
        <v>0</v>
      </c>
      <c r="Q505" s="256"/>
      <c r="R505" s="68"/>
      <c r="S505" s="296"/>
      <c r="T505" s="1016">
        <f t="shared" si="112"/>
        <v>0</v>
      </c>
      <c r="U505" s="149"/>
      <c r="X505" s="402"/>
      <c r="Z505" s="400"/>
      <c r="AB505" s="407"/>
    </row>
    <row r="506" spans="1:37" ht="15.75" customHeight="1" outlineLevel="3" x14ac:dyDescent="0.25">
      <c r="A506" s="849">
        <f t="shared" si="113"/>
        <v>0</v>
      </c>
      <c r="B506" s="7" t="s">
        <v>54</v>
      </c>
      <c r="C506" s="290"/>
      <c r="D506" s="174"/>
      <c r="E506" s="255" t="str">
        <f>Onderbouwing_M29!B1448</f>
        <v>V4-1-D3</v>
      </c>
      <c r="F506" s="211" t="str">
        <f>Onderbouwing_M29!D1448</f>
        <v>Dakisolatie -vlaswol deken dik 140mm  Rc=3.5 &gt; 120 m²</v>
      </c>
      <c r="G506" s="207"/>
      <c r="H506" s="207"/>
      <c r="I506" s="318"/>
      <c r="J506" s="214"/>
      <c r="K506" s="321"/>
      <c r="L506" s="48"/>
      <c r="M506" s="53" t="str">
        <f>Onderbouwing_M29!F1448</f>
        <v>m²</v>
      </c>
      <c r="N506" s="81">
        <f>Onderbouwing_M29!O1448</f>
        <v>121.1</v>
      </c>
      <c r="O506" s="81">
        <f>Onderbouwing_M29!X1448</f>
        <v>142.898</v>
      </c>
      <c r="P506" s="81">
        <f t="shared" si="114"/>
        <v>0</v>
      </c>
      <c r="Q506" s="256"/>
      <c r="R506" s="68"/>
      <c r="S506" s="296"/>
      <c r="T506" s="1016">
        <f t="shared" si="112"/>
        <v>0</v>
      </c>
      <c r="U506" s="149"/>
      <c r="X506" s="402"/>
      <c r="Z506" s="400"/>
      <c r="AB506" s="407"/>
    </row>
    <row r="507" spans="1:37" ht="15.75" customHeight="1" outlineLevel="3" x14ac:dyDescent="0.25">
      <c r="A507" s="849">
        <f t="shared" ref="A507" si="118">IF(K507=0,0,1)</f>
        <v>0</v>
      </c>
      <c r="B507" s="7" t="s">
        <v>54</v>
      </c>
      <c r="C507" s="290"/>
      <c r="D507" s="174"/>
      <c r="E507" s="255" t="str">
        <f>Onderbouwing_M29!B1457</f>
        <v>V4-1-D4</v>
      </c>
      <c r="F507" s="211" t="str">
        <f>Onderbouwing_M29!D1457</f>
        <v>╚ Meerprijs vlaswol deken dik 190mm Rc=4.5</v>
      </c>
      <c r="G507" s="207"/>
      <c r="H507" s="207"/>
      <c r="I507" s="318"/>
      <c r="J507" s="214"/>
      <c r="K507" s="321"/>
      <c r="L507" s="48"/>
      <c r="M507" s="53" t="str">
        <f>Onderbouwing_M29!F1457</f>
        <v>m²</v>
      </c>
      <c r="N507" s="81">
        <f>Onderbouwing_M29!O1457</f>
        <v>9.1</v>
      </c>
      <c r="O507" s="81">
        <f>Onderbouwing_M29!X1457</f>
        <v>10.738</v>
      </c>
      <c r="P507" s="81">
        <f t="shared" si="114"/>
        <v>0</v>
      </c>
      <c r="Q507" s="256"/>
      <c r="R507" s="68"/>
      <c r="S507" s="296"/>
      <c r="T507" s="1016">
        <f t="shared" si="112"/>
        <v>0</v>
      </c>
      <c r="U507" s="149"/>
      <c r="X507" s="402"/>
      <c r="Z507" s="400"/>
      <c r="AB507" s="407"/>
    </row>
    <row r="508" spans="1:37" ht="6" customHeight="1" outlineLevel="3" x14ac:dyDescent="0.25">
      <c r="A508" s="849">
        <f>IF(SUM(A510:A512)=0,0,1)</f>
        <v>0</v>
      </c>
      <c r="C508" s="290"/>
      <c r="D508" s="174"/>
      <c r="E508" s="258"/>
      <c r="F508" s="211"/>
      <c r="G508" s="207"/>
      <c r="H508" s="207"/>
      <c r="I508" s="318"/>
      <c r="J508" s="214"/>
      <c r="K508" s="332"/>
      <c r="L508" s="48"/>
      <c r="M508" s="53"/>
      <c r="N508" s="81"/>
      <c r="O508" s="81"/>
      <c r="P508" s="81"/>
      <c r="Q508" s="256"/>
      <c r="R508" s="68"/>
      <c r="S508" s="296"/>
      <c r="T508" s="1016">
        <f t="shared" si="112"/>
        <v>0</v>
      </c>
      <c r="U508" s="149"/>
      <c r="X508" s="402"/>
      <c r="Z508" s="400"/>
      <c r="AB508" s="407"/>
    </row>
    <row r="509" spans="1:37" ht="15.75" customHeight="1" outlineLevel="3" x14ac:dyDescent="0.25">
      <c r="A509" s="849">
        <f>IF(SUM(A510:A513)=0,0,1)</f>
        <v>0</v>
      </c>
      <c r="B509" s="7" t="s">
        <v>54</v>
      </c>
      <c r="C509" s="290"/>
      <c r="D509" s="174"/>
      <c r="E509" s="258" t="s">
        <v>1973</v>
      </c>
      <c r="F509" s="832" t="s">
        <v>1977</v>
      </c>
      <c r="G509" s="204"/>
      <c r="H509" s="204"/>
      <c r="I509" s="204"/>
      <c r="J509" s="435"/>
      <c r="K509" s="140"/>
      <c r="L509" s="81"/>
      <c r="M509" s="81"/>
      <c r="N509" s="81"/>
      <c r="O509" s="81"/>
      <c r="P509" s="81"/>
      <c r="Q509" s="256"/>
      <c r="R509" s="68"/>
      <c r="S509" s="296"/>
      <c r="T509" s="1016">
        <f>K509*N509</f>
        <v>0</v>
      </c>
      <c r="U509" s="149"/>
      <c r="X509" s="402"/>
      <c r="Z509" s="400"/>
      <c r="AB509" s="407"/>
      <c r="AK509" s="5"/>
    </row>
    <row r="510" spans="1:37" ht="15.75" customHeight="1" outlineLevel="3" x14ac:dyDescent="0.25">
      <c r="A510" s="849">
        <f t="shared" si="113"/>
        <v>0</v>
      </c>
      <c r="B510" s="7" t="s">
        <v>54</v>
      </c>
      <c r="C510" s="290"/>
      <c r="D510" s="174"/>
      <c r="E510" s="255" t="str">
        <f>Onderbouwing_M29!B1462</f>
        <v>V4-1-E1</v>
      </c>
      <c r="F510" s="211" t="str">
        <f>Onderbouwing_M29!D1462</f>
        <v>Dakisolatie -grasvezel dik 160mm Rc=3.5 &lt; 45 m²</v>
      </c>
      <c r="G510" s="207"/>
      <c r="H510" s="207"/>
      <c r="I510" s="318"/>
      <c r="J510" s="214"/>
      <c r="K510" s="321"/>
      <c r="L510" s="48"/>
      <c r="M510" s="53" t="str">
        <f>Onderbouwing_M29!F1462</f>
        <v>m²</v>
      </c>
      <c r="N510" s="81">
        <f>Onderbouwing_M29!O1462</f>
        <v>141.1</v>
      </c>
      <c r="O510" s="81">
        <f>Onderbouwing_M29!X1462</f>
        <v>166.49800000000002</v>
      </c>
      <c r="P510" s="81">
        <f t="shared" si="114"/>
        <v>0</v>
      </c>
      <c r="Q510" s="256"/>
      <c r="R510" s="68"/>
      <c r="S510" s="296"/>
      <c r="T510" s="1016">
        <f t="shared" si="112"/>
        <v>0</v>
      </c>
      <c r="U510" s="149"/>
      <c r="X510" s="402"/>
      <c r="Z510" s="400"/>
      <c r="AB510" s="407"/>
    </row>
    <row r="511" spans="1:37" ht="15.75" customHeight="1" outlineLevel="3" x14ac:dyDescent="0.25">
      <c r="A511" s="849">
        <f t="shared" si="113"/>
        <v>0</v>
      </c>
      <c r="B511" s="7" t="s">
        <v>54</v>
      </c>
      <c r="C511" s="290"/>
      <c r="D511" s="174"/>
      <c r="E511" s="255" t="str">
        <f>Onderbouwing_M29!B1471</f>
        <v>V4-1-E2</v>
      </c>
      <c r="F511" s="211" t="str">
        <f>Onderbouwing_M29!D1471</f>
        <v>Dakisolatie -grasvezel dik 160mm  Rc=3.5 45- 120 m²</v>
      </c>
      <c r="G511" s="207"/>
      <c r="H511" s="207"/>
      <c r="I511" s="318"/>
      <c r="J511" s="214"/>
      <c r="K511" s="321"/>
      <c r="L511" s="48"/>
      <c r="M511" s="53" t="str">
        <f>Onderbouwing_M29!F1471</f>
        <v>m²</v>
      </c>
      <c r="N511" s="81">
        <f>Onderbouwing_M29!O1471</f>
        <v>136.1</v>
      </c>
      <c r="O511" s="81">
        <f>Onderbouwing_M29!X1471</f>
        <v>160.59799999999998</v>
      </c>
      <c r="P511" s="81">
        <f t="shared" si="114"/>
        <v>0</v>
      </c>
      <c r="Q511" s="256"/>
      <c r="R511" s="68"/>
      <c r="S511" s="296"/>
      <c r="T511" s="1016">
        <f t="shared" si="112"/>
        <v>0</v>
      </c>
      <c r="U511" s="149"/>
      <c r="X511" s="402"/>
      <c r="Z511" s="400"/>
      <c r="AB511" s="407"/>
    </row>
    <row r="512" spans="1:37" ht="15.75" customHeight="1" outlineLevel="3" x14ac:dyDescent="0.25">
      <c r="A512" s="849">
        <f t="shared" si="113"/>
        <v>0</v>
      </c>
      <c r="B512" s="7" t="s">
        <v>54</v>
      </c>
      <c r="C512" s="290"/>
      <c r="D512" s="174"/>
      <c r="E512" s="255" t="str">
        <f>Onderbouwing_M29!B1480</f>
        <v>V4-1-E3</v>
      </c>
      <c r="F512" s="211" t="str">
        <f>Onderbouwing_M29!D1480</f>
        <v>Dakisolatie -grasvezel dik 160mm  Rc=3.5 &gt; 120 m²</v>
      </c>
      <c r="G512" s="207"/>
      <c r="H512" s="207"/>
      <c r="I512" s="318"/>
      <c r="J512" s="214"/>
      <c r="K512" s="321"/>
      <c r="L512" s="48"/>
      <c r="M512" s="53" t="str">
        <f>Onderbouwing_M29!F1480</f>
        <v>m²</v>
      </c>
      <c r="N512" s="81">
        <f>Onderbouwing_M29!O1480</f>
        <v>131.1</v>
      </c>
      <c r="O512" s="81">
        <f>Onderbouwing_M29!X1480</f>
        <v>154.69800000000001</v>
      </c>
      <c r="P512" s="81">
        <f t="shared" si="114"/>
        <v>0</v>
      </c>
      <c r="Q512" s="256"/>
      <c r="R512" s="68"/>
      <c r="S512" s="296"/>
      <c r="T512" s="1016">
        <f t="shared" si="112"/>
        <v>0</v>
      </c>
      <c r="U512" s="149"/>
      <c r="X512" s="402"/>
      <c r="Z512" s="400"/>
      <c r="AB512" s="407"/>
    </row>
    <row r="513" spans="1:37" ht="15.75" customHeight="1" outlineLevel="3" x14ac:dyDescent="0.25">
      <c r="A513" s="849">
        <f t="shared" ref="A513" si="119">IF(K513=0,0,1)</f>
        <v>0</v>
      </c>
      <c r="B513" s="7" t="s">
        <v>54</v>
      </c>
      <c r="C513" s="290"/>
      <c r="D513" s="174"/>
      <c r="E513" s="255" t="str">
        <f>Onderbouwing_M29!B1489</f>
        <v>V4-1-E4</v>
      </c>
      <c r="F513" s="211" t="str">
        <f>Onderbouwing_M29!D1489</f>
        <v>╚ Meerprijs grasvezel dik 230mm Rc=4.5</v>
      </c>
      <c r="G513" s="207"/>
      <c r="H513" s="207"/>
      <c r="I513" s="318"/>
      <c r="J513" s="214"/>
      <c r="K513" s="321"/>
      <c r="L513" s="48"/>
      <c r="M513" s="53" t="str">
        <f>Onderbouwing_M29!F1489</f>
        <v>m²</v>
      </c>
      <c r="N513" s="81">
        <f>Onderbouwing_M29!O1489</f>
        <v>9.8000000000000007</v>
      </c>
      <c r="O513" s="81">
        <f>Onderbouwing_M29!X1489</f>
        <v>11.564</v>
      </c>
      <c r="P513" s="81">
        <f t="shared" si="114"/>
        <v>0</v>
      </c>
      <c r="Q513" s="256"/>
      <c r="R513" s="68"/>
      <c r="S513" s="296"/>
      <c r="T513" s="1016">
        <f t="shared" si="112"/>
        <v>0</v>
      </c>
      <c r="U513" s="149"/>
      <c r="X513" s="402"/>
      <c r="Z513" s="400"/>
      <c r="AB513" s="407"/>
    </row>
    <row r="514" spans="1:37" ht="6" customHeight="1" outlineLevel="3" x14ac:dyDescent="0.25">
      <c r="A514" s="849">
        <f>IF(SUM(A516:A518)=0,0,1)</f>
        <v>0</v>
      </c>
      <c r="C514" s="290"/>
      <c r="D514" s="174"/>
      <c r="E514" s="258"/>
      <c r="F514" s="211"/>
      <c r="G514" s="207"/>
      <c r="H514" s="207"/>
      <c r="I514" s="318"/>
      <c r="J514" s="214"/>
      <c r="K514" s="332"/>
      <c r="L514" s="48"/>
      <c r="M514" s="53"/>
      <c r="N514" s="81"/>
      <c r="O514" s="81"/>
      <c r="P514" s="81"/>
      <c r="Q514" s="256"/>
      <c r="R514" s="68"/>
      <c r="S514" s="296"/>
      <c r="T514" s="1016">
        <f t="shared" si="112"/>
        <v>0</v>
      </c>
      <c r="U514" s="149"/>
      <c r="X514" s="402"/>
      <c r="Z514" s="400"/>
      <c r="AB514" s="407"/>
    </row>
    <row r="515" spans="1:37" ht="15.75" customHeight="1" outlineLevel="3" x14ac:dyDescent="0.25">
      <c r="A515" s="849">
        <f>IF(SUM(A516:A519)=0,0,1)</f>
        <v>0</v>
      </c>
      <c r="B515" s="7" t="s">
        <v>54</v>
      </c>
      <c r="C515" s="290"/>
      <c r="D515" s="174"/>
      <c r="E515" s="258" t="s">
        <v>1980</v>
      </c>
      <c r="F515" s="832" t="s">
        <v>1976</v>
      </c>
      <c r="G515" s="204"/>
      <c r="H515" s="204"/>
      <c r="I515" s="204"/>
      <c r="J515" s="435"/>
      <c r="K515" s="140"/>
      <c r="L515" s="81"/>
      <c r="M515" s="81"/>
      <c r="N515" s="81"/>
      <c r="O515" s="81"/>
      <c r="P515" s="81"/>
      <c r="Q515" s="256"/>
      <c r="R515" s="68"/>
      <c r="S515" s="296"/>
      <c r="T515" s="1016">
        <f>K515*N515</f>
        <v>0</v>
      </c>
      <c r="U515" s="149"/>
      <c r="X515" s="402"/>
      <c r="Z515" s="400"/>
      <c r="AB515" s="407"/>
      <c r="AK515" s="5"/>
    </row>
    <row r="516" spans="1:37" ht="15.75" customHeight="1" outlineLevel="3" x14ac:dyDescent="0.25">
      <c r="A516" s="849">
        <f t="shared" si="113"/>
        <v>0</v>
      </c>
      <c r="B516" s="7" t="s">
        <v>54</v>
      </c>
      <c r="C516" s="290"/>
      <c r="D516" s="174"/>
      <c r="E516" s="255" t="str">
        <f>Onderbouwing_M29!B1494</f>
        <v>V4-1-F1</v>
      </c>
      <c r="F516" s="211" t="str">
        <f>Onderbouwing_M29!D1494</f>
        <v>Dakisolatie -hennepvezel dik 150mm Rc=3.5 &lt; 45 m²</v>
      </c>
      <c r="G516" s="207"/>
      <c r="H516" s="207"/>
      <c r="I516" s="318"/>
      <c r="J516" s="214"/>
      <c r="K516" s="321"/>
      <c r="L516" s="48"/>
      <c r="M516" s="53" t="str">
        <f>Onderbouwing_M29!F1494</f>
        <v>m²</v>
      </c>
      <c r="N516" s="81">
        <f>Onderbouwing_M29!O1494</f>
        <v>141.1</v>
      </c>
      <c r="O516" s="81">
        <f>Onderbouwing_M29!X1494</f>
        <v>166.49800000000002</v>
      </c>
      <c r="P516" s="81">
        <f t="shared" si="114"/>
        <v>0</v>
      </c>
      <c r="Q516" s="256"/>
      <c r="R516" s="68"/>
      <c r="S516" s="296"/>
      <c r="T516" s="1016">
        <f t="shared" si="112"/>
        <v>0</v>
      </c>
      <c r="U516" s="149"/>
      <c r="X516" s="402"/>
      <c r="Z516" s="400"/>
      <c r="AB516" s="407"/>
    </row>
    <row r="517" spans="1:37" ht="15.75" customHeight="1" outlineLevel="3" x14ac:dyDescent="0.25">
      <c r="A517" s="849">
        <f t="shared" ref="A517:A518" si="120">IF(K517=0,0,1)</f>
        <v>0</v>
      </c>
      <c r="B517" s="7" t="s">
        <v>54</v>
      </c>
      <c r="C517" s="290"/>
      <c r="D517" s="174"/>
      <c r="E517" s="255" t="str">
        <f>Onderbouwing_M29!B1503</f>
        <v>V4-1-F2</v>
      </c>
      <c r="F517" s="211" t="str">
        <f>Onderbouwing_M29!D1503</f>
        <v>Dakisolatie -hennepvezel dik 150mm  Rc=3.5 45- 120 m²</v>
      </c>
      <c r="G517" s="207"/>
      <c r="H517" s="207"/>
      <c r="I517" s="318"/>
      <c r="J517" s="214"/>
      <c r="K517" s="321"/>
      <c r="L517" s="48"/>
      <c r="M517" s="53" t="str">
        <f>Onderbouwing_M29!F1503</f>
        <v>m²</v>
      </c>
      <c r="N517" s="81">
        <f>Onderbouwing_M29!O1503</f>
        <v>136.1</v>
      </c>
      <c r="O517" s="81">
        <f>Onderbouwing_M29!X1503</f>
        <v>160.59799999999998</v>
      </c>
      <c r="P517" s="81">
        <f t="shared" si="114"/>
        <v>0</v>
      </c>
      <c r="Q517" s="256"/>
      <c r="R517" s="68"/>
      <c r="S517" s="296"/>
      <c r="T517" s="1016">
        <f t="shared" si="112"/>
        <v>0</v>
      </c>
      <c r="U517" s="149"/>
      <c r="X517" s="402"/>
      <c r="Z517" s="400"/>
      <c r="AB517" s="407"/>
    </row>
    <row r="518" spans="1:37" ht="15.75" customHeight="1" outlineLevel="3" x14ac:dyDescent="0.25">
      <c r="A518" s="849">
        <f t="shared" si="120"/>
        <v>0</v>
      </c>
      <c r="B518" s="7" t="s">
        <v>54</v>
      </c>
      <c r="C518" s="290"/>
      <c r="D518" s="174"/>
      <c r="E518" s="255" t="str">
        <f>Onderbouwing_M29!B1512</f>
        <v>V4-1-F3</v>
      </c>
      <c r="F518" s="211" t="str">
        <f>Onderbouwing_M29!D1512</f>
        <v>Dakisolatie -hennepvezel dik 150mm  Rc=3.5 &gt; 120 m²</v>
      </c>
      <c r="G518" s="207"/>
      <c r="H518" s="207"/>
      <c r="I518" s="318"/>
      <c r="J518" s="214"/>
      <c r="K518" s="321"/>
      <c r="L518" s="48"/>
      <c r="M518" s="53" t="str">
        <f>Onderbouwing_M29!F1512</f>
        <v>m²</v>
      </c>
      <c r="N518" s="81">
        <f>Onderbouwing_M29!O1512</f>
        <v>131.1</v>
      </c>
      <c r="O518" s="81">
        <f>Onderbouwing_M29!X1512</f>
        <v>154.69800000000001</v>
      </c>
      <c r="P518" s="81">
        <f t="shared" si="114"/>
        <v>0</v>
      </c>
      <c r="Q518" s="256"/>
      <c r="R518" s="68"/>
      <c r="S518" s="296"/>
      <c r="T518" s="1016">
        <f t="shared" si="112"/>
        <v>0</v>
      </c>
      <c r="U518" s="149"/>
      <c r="X518" s="402"/>
      <c r="Z518" s="400"/>
      <c r="AB518" s="407"/>
    </row>
    <row r="519" spans="1:37" ht="15.75" customHeight="1" outlineLevel="3" x14ac:dyDescent="0.25">
      <c r="A519" s="849">
        <f t="shared" ref="A519" si="121">IF(K519=0,0,1)</f>
        <v>0</v>
      </c>
      <c r="B519" s="7" t="s">
        <v>54</v>
      </c>
      <c r="C519" s="290"/>
      <c r="D519" s="174"/>
      <c r="E519" s="255" t="str">
        <f>Onderbouwing_M29!B1521</f>
        <v>V4-1-F4</v>
      </c>
      <c r="F519" s="211" t="str">
        <f>Onderbouwing_M29!D1521</f>
        <v>╚ Meerprijs hennepvezel dik 200mm Rc=4.5</v>
      </c>
      <c r="G519" s="207"/>
      <c r="H519" s="207"/>
      <c r="I519" s="318"/>
      <c r="J519" s="214"/>
      <c r="K519" s="321"/>
      <c r="L519" s="48"/>
      <c r="M519" s="53" t="str">
        <f>Onderbouwing_M29!F1521</f>
        <v>m²</v>
      </c>
      <c r="N519" s="81">
        <f>Onderbouwing_M29!O1521</f>
        <v>8.5</v>
      </c>
      <c r="O519" s="81">
        <f>Onderbouwing_M29!X1521</f>
        <v>10.029999999999999</v>
      </c>
      <c r="P519" s="81">
        <f t="shared" si="114"/>
        <v>0</v>
      </c>
      <c r="Q519" s="256"/>
      <c r="R519" s="68"/>
      <c r="S519" s="296"/>
      <c r="T519" s="1016">
        <f t="shared" si="112"/>
        <v>0</v>
      </c>
      <c r="U519" s="149"/>
      <c r="X519" s="402"/>
      <c r="Z519" s="400"/>
      <c r="AB519" s="407"/>
    </row>
    <row r="520" spans="1:37" ht="6" customHeight="1" outlineLevel="3" x14ac:dyDescent="0.25">
      <c r="A520" s="849">
        <f>IF(SUM(A522:A524)=0,0,1)</f>
        <v>0</v>
      </c>
      <c r="C520" s="290"/>
      <c r="D520" s="174"/>
      <c r="E520" s="258"/>
      <c r="F520" s="211"/>
      <c r="G520" s="207"/>
      <c r="H520" s="207"/>
      <c r="I520" s="318"/>
      <c r="J520" s="214"/>
      <c r="K520" s="332"/>
      <c r="L520" s="48"/>
      <c r="M520" s="53"/>
      <c r="N520" s="81"/>
      <c r="O520" s="81"/>
      <c r="P520" s="81"/>
      <c r="Q520" s="256"/>
      <c r="R520" s="68"/>
      <c r="S520" s="296"/>
      <c r="T520" s="1016">
        <f t="shared" si="112"/>
        <v>0</v>
      </c>
      <c r="U520" s="149"/>
      <c r="X520" s="402"/>
      <c r="Z520" s="400"/>
      <c r="AB520" s="407"/>
    </row>
    <row r="521" spans="1:37" ht="15.75" customHeight="1" outlineLevel="3" x14ac:dyDescent="0.25">
      <c r="A521" s="849">
        <f>IF(SUM(A522:A525)=0,0,1)</f>
        <v>0</v>
      </c>
      <c r="B521" s="7" t="s">
        <v>54</v>
      </c>
      <c r="C521" s="290"/>
      <c r="D521" s="174"/>
      <c r="E521" s="258" t="s">
        <v>1979</v>
      </c>
      <c r="F521" s="832" t="s">
        <v>1978</v>
      </c>
      <c r="G521" s="204"/>
      <c r="H521" s="204"/>
      <c r="I521" s="204"/>
      <c r="J521" s="435"/>
      <c r="K521" s="140"/>
      <c r="L521" s="81"/>
      <c r="M521" s="81"/>
      <c r="N521" s="81"/>
      <c r="O521" s="81"/>
      <c r="P521" s="81"/>
      <c r="Q521" s="256"/>
      <c r="R521" s="68"/>
      <c r="S521" s="296"/>
      <c r="T521" s="1016">
        <f>K521*N521</f>
        <v>0</v>
      </c>
      <c r="U521" s="149"/>
      <c r="X521" s="402"/>
      <c r="Z521" s="400"/>
      <c r="AB521" s="407"/>
      <c r="AK521" s="5"/>
    </row>
    <row r="522" spans="1:37" ht="15.75" customHeight="1" outlineLevel="3" x14ac:dyDescent="0.25">
      <c r="A522" s="849">
        <f t="shared" ref="A522" si="122">IF(K522=0,0,1)</f>
        <v>0</v>
      </c>
      <c r="B522" s="7" t="s">
        <v>54</v>
      </c>
      <c r="C522" s="290"/>
      <c r="D522" s="174"/>
      <c r="E522" s="255" t="str">
        <f>Onderbouwing_M29!B1526</f>
        <v>V4-1-G1</v>
      </c>
      <c r="F522" s="211" t="str">
        <f>Onderbouwing_M29!D1526</f>
        <v>Dakisolatie -PIR-platen dik 80mm Rc=3.5 &lt; 45 m²</v>
      </c>
      <c r="G522" s="207"/>
      <c r="H522" s="207"/>
      <c r="I522" s="318"/>
      <c r="J522" s="214"/>
      <c r="K522" s="321"/>
      <c r="L522" s="48"/>
      <c r="M522" s="53" t="str">
        <f>Onderbouwing_M29!F1526</f>
        <v>m²</v>
      </c>
      <c r="N522" s="81">
        <f>Onderbouwing_M29!O1526</f>
        <v>93.5</v>
      </c>
      <c r="O522" s="81">
        <f>Onderbouwing_M29!X1526</f>
        <v>110.33</v>
      </c>
      <c r="P522" s="81">
        <f t="shared" si="114"/>
        <v>0</v>
      </c>
      <c r="Q522" s="256"/>
      <c r="R522" s="68"/>
      <c r="S522" s="296"/>
      <c r="T522" s="1016">
        <f t="shared" si="112"/>
        <v>0</v>
      </c>
      <c r="U522" s="149"/>
      <c r="X522" s="402"/>
      <c r="Z522" s="400"/>
      <c r="AB522" s="407"/>
    </row>
    <row r="523" spans="1:37" ht="15.75" customHeight="1" outlineLevel="3" x14ac:dyDescent="0.25">
      <c r="A523" s="849">
        <f t="shared" ref="A523" si="123">IF(K523=0,0,1)</f>
        <v>0</v>
      </c>
      <c r="B523" s="7" t="s">
        <v>54</v>
      </c>
      <c r="C523" s="290"/>
      <c r="D523" s="174"/>
      <c r="E523" s="255" t="str">
        <f>Onderbouwing_M29!B1536</f>
        <v>V4-1-G2</v>
      </c>
      <c r="F523" s="211" t="str">
        <f>Onderbouwing_M29!D1536</f>
        <v>Dakisolatie -PIR-platen dik 80mm  Rc=3.5 45- 120 m²</v>
      </c>
      <c r="G523" s="207"/>
      <c r="H523" s="207"/>
      <c r="I523" s="318"/>
      <c r="J523" s="214"/>
      <c r="K523" s="321"/>
      <c r="L523" s="48"/>
      <c r="M523" s="53" t="str">
        <f>Onderbouwing_M29!F1536</f>
        <v>m²</v>
      </c>
      <c r="N523" s="81">
        <f>Onderbouwing_M29!O1536</f>
        <v>88.5</v>
      </c>
      <c r="O523" s="81">
        <f>Onderbouwing_M29!X1536</f>
        <v>104.42999999999999</v>
      </c>
      <c r="P523" s="81">
        <f t="shared" si="114"/>
        <v>0</v>
      </c>
      <c r="Q523" s="256"/>
      <c r="R523" s="68"/>
      <c r="S523" s="296"/>
      <c r="T523" s="1016">
        <f t="shared" si="112"/>
        <v>0</v>
      </c>
      <c r="U523" s="149"/>
      <c r="X523" s="402"/>
      <c r="Z523" s="400"/>
      <c r="AB523" s="407"/>
    </row>
    <row r="524" spans="1:37" ht="15.75" customHeight="1" outlineLevel="3" x14ac:dyDescent="0.25">
      <c r="A524" s="849">
        <f t="shared" ref="A524" si="124">IF(K524=0,0,1)</f>
        <v>0</v>
      </c>
      <c r="B524" s="7" t="s">
        <v>54</v>
      </c>
      <c r="C524" s="290"/>
      <c r="D524" s="174"/>
      <c r="E524" s="255" t="str">
        <f>Onderbouwing_M29!B1546</f>
        <v>V4-1-G3</v>
      </c>
      <c r="F524" s="211" t="str">
        <f>Onderbouwing_M29!D1546</f>
        <v>Dakisolatie -PIR-platen dik 80mm  Rc=3.5 &gt; 120 m²</v>
      </c>
      <c r="G524" s="207"/>
      <c r="H524" s="207"/>
      <c r="I524" s="318"/>
      <c r="J524" s="214"/>
      <c r="K524" s="321"/>
      <c r="L524" s="48"/>
      <c r="M524" s="53" t="str">
        <f>Onderbouwing_M29!F1546</f>
        <v>m²</v>
      </c>
      <c r="N524" s="81">
        <f>Onderbouwing_M29!O1546</f>
        <v>85.5</v>
      </c>
      <c r="O524" s="81">
        <f>Onderbouwing_M29!X1546</f>
        <v>100.88999999999999</v>
      </c>
      <c r="P524" s="81">
        <f t="shared" si="114"/>
        <v>0</v>
      </c>
      <c r="Q524" s="256"/>
      <c r="R524" s="68"/>
      <c r="S524" s="296"/>
      <c r="T524" s="1016">
        <f t="shared" si="112"/>
        <v>0</v>
      </c>
      <c r="U524" s="149"/>
      <c r="X524" s="402"/>
      <c r="Z524" s="400"/>
      <c r="AB524" s="407"/>
    </row>
    <row r="525" spans="1:37" ht="15.75" customHeight="1" outlineLevel="3" x14ac:dyDescent="0.25">
      <c r="A525" s="849">
        <f t="shared" ref="A525" si="125">IF(K525=0,0,1)</f>
        <v>0</v>
      </c>
      <c r="B525" s="7" t="s">
        <v>54</v>
      </c>
      <c r="C525" s="290"/>
      <c r="D525" s="174"/>
      <c r="E525" s="255" t="str">
        <f>Onderbouwing_M29!B1556</f>
        <v>V4-1-G4</v>
      </c>
      <c r="F525" s="211" t="str">
        <f>Onderbouwing_M29!D1556</f>
        <v xml:space="preserve">╚ Meerprijs PIR-platen dik 100mm  Rc=4.5 </v>
      </c>
      <c r="G525" s="207"/>
      <c r="H525" s="207"/>
      <c r="I525" s="318"/>
      <c r="J525" s="214"/>
      <c r="K525" s="321"/>
      <c r="L525" s="48"/>
      <c r="M525" s="53" t="str">
        <f>Onderbouwing_M29!F1556</f>
        <v>m²</v>
      </c>
      <c r="N525" s="81">
        <f>Onderbouwing_M29!O1556</f>
        <v>2.66</v>
      </c>
      <c r="O525" s="81">
        <f>Onderbouwing_M29!X1556</f>
        <v>3.1388000000000003</v>
      </c>
      <c r="P525" s="81">
        <f t="shared" si="114"/>
        <v>0</v>
      </c>
      <c r="Q525" s="256"/>
      <c r="R525" s="68"/>
      <c r="S525" s="296"/>
      <c r="T525" s="1016">
        <f t="shared" si="112"/>
        <v>0</v>
      </c>
      <c r="U525" s="149"/>
      <c r="X525" s="402"/>
      <c r="Z525" s="400"/>
      <c r="AB525" s="407"/>
    </row>
    <row r="526" spans="1:37" ht="6" customHeight="1" outlineLevel="3" x14ac:dyDescent="0.25">
      <c r="A526" s="849">
        <f>A527</f>
        <v>0</v>
      </c>
      <c r="B526" s="7" t="s">
        <v>54</v>
      </c>
      <c r="C526" s="290"/>
      <c r="D526" s="174"/>
      <c r="E526" s="258"/>
      <c r="F526" s="434"/>
      <c r="G526" s="319"/>
      <c r="H526" s="319"/>
      <c r="I526" s="319"/>
      <c r="J526" s="442"/>
      <c r="K526" s="332"/>
      <c r="L526" s="48"/>
      <c r="M526" s="53"/>
      <c r="N526" s="81"/>
      <c r="O526" s="81"/>
      <c r="P526" s="81"/>
      <c r="Q526" s="256"/>
      <c r="R526" s="68"/>
      <c r="S526" s="296"/>
      <c r="T526" s="1016">
        <f t="shared" si="112"/>
        <v>0</v>
      </c>
      <c r="U526" s="149"/>
      <c r="X526" s="402"/>
      <c r="Z526" s="400"/>
      <c r="AB526" s="407"/>
    </row>
    <row r="527" spans="1:37" ht="15.75" customHeight="1" outlineLevel="3" x14ac:dyDescent="0.25">
      <c r="A527" s="849">
        <f>IF(SUM(A528:A540)=0,0,1)</f>
        <v>0</v>
      </c>
      <c r="B527" s="7" t="s">
        <v>54</v>
      </c>
      <c r="C527" s="290"/>
      <c r="D527" s="174"/>
      <c r="E527" s="258" t="str">
        <f>Onderbouwing_M29!B1561</f>
        <v>V4-1-X</v>
      </c>
      <c r="F527" s="832" t="str">
        <f>Onderbouwing_M29!D1561</f>
        <v>Bijkomende kosten:</v>
      </c>
      <c r="G527" s="444"/>
      <c r="H527" s="204"/>
      <c r="I527" s="204"/>
      <c r="J527" s="435"/>
      <c r="K527" s="332"/>
      <c r="L527" s="48"/>
      <c r="M527" s="53"/>
      <c r="N527" s="81"/>
      <c r="O527" s="81"/>
      <c r="P527" s="81"/>
      <c r="Q527" s="256"/>
      <c r="R527" s="68"/>
      <c r="S527" s="296"/>
      <c r="T527" s="1016">
        <f t="shared" si="112"/>
        <v>0</v>
      </c>
      <c r="U527" s="149"/>
      <c r="X527" s="402"/>
      <c r="Z527" s="400"/>
      <c r="AB527" s="407"/>
    </row>
    <row r="528" spans="1:37" ht="15.75" customHeight="1" outlineLevel="3" x14ac:dyDescent="0.25">
      <c r="A528" s="849">
        <f t="shared" ref="A528" si="126">IF(K528=0,0,1)</f>
        <v>0</v>
      </c>
      <c r="B528" s="7" t="s">
        <v>54</v>
      </c>
      <c r="C528" s="290"/>
      <c r="D528" s="174"/>
      <c r="E528" s="255" t="str">
        <f>Onderbouwing_M29!B1563</f>
        <v>V4-1-X1</v>
      </c>
      <c r="F528" s="211" t="str">
        <f>Onderbouwing_M29!D1563</f>
        <v>Minimum Tarief (van toepassing indien totaal spuit en of inblaas isoleren lager is dan € 750)</v>
      </c>
      <c r="G528" s="207"/>
      <c r="H528" s="207"/>
      <c r="I528" s="318"/>
      <c r="J528" s="214"/>
      <c r="K528" s="321"/>
      <c r="L528" s="48"/>
      <c r="M528" s="53" t="str">
        <f>Onderbouwing_M29!F1563</f>
        <v>won</v>
      </c>
      <c r="N528" s="81">
        <f>Onderbouwing_M29!M1563</f>
        <v>750</v>
      </c>
      <c r="O528" s="81">
        <f>Onderbouwing_M29!X1563</f>
        <v>885</v>
      </c>
      <c r="P528" s="81">
        <f t="shared" si="114"/>
        <v>0</v>
      </c>
      <c r="Q528" s="256"/>
      <c r="R528" s="68"/>
      <c r="S528" s="296"/>
      <c r="T528" s="1016">
        <f t="shared" si="112"/>
        <v>0</v>
      </c>
      <c r="U528" s="398"/>
      <c r="X528" s="428"/>
      <c r="Y528" s="1068" t="s">
        <v>2186</v>
      </c>
    </row>
    <row r="529" spans="1:37" ht="15.75" customHeight="1" outlineLevel="3" x14ac:dyDescent="0.25">
      <c r="A529" s="849">
        <f t="shared" ref="A529:A540" si="127">IF(K529=0,0,1)</f>
        <v>0</v>
      </c>
      <c r="B529" s="7" t="s">
        <v>54</v>
      </c>
      <c r="C529" s="290"/>
      <c r="D529" s="174"/>
      <c r="E529" s="255" t="str">
        <f>Onderbouwing_M29!B1564</f>
        <v>V4-1-X2</v>
      </c>
      <c r="F529" s="211" t="str">
        <f>Onderbouwing_M29!D1564</f>
        <v>Minimum Tarief timmerwerkzaamheden</v>
      </c>
      <c r="G529" s="207"/>
      <c r="H529" s="207"/>
      <c r="I529" s="318"/>
      <c r="J529" s="214"/>
      <c r="K529" s="321"/>
      <c r="L529" s="48"/>
      <c r="M529" s="53" t="str">
        <f>Onderbouwing_M29!F1564</f>
        <v>won</v>
      </c>
      <c r="N529" s="81">
        <f>Onderbouwing_M29!M1564</f>
        <v>350</v>
      </c>
      <c r="O529" s="81">
        <f>Onderbouwing_M29!X1564</f>
        <v>413</v>
      </c>
      <c r="P529" s="81">
        <f t="shared" si="114"/>
        <v>0</v>
      </c>
      <c r="Q529" s="256"/>
      <c r="R529" s="68"/>
      <c r="S529" s="296"/>
      <c r="T529" s="1016">
        <f t="shared" si="112"/>
        <v>0</v>
      </c>
      <c r="U529" s="398"/>
      <c r="X529" s="402"/>
      <c r="Z529" s="400"/>
      <c r="AB529" s="407"/>
    </row>
    <row r="530" spans="1:37" ht="15.75" customHeight="1" outlineLevel="3" x14ac:dyDescent="0.25">
      <c r="A530" s="849">
        <f t="shared" si="127"/>
        <v>0</v>
      </c>
      <c r="B530" s="7" t="s">
        <v>54</v>
      </c>
      <c r="C530" s="290"/>
      <c r="D530" s="174"/>
      <c r="E530" s="255" t="str">
        <f>Onderbouwing_M29!B1565</f>
        <v>V4-1-X3</v>
      </c>
      <c r="F530" s="211" t="str">
        <f>Onderbouwing_M29!D1565</f>
        <v>Opname voor begin werkzaamheden  (altijd van toepassing)</v>
      </c>
      <c r="G530" s="207"/>
      <c r="H530" s="207"/>
      <c r="I530" s="318"/>
      <c r="J530" s="214"/>
      <c r="K530" s="321"/>
      <c r="L530" s="48"/>
      <c r="M530" s="53" t="str">
        <f>Onderbouwing_M29!F1565</f>
        <v>won</v>
      </c>
      <c r="N530" s="81">
        <f>Onderbouwing_M29!M1565</f>
        <v>75</v>
      </c>
      <c r="O530" s="81">
        <f>Onderbouwing_M29!X1565</f>
        <v>88.5</v>
      </c>
      <c r="P530" s="81">
        <f t="shared" si="114"/>
        <v>0</v>
      </c>
      <c r="Q530" s="256"/>
      <c r="R530" s="68"/>
      <c r="S530" s="296"/>
      <c r="T530" s="1016">
        <f t="shared" si="112"/>
        <v>0</v>
      </c>
      <c r="U530" s="398"/>
      <c r="X530" s="402"/>
      <c r="Z530" s="400"/>
      <c r="AB530" s="407"/>
    </row>
    <row r="531" spans="1:37" ht="15.75" customHeight="1" outlineLevel="3" x14ac:dyDescent="0.25">
      <c r="A531" s="849">
        <f t="shared" si="127"/>
        <v>0</v>
      </c>
      <c r="B531" s="7" t="s">
        <v>54</v>
      </c>
      <c r="C531" s="290"/>
      <c r="D531" s="174"/>
      <c r="E531" s="255" t="str">
        <f>Onderbouwing_M29!B1566</f>
        <v>V4-1-X4</v>
      </c>
      <c r="F531" s="211" t="str">
        <f>Onderbouwing_M29!D1566</f>
        <v>Demonteren. slopen. afvoeren</v>
      </c>
      <c r="G531" s="207"/>
      <c r="H531" s="207"/>
      <c r="I531" s="318"/>
      <c r="J531" s="214"/>
      <c r="K531" s="321"/>
      <c r="L531" s="48"/>
      <c r="M531" s="53" t="str">
        <f>Onderbouwing_M29!F1566</f>
        <v>won</v>
      </c>
      <c r="N531" s="81">
        <f>Onderbouwing_M29!M1566</f>
        <v>200</v>
      </c>
      <c r="O531" s="81">
        <f>Onderbouwing_M29!X1566</f>
        <v>236</v>
      </c>
      <c r="P531" s="81">
        <f t="shared" si="114"/>
        <v>0</v>
      </c>
      <c r="Q531" s="256"/>
      <c r="R531" s="68"/>
      <c r="S531" s="296"/>
      <c r="T531" s="1016">
        <f t="shared" si="112"/>
        <v>0</v>
      </c>
      <c r="U531" s="398"/>
      <c r="X531" s="402"/>
    </row>
    <row r="532" spans="1:37" ht="15.75" customHeight="1" outlineLevel="3" x14ac:dyDescent="0.25">
      <c r="A532" s="849">
        <f t="shared" ref="A532" si="128">IF(K532=0,0,1)</f>
        <v>0</v>
      </c>
      <c r="B532" s="7" t="s">
        <v>54</v>
      </c>
      <c r="C532" s="290"/>
      <c r="D532" s="174"/>
      <c r="E532" s="255" t="str">
        <f>Onderbouwing_M29!B1567</f>
        <v>V4-1-X5</v>
      </c>
      <c r="F532" s="211" t="str">
        <f>Onderbouwing_M29!D1567</f>
        <v>Uitvlakken bestaande constructie</v>
      </c>
      <c r="G532" s="207"/>
      <c r="H532" s="207"/>
      <c r="I532" s="318"/>
      <c r="J532" s="214"/>
      <c r="K532" s="321"/>
      <c r="L532" s="48"/>
      <c r="M532" s="53" t="str">
        <f>Onderbouwing_M29!F1567</f>
        <v>m²</v>
      </c>
      <c r="N532" s="81">
        <f>Onderbouwing_M29!M1567</f>
        <v>16.97</v>
      </c>
      <c r="O532" s="81">
        <f>Onderbouwing_M29!X1567</f>
        <v>20.0246</v>
      </c>
      <c r="P532" s="81">
        <f t="shared" si="114"/>
        <v>0</v>
      </c>
      <c r="Q532" s="256"/>
      <c r="R532" s="68"/>
      <c r="S532" s="296"/>
      <c r="T532" s="1016">
        <f t="shared" si="112"/>
        <v>0</v>
      </c>
      <c r="U532" s="398"/>
      <c r="X532" s="402"/>
    </row>
    <row r="533" spans="1:37" ht="15.75" customHeight="1" outlineLevel="3" x14ac:dyDescent="0.25">
      <c r="A533" s="849">
        <f>IF(K533=0,0,1)</f>
        <v>0</v>
      </c>
      <c r="B533" s="7" t="s">
        <v>54</v>
      </c>
      <c r="C533" s="290"/>
      <c r="D533" s="174"/>
      <c r="E533" s="255" t="str">
        <f>Onderbouwing_M29!B1568</f>
        <v>V4-1-X6</v>
      </c>
      <c r="F533" s="211" t="str">
        <f>Onderbouwing_M29!D1568</f>
        <v xml:space="preserve">Opdikken bij te weinig dikte </v>
      </c>
      <c r="G533" s="207"/>
      <c r="H533" s="207"/>
      <c r="I533" s="318"/>
      <c r="J533" s="214"/>
      <c r="K533" s="321"/>
      <c r="L533" s="48"/>
      <c r="M533" s="53" t="str">
        <f>Onderbouwing_M29!F1568</f>
        <v>m²</v>
      </c>
      <c r="N533" s="81">
        <f>Onderbouwing_M29!M1568</f>
        <v>5</v>
      </c>
      <c r="O533" s="81">
        <f>Onderbouwing_M29!X1568</f>
        <v>5.9</v>
      </c>
      <c r="P533" s="81">
        <f t="shared" si="114"/>
        <v>0</v>
      </c>
      <c r="Q533" s="256"/>
      <c r="R533" s="68"/>
      <c r="S533" s="296"/>
      <c r="T533" s="1016">
        <f t="shared" si="112"/>
        <v>0</v>
      </c>
      <c r="U533" s="398"/>
      <c r="X533" s="402"/>
      <c r="Z533" s="400"/>
      <c r="AB533" s="407"/>
    </row>
    <row r="534" spans="1:37" ht="15.75" customHeight="1" outlineLevel="3" x14ac:dyDescent="0.25">
      <c r="A534" s="849">
        <f t="shared" si="127"/>
        <v>0</v>
      </c>
      <c r="C534" s="290"/>
      <c r="D534" s="174"/>
      <c r="E534" s="255" t="str">
        <f>Onderbouwing_M29!B1569</f>
        <v>V4-1-X7</v>
      </c>
      <c r="F534" s="211" t="str">
        <f>Onderbouwing_M29!D1569</f>
        <v>Nokbalk opdikken</v>
      </c>
      <c r="G534" s="207"/>
      <c r="H534" s="207"/>
      <c r="I534" s="318"/>
      <c r="J534" s="214"/>
      <c r="K534" s="321"/>
      <c r="L534" s="48"/>
      <c r="M534" s="53" t="str">
        <f>Onderbouwing_M29!F1569</f>
        <v>m¹</v>
      </c>
      <c r="N534" s="81">
        <f>Onderbouwing_M29!M1569</f>
        <v>25</v>
      </c>
      <c r="O534" s="81">
        <f>Onderbouwing_M29!X1569</f>
        <v>29.5</v>
      </c>
      <c r="P534" s="81">
        <f t="shared" si="114"/>
        <v>0</v>
      </c>
      <c r="Q534" s="256"/>
      <c r="R534" s="68"/>
      <c r="S534" s="296"/>
      <c r="T534" s="1016">
        <f t="shared" si="112"/>
        <v>0</v>
      </c>
      <c r="U534" s="398"/>
      <c r="X534" s="402"/>
      <c r="Z534" s="400"/>
      <c r="AB534" s="407"/>
    </row>
    <row r="535" spans="1:37" ht="15.75" customHeight="1" outlineLevel="3" x14ac:dyDescent="0.25">
      <c r="A535" s="849">
        <f t="shared" si="127"/>
        <v>0</v>
      </c>
      <c r="C535" s="290"/>
      <c r="D535" s="174"/>
      <c r="E535" s="255" t="str">
        <f>Onderbouwing_M29!B1570</f>
        <v>V4-1-X8</v>
      </c>
      <c r="F535" s="211" t="str">
        <f>Onderbouwing_M29!D1570</f>
        <v>Isolatie rondom dakopeningen</v>
      </c>
      <c r="G535" s="207"/>
      <c r="H535" s="207"/>
      <c r="I535" s="318"/>
      <c r="J535" s="214"/>
      <c r="K535" s="321"/>
      <c r="L535" s="48"/>
      <c r="M535" s="53" t="str">
        <f>Onderbouwing_M29!F1570</f>
        <v>won</v>
      </c>
      <c r="N535" s="81">
        <f>Onderbouwing_M29!M1570</f>
        <v>125</v>
      </c>
      <c r="O535" s="81">
        <f>Onderbouwing_M29!X1570</f>
        <v>147.5</v>
      </c>
      <c r="P535" s="81">
        <f t="shared" si="114"/>
        <v>0</v>
      </c>
      <c r="Q535" s="256"/>
      <c r="R535" s="68"/>
      <c r="S535" s="296"/>
      <c r="T535" s="1016">
        <f t="shared" si="112"/>
        <v>0</v>
      </c>
      <c r="U535" s="398"/>
      <c r="X535" s="402"/>
      <c r="Z535" s="400"/>
      <c r="AB535" s="407"/>
    </row>
    <row r="536" spans="1:37" ht="15.75" customHeight="1" outlineLevel="3" x14ac:dyDescent="0.25">
      <c r="A536" s="849">
        <f t="shared" si="127"/>
        <v>0</v>
      </c>
      <c r="C536" s="290"/>
      <c r="D536" s="174"/>
      <c r="E536" s="255" t="str">
        <f>Onderbouwing_M29!B1571</f>
        <v>V4-1-X9</v>
      </c>
      <c r="F536" s="211" t="str">
        <f>Onderbouwing_M29!D1571</f>
        <v>Steigerwerk (rolsteiger. steiger in trap. etc.)</v>
      </c>
      <c r="G536" s="207"/>
      <c r="H536" s="207"/>
      <c r="I536" s="318"/>
      <c r="J536" s="214"/>
      <c r="K536" s="321"/>
      <c r="L536" s="48"/>
      <c r="M536" s="53" t="str">
        <f>Onderbouwing_M29!F1571</f>
        <v>won</v>
      </c>
      <c r="N536" s="81">
        <f>Onderbouwing_M29!M1571</f>
        <v>300</v>
      </c>
      <c r="O536" s="81">
        <f>Onderbouwing_M29!X1571</f>
        <v>354</v>
      </c>
      <c r="P536" s="81">
        <f t="shared" si="114"/>
        <v>0</v>
      </c>
      <c r="Q536" s="256"/>
      <c r="R536" s="68"/>
      <c r="S536" s="296"/>
      <c r="T536" s="1016">
        <f t="shared" si="112"/>
        <v>0</v>
      </c>
      <c r="U536" s="398"/>
      <c r="X536" s="402"/>
      <c r="Z536" s="400"/>
      <c r="AB536" s="407"/>
    </row>
    <row r="537" spans="1:37" ht="15.75" customHeight="1" outlineLevel="3" x14ac:dyDescent="0.25">
      <c r="A537" s="849">
        <f t="shared" si="127"/>
        <v>0</v>
      </c>
      <c r="C537" s="290"/>
      <c r="D537" s="174"/>
      <c r="E537" s="255" t="str">
        <f>Onderbouwing_M29!B1572</f>
        <v>V4-1-X10</v>
      </c>
      <c r="F537" s="211" t="str">
        <f>Onderbouwing_M29!D1572</f>
        <v>Knieschot plaatsen tot 60cm</v>
      </c>
      <c r="G537" s="207"/>
      <c r="H537" s="207"/>
      <c r="I537" s="318"/>
      <c r="J537" s="214"/>
      <c r="K537" s="321"/>
      <c r="L537" s="48"/>
      <c r="M537" s="53" t="str">
        <f>Onderbouwing_M29!F1572</f>
        <v xml:space="preserve">m¹
</v>
      </c>
      <c r="N537" s="81">
        <f>Onderbouwing_M29!M1572</f>
        <v>45</v>
      </c>
      <c r="O537" s="81">
        <f>Onderbouwing_M29!X1572</f>
        <v>53.1</v>
      </c>
      <c r="P537" s="81">
        <f t="shared" si="114"/>
        <v>0</v>
      </c>
      <c r="Q537" s="256"/>
      <c r="R537" s="68"/>
      <c r="S537" s="296"/>
      <c r="T537" s="1016">
        <f t="shared" si="112"/>
        <v>0</v>
      </c>
      <c r="U537" s="398"/>
      <c r="X537" s="402"/>
      <c r="Z537" s="400"/>
      <c r="AB537" s="407"/>
    </row>
    <row r="538" spans="1:37" ht="15.75" customHeight="1" outlineLevel="3" x14ac:dyDescent="0.25">
      <c r="A538" s="849">
        <f t="shared" si="127"/>
        <v>0</v>
      </c>
      <c r="C538" s="290"/>
      <c r="D538" s="174"/>
      <c r="E538" s="255" t="str">
        <f>Onderbouwing_M29!B1573</f>
        <v>V4-1-X11</v>
      </c>
      <c r="F538" s="211" t="str">
        <f>Onderbouwing_M29!D1573</f>
        <v>Stroom verleggen per aansluitpunt</v>
      </c>
      <c r="G538" s="207"/>
      <c r="H538" s="207"/>
      <c r="I538" s="318"/>
      <c r="J538" s="214"/>
      <c r="K538" s="321"/>
      <c r="L538" s="48"/>
      <c r="M538" s="53" t="str">
        <f>Onderbouwing_M29!F1573</f>
        <v>st</v>
      </c>
      <c r="N538" s="81">
        <f>Onderbouwing_M29!M1573</f>
        <v>75</v>
      </c>
      <c r="O538" s="81">
        <f>Onderbouwing_M29!X1573</f>
        <v>88.5</v>
      </c>
      <c r="P538" s="81">
        <f t="shared" si="114"/>
        <v>0</v>
      </c>
      <c r="Q538" s="256"/>
      <c r="R538" s="68"/>
      <c r="S538" s="296"/>
      <c r="T538" s="1016">
        <f t="shared" si="112"/>
        <v>0</v>
      </c>
      <c r="U538" s="398"/>
      <c r="X538" s="402"/>
      <c r="Z538" s="400"/>
      <c r="AB538" s="407"/>
    </row>
    <row r="539" spans="1:37" ht="15.75" customHeight="1" outlineLevel="3" x14ac:dyDescent="0.25">
      <c r="A539" s="849">
        <f t="shared" si="127"/>
        <v>0</v>
      </c>
      <c r="B539" s="7" t="s">
        <v>54</v>
      </c>
      <c r="C539" s="290"/>
      <c r="D539" s="174"/>
      <c r="E539" s="255" t="str">
        <f>Onderbouwing_M29!B1574</f>
        <v>V4-1-X12</v>
      </c>
      <c r="F539" s="211" t="str">
        <f>Onderbouwing_M29!D1574</f>
        <v>Afdekken trap. beschermen interieur met bijv. stucloper</v>
      </c>
      <c r="G539" s="207"/>
      <c r="H539" s="207"/>
      <c r="I539" s="318"/>
      <c r="J539" s="214"/>
      <c r="K539" s="321"/>
      <c r="L539" s="48"/>
      <c r="M539" s="53" t="str">
        <f>Onderbouwing_M29!F1574</f>
        <v>won</v>
      </c>
      <c r="N539" s="81">
        <f>Onderbouwing_M29!M1574</f>
        <v>125</v>
      </c>
      <c r="O539" s="81">
        <f>Onderbouwing_M29!X1574</f>
        <v>147.5</v>
      </c>
      <c r="P539" s="81">
        <f t="shared" si="114"/>
        <v>0</v>
      </c>
      <c r="Q539" s="256"/>
      <c r="R539" s="68"/>
      <c r="S539" s="296"/>
      <c r="T539" s="1016">
        <f t="shared" si="112"/>
        <v>0</v>
      </c>
      <c r="U539" s="398"/>
      <c r="Z539" s="400"/>
      <c r="AB539" s="407"/>
    </row>
    <row r="540" spans="1:37" ht="15.75" customHeight="1" outlineLevel="3" x14ac:dyDescent="0.25">
      <c r="A540" s="849">
        <f t="shared" si="127"/>
        <v>0</v>
      </c>
      <c r="B540" s="7" t="s">
        <v>54</v>
      </c>
      <c r="C540" s="290"/>
      <c r="D540" s="174"/>
      <c r="E540" s="255" t="str">
        <f>Onderbouwing_M29!B1575</f>
        <v>V4-1-X13</v>
      </c>
      <c r="F540" s="211" t="str">
        <f>Onderbouwing_M29!D1575</f>
        <v xml:space="preserve">Indien zolder toegang alleen bereikbaar met vliezotrap toeslag op prijzen </v>
      </c>
      <c r="G540" s="207"/>
      <c r="H540" s="207"/>
      <c r="I540" s="318"/>
      <c r="J540" s="214"/>
      <c r="K540" s="321"/>
      <c r="L540" s="48"/>
      <c r="M540" s="53" t="str">
        <f>Onderbouwing_M29!F1575</f>
        <v>won</v>
      </c>
      <c r="N540" s="863">
        <f>Onderbouwing_M29!K1575</f>
        <v>0.2</v>
      </c>
      <c r="O540" s="81">
        <f>Onderbouwing_M29!X1575</f>
        <v>0</v>
      </c>
      <c r="P540" s="81">
        <f t="shared" si="114"/>
        <v>0</v>
      </c>
      <c r="Q540" s="256"/>
      <c r="R540" s="68"/>
      <c r="S540" s="296"/>
      <c r="T540" s="1016">
        <f t="shared" si="112"/>
        <v>0</v>
      </c>
      <c r="X540" s="402"/>
      <c r="Y540" s="864"/>
    </row>
    <row r="541" spans="1:37" ht="6" customHeight="1" outlineLevel="1" x14ac:dyDescent="0.2">
      <c r="A541" s="849">
        <f>A542</f>
        <v>0</v>
      </c>
      <c r="B541" s="7" t="s">
        <v>54</v>
      </c>
      <c r="C541" s="290"/>
      <c r="D541" s="174"/>
      <c r="E541" s="257"/>
      <c r="F541" s="188"/>
      <c r="G541" s="121"/>
      <c r="H541" s="121"/>
      <c r="I541" s="121"/>
      <c r="J541" s="10"/>
      <c r="K541" s="43"/>
      <c r="L541" s="10"/>
      <c r="M541" s="46"/>
      <c r="N541" s="47"/>
      <c r="O541" s="47"/>
      <c r="P541" s="342"/>
      <c r="Q541" s="256"/>
      <c r="R541" s="68"/>
      <c r="S541" s="296"/>
      <c r="T541" s="1016">
        <f t="shared" si="112"/>
        <v>0</v>
      </c>
      <c r="U541" s="149"/>
      <c r="X541" s="417"/>
      <c r="Z541" s="400"/>
      <c r="AB541" s="407"/>
    </row>
    <row r="542" spans="1:37" ht="15.75" customHeight="1" outlineLevel="1" x14ac:dyDescent="0.25">
      <c r="A542" s="849">
        <f>IF(P542=0,0,1)</f>
        <v>0</v>
      </c>
      <c r="B542" s="7" t="s">
        <v>54</v>
      </c>
      <c r="C542" s="290"/>
      <c r="D542" s="174"/>
      <c r="E542" s="269"/>
      <c r="F542" s="223"/>
      <c r="G542" s="224"/>
      <c r="H542" s="225"/>
      <c r="I542" s="225"/>
      <c r="J542" s="226"/>
      <c r="K542" s="227"/>
      <c r="L542" s="227"/>
      <c r="M542" s="228" t="str">
        <f>E483</f>
        <v>V4-1</v>
      </c>
      <c r="N542" s="229" t="s">
        <v>106</v>
      </c>
      <c r="O542" s="229"/>
      <c r="P542" s="343">
        <f>ROUNDUP(SUM(P484:P541),0)</f>
        <v>0</v>
      </c>
      <c r="Q542" s="270"/>
      <c r="R542" s="68"/>
      <c r="S542" s="291"/>
      <c r="T542" s="1016"/>
      <c r="U542" s="149"/>
      <c r="V542" s="858">
        <f>P542</f>
        <v>0</v>
      </c>
      <c r="W542" s="422"/>
      <c r="X542" s="417"/>
      <c r="Y542" s="411"/>
      <c r="Z542" s="400"/>
      <c r="AB542" s="407"/>
    </row>
    <row r="543" spans="1:37" ht="9" customHeight="1" outlineLevel="3" x14ac:dyDescent="0.25">
      <c r="A543" s="849">
        <f>A544</f>
        <v>0</v>
      </c>
      <c r="B543" s="7" t="s">
        <v>54</v>
      </c>
      <c r="C543" s="290"/>
      <c r="D543" s="174"/>
      <c r="E543" s="272"/>
      <c r="F543" s="188"/>
      <c r="G543" s="173"/>
      <c r="H543" s="173"/>
      <c r="I543" s="173"/>
      <c r="J543" s="48"/>
      <c r="K543" s="332"/>
      <c r="L543" s="48"/>
      <c r="M543" s="48"/>
      <c r="N543" s="48"/>
      <c r="O543" s="48"/>
      <c r="P543" s="48"/>
      <c r="Q543" s="683"/>
      <c r="R543" s="68"/>
      <c r="S543" s="296"/>
      <c r="T543" s="1016">
        <f t="shared" si="112"/>
        <v>0</v>
      </c>
      <c r="U543" s="149"/>
      <c r="X543" s="402"/>
      <c r="Z543" s="400"/>
      <c r="AB543" s="407"/>
      <c r="AK543" s="5"/>
    </row>
    <row r="544" spans="1:37" ht="20.399999999999999" customHeight="1" outlineLevel="3" x14ac:dyDescent="0.25">
      <c r="A544" s="849">
        <f>A563</f>
        <v>0</v>
      </c>
      <c r="B544" s="312"/>
      <c r="C544" s="290"/>
      <c r="D544" s="174"/>
      <c r="E544" s="271" t="s">
        <v>136</v>
      </c>
      <c r="F544" s="220" t="s">
        <v>137</v>
      </c>
      <c r="G544" s="320"/>
      <c r="H544" s="220"/>
      <c r="I544" s="220"/>
      <c r="J544" s="220"/>
      <c r="K544" s="329" t="s">
        <v>72</v>
      </c>
      <c r="L544" s="221"/>
      <c r="M544" s="221" t="s">
        <v>1347</v>
      </c>
      <c r="N544" s="933" t="s">
        <v>1587</v>
      </c>
      <c r="O544" s="933" t="s">
        <v>1588</v>
      </c>
      <c r="P544" s="221" t="s">
        <v>73</v>
      </c>
      <c r="Q544" s="259"/>
      <c r="R544" s="68"/>
      <c r="S544" s="296"/>
      <c r="T544" s="1016"/>
      <c r="U544" s="149"/>
      <c r="X544" s="402"/>
      <c r="Y544" s="1064" t="s">
        <v>2063</v>
      </c>
      <c r="Z544" s="400"/>
      <c r="AB544" s="407"/>
      <c r="AK544" s="5"/>
    </row>
    <row r="545" spans="1:37" ht="6" customHeight="1" x14ac:dyDescent="0.25">
      <c r="A545" s="849">
        <f>A544</f>
        <v>0</v>
      </c>
      <c r="B545" s="312"/>
      <c r="C545" s="290"/>
      <c r="D545" s="174"/>
      <c r="E545" s="255"/>
      <c r="F545" s="188"/>
      <c r="G545" s="139"/>
      <c r="H545" s="139"/>
      <c r="I545" s="139"/>
      <c r="J545" s="139"/>
      <c r="K545" s="140"/>
      <c r="L545" s="9"/>
      <c r="M545" s="141"/>
      <c r="N545" s="142"/>
      <c r="O545" s="142"/>
      <c r="P545" s="142"/>
      <c r="Q545" s="256"/>
      <c r="R545" s="68"/>
      <c r="S545" s="291"/>
      <c r="T545" s="1016">
        <f t="shared" si="112"/>
        <v>0</v>
      </c>
      <c r="U545" s="149"/>
      <c r="X545" s="402"/>
      <c r="Y545" s="400"/>
      <c r="Z545" s="400"/>
      <c r="AB545" s="407"/>
      <c r="AK545" s="5"/>
    </row>
    <row r="546" spans="1:37" ht="15.75" customHeight="1" outlineLevel="3" x14ac:dyDescent="0.25">
      <c r="A546" s="849">
        <f>IF(SUM(A547:A548)=0,0,1)</f>
        <v>0</v>
      </c>
      <c r="B546" s="7" t="s">
        <v>54</v>
      </c>
      <c r="C546" s="290"/>
      <c r="D546" s="174"/>
      <c r="E546" s="258" t="s">
        <v>290</v>
      </c>
      <c r="F546" s="832" t="s">
        <v>2068</v>
      </c>
      <c r="G546" s="204"/>
      <c r="H546" s="204"/>
      <c r="I546" s="204"/>
      <c r="J546" s="435"/>
      <c r="K546" s="140"/>
      <c r="L546" s="81"/>
      <c r="M546" s="81"/>
      <c r="N546" s="81"/>
      <c r="O546" s="81"/>
      <c r="P546" s="81"/>
      <c r="Q546" s="256"/>
      <c r="R546" s="68"/>
      <c r="S546" s="296"/>
      <c r="T546" s="1016">
        <f>K546*N546</f>
        <v>0</v>
      </c>
      <c r="U546" s="149"/>
      <c r="X546" s="402"/>
      <c r="Z546" s="400"/>
      <c r="AB546" s="407"/>
      <c r="AK546" s="5"/>
    </row>
    <row r="547" spans="1:37" ht="15.75" customHeight="1" outlineLevel="3" x14ac:dyDescent="0.25">
      <c r="A547" s="849">
        <f t="shared" si="97"/>
        <v>0</v>
      </c>
      <c r="B547" s="312"/>
      <c r="C547" s="290"/>
      <c r="D547" s="174"/>
      <c r="E547" s="255" t="str">
        <f>Onderbouwing_M29!B1579</f>
        <v>V4-2-A1</v>
      </c>
      <c r="F547" s="210" t="str">
        <f>Onderbouwing_M29!D1579</f>
        <v>Aanbrengen isolatie Rc=3.5 op platdak &amp;  Bitumendakbedekking</v>
      </c>
      <c r="G547" s="204"/>
      <c r="H547" s="204"/>
      <c r="I547" s="204"/>
      <c r="J547" s="435"/>
      <c r="K547" s="321"/>
      <c r="L547" s="48"/>
      <c r="M547" s="53" t="str">
        <f>Onderbouwing_M29!F1579</f>
        <v>m²</v>
      </c>
      <c r="N547" s="81">
        <v>0</v>
      </c>
      <c r="O547" s="81"/>
      <c r="P547" s="81">
        <f>N547*K547</f>
        <v>0</v>
      </c>
      <c r="Q547" s="256"/>
      <c r="R547" s="68"/>
      <c r="S547" s="296"/>
      <c r="T547" s="1016">
        <f t="shared" si="112"/>
        <v>0</v>
      </c>
      <c r="U547" s="149"/>
      <c r="X547" s="402"/>
      <c r="Y547" s="1065"/>
      <c r="Z547" s="400"/>
      <c r="AB547" s="407"/>
      <c r="AK547" s="5"/>
    </row>
    <row r="548" spans="1:37" ht="6" customHeight="1" outlineLevel="3" x14ac:dyDescent="0.25">
      <c r="A548" s="849">
        <f>A547</f>
        <v>0</v>
      </c>
      <c r="B548" s="312"/>
      <c r="C548" s="290"/>
      <c r="D548" s="174"/>
      <c r="E548" s="258"/>
      <c r="F548" s="211"/>
      <c r="G548" s="207"/>
      <c r="H548" s="207"/>
      <c r="I548" s="207"/>
      <c r="J548" s="215"/>
      <c r="K548" s="332"/>
      <c r="L548" s="48"/>
      <c r="M548" s="53"/>
      <c r="N548" s="81"/>
      <c r="O548" s="81"/>
      <c r="P548" s="81"/>
      <c r="Q548" s="256"/>
      <c r="R548" s="68"/>
      <c r="S548" s="296"/>
      <c r="T548" s="1016">
        <f t="shared" si="112"/>
        <v>0</v>
      </c>
      <c r="U548" s="149"/>
      <c r="X548" s="402"/>
      <c r="Z548" s="400"/>
      <c r="AB548" s="407"/>
      <c r="AK548" s="5"/>
    </row>
    <row r="549" spans="1:37" ht="15.75" customHeight="1" outlineLevel="3" x14ac:dyDescent="0.25">
      <c r="A549" s="849">
        <f>IF(SUM(A550:A551)=0,0,1)</f>
        <v>0</v>
      </c>
      <c r="B549" s="7" t="s">
        <v>54</v>
      </c>
      <c r="C549" s="290"/>
      <c r="D549" s="174"/>
      <c r="E549" s="258" t="s">
        <v>291</v>
      </c>
      <c r="F549" s="832" t="s">
        <v>2069</v>
      </c>
      <c r="G549" s="204"/>
      <c r="H549" s="204"/>
      <c r="I549" s="204"/>
      <c r="J549" s="435"/>
      <c r="K549" s="140"/>
      <c r="L549" s="81"/>
      <c r="M549" s="81"/>
      <c r="N549" s="81"/>
      <c r="O549" s="81"/>
      <c r="P549" s="81"/>
      <c r="Q549" s="256"/>
      <c r="R549" s="68"/>
      <c r="S549" s="296"/>
      <c r="T549" s="1016">
        <f>K549*N549</f>
        <v>0</v>
      </c>
      <c r="U549" s="149"/>
      <c r="X549" s="402"/>
      <c r="Z549" s="400"/>
      <c r="AB549" s="407"/>
      <c r="AK549" s="5"/>
    </row>
    <row r="550" spans="1:37" ht="15.75" customHeight="1" outlineLevel="3" x14ac:dyDescent="0.25">
      <c r="A550" s="849">
        <f t="shared" si="97"/>
        <v>0</v>
      </c>
      <c r="B550" s="312"/>
      <c r="C550" s="290"/>
      <c r="D550" s="174"/>
      <c r="E550" s="255" t="str">
        <f>Onderbouwing_M29!B1592</f>
        <v>V4-2-B1</v>
      </c>
      <c r="F550" s="211" t="str">
        <f>Onderbouwing_M29!D1592</f>
        <v xml:space="preserve">Aanbrengen isolatie Rc=3.5 op platdak  &amp; EPDM dakbedekking </v>
      </c>
      <c r="G550" s="207"/>
      <c r="H550" s="207"/>
      <c r="I550" s="207"/>
      <c r="J550" s="214"/>
      <c r="K550" s="321"/>
      <c r="L550" s="48"/>
      <c r="M550" s="53" t="str">
        <f>Onderbouwing_M29!F1592</f>
        <v>m²</v>
      </c>
      <c r="N550" s="81">
        <v>0</v>
      </c>
      <c r="O550" s="81"/>
      <c r="P550" s="81">
        <f>N550*K550</f>
        <v>0</v>
      </c>
      <c r="Q550" s="256"/>
      <c r="R550" s="68"/>
      <c r="S550" s="296"/>
      <c r="T550" s="1016">
        <f t="shared" si="112"/>
        <v>0</v>
      </c>
      <c r="U550" s="149"/>
      <c r="X550" s="402"/>
      <c r="Z550" s="400"/>
      <c r="AB550" s="407"/>
      <c r="AK550" s="5"/>
    </row>
    <row r="551" spans="1:37" ht="6" customHeight="1" outlineLevel="3" x14ac:dyDescent="0.25">
      <c r="A551" s="849">
        <f>A550</f>
        <v>0</v>
      </c>
      <c r="B551" s="312"/>
      <c r="C551" s="290"/>
      <c r="D551" s="174"/>
      <c r="E551" s="255"/>
      <c r="F551" s="211"/>
      <c r="G551" s="207"/>
      <c r="H551" s="207"/>
      <c r="I551" s="207"/>
      <c r="J551" s="215"/>
      <c r="K551" s="332"/>
      <c r="L551" s="48"/>
      <c r="M551" s="53"/>
      <c r="N551" s="81"/>
      <c r="O551" s="81"/>
      <c r="P551" s="81"/>
      <c r="Q551" s="256"/>
      <c r="R551" s="68"/>
      <c r="S551" s="296"/>
      <c r="T551" s="1016">
        <f t="shared" si="112"/>
        <v>0</v>
      </c>
      <c r="U551" s="149"/>
      <c r="X551" s="402"/>
      <c r="Z551" s="400"/>
      <c r="AB551" s="407"/>
      <c r="AK551" s="5"/>
    </row>
    <row r="552" spans="1:37" ht="15.75" customHeight="1" outlineLevel="3" x14ac:dyDescent="0.25">
      <c r="A552" s="849">
        <f>IF(SUM(A553:A554)=0,0,1)</f>
        <v>0</v>
      </c>
      <c r="B552" s="7" t="s">
        <v>54</v>
      </c>
      <c r="C552" s="290"/>
      <c r="D552" s="174"/>
      <c r="E552" s="258" t="s">
        <v>1360</v>
      </c>
      <c r="F552" s="832" t="s">
        <v>2070</v>
      </c>
      <c r="G552" s="204"/>
      <c r="H552" s="204"/>
      <c r="I552" s="204"/>
      <c r="J552" s="435"/>
      <c r="K552" s="140"/>
      <c r="L552" s="81"/>
      <c r="M552" s="81"/>
      <c r="N552" s="81"/>
      <c r="O552" s="81"/>
      <c r="P552" s="81"/>
      <c r="Q552" s="256"/>
      <c r="R552" s="68"/>
      <c r="S552" s="296"/>
      <c r="T552" s="1016">
        <f>K552*N552</f>
        <v>0</v>
      </c>
      <c r="U552" s="149"/>
      <c r="X552" s="402"/>
      <c r="Z552" s="400"/>
      <c r="AB552" s="407"/>
      <c r="AK552" s="5"/>
    </row>
    <row r="553" spans="1:37" ht="15.75" customHeight="1" outlineLevel="3" x14ac:dyDescent="0.25">
      <c r="A553" s="849">
        <f t="shared" ref="A553" si="129">IF(K553=0,0,1)</f>
        <v>0</v>
      </c>
      <c r="B553" s="312"/>
      <c r="C553" s="290"/>
      <c r="D553" s="174"/>
      <c r="E553" s="255" t="str">
        <f>Onderbouwing_M29!B1605</f>
        <v>V4-2-C1</v>
      </c>
      <c r="F553" s="211" t="str">
        <f>Onderbouwing_M29!D1605</f>
        <v xml:space="preserve">Aanbrengen isolatie Rc=3.5 op platdak &amp; PVC dakbedekking </v>
      </c>
      <c r="G553" s="207"/>
      <c r="H553" s="207"/>
      <c r="I553" s="207"/>
      <c r="J553" s="214"/>
      <c r="K553" s="321"/>
      <c r="L553" s="48"/>
      <c r="M553" s="53" t="str">
        <f>Onderbouwing_M29!F1605</f>
        <v>m²</v>
      </c>
      <c r="N553" s="81">
        <v>0</v>
      </c>
      <c r="O553" s="81"/>
      <c r="P553" s="81">
        <f>N553*K553</f>
        <v>0</v>
      </c>
      <c r="Q553" s="256"/>
      <c r="R553" s="68"/>
      <c r="S553" s="296"/>
      <c r="T553" s="1016">
        <f t="shared" ref="T553:T647" si="130">K553*N553</f>
        <v>0</v>
      </c>
      <c r="U553" s="149"/>
      <c r="X553" s="402"/>
      <c r="Z553" s="400"/>
      <c r="AB553" s="407"/>
      <c r="AK553" s="5"/>
    </row>
    <row r="554" spans="1:37" ht="6" customHeight="1" outlineLevel="3" x14ac:dyDescent="0.25">
      <c r="A554" s="849">
        <f>A553</f>
        <v>0</v>
      </c>
      <c r="B554" s="312"/>
      <c r="C554" s="290"/>
      <c r="D554" s="174"/>
      <c r="E554" s="255"/>
      <c r="F554" s="211"/>
      <c r="G554" s="207"/>
      <c r="H554" s="207"/>
      <c r="I554" s="207"/>
      <c r="J554" s="215"/>
      <c r="K554" s="332"/>
      <c r="L554" s="48"/>
      <c r="M554" s="53"/>
      <c r="N554" s="81"/>
      <c r="O554" s="81"/>
      <c r="P554" s="81"/>
      <c r="Q554" s="256"/>
      <c r="R554" s="68"/>
      <c r="S554" s="296"/>
      <c r="T554" s="1016">
        <f t="shared" si="130"/>
        <v>0</v>
      </c>
      <c r="U554" s="149"/>
      <c r="X554" s="402"/>
      <c r="Z554" s="400"/>
      <c r="AB554" s="407"/>
      <c r="AK554" s="5"/>
    </row>
    <row r="555" spans="1:37" ht="15.75" customHeight="1" outlineLevel="3" x14ac:dyDescent="0.25">
      <c r="A555" s="849">
        <f>IF(SUM(A556:A557)=0,0,1)</f>
        <v>0</v>
      </c>
      <c r="B555" s="7" t="s">
        <v>54</v>
      </c>
      <c r="C555" s="290"/>
      <c r="D555" s="174"/>
      <c r="E555" s="258" t="s">
        <v>2057</v>
      </c>
      <c r="F555" s="832" t="s">
        <v>2071</v>
      </c>
      <c r="G555" s="204"/>
      <c r="H555" s="204"/>
      <c r="I555" s="204"/>
      <c r="J555" s="435"/>
      <c r="K555" s="140"/>
      <c r="L555" s="81"/>
      <c r="M555" s="81"/>
      <c r="N555" s="81"/>
      <c r="O555" s="81"/>
      <c r="P555" s="81"/>
      <c r="Q555" s="256"/>
      <c r="R555" s="68"/>
      <c r="S555" s="296"/>
      <c r="T555" s="1016">
        <f>K555*N555</f>
        <v>0</v>
      </c>
      <c r="U555" s="149"/>
      <c r="X555" s="402"/>
      <c r="Z555" s="400"/>
      <c r="AB555" s="407"/>
      <c r="AK555" s="5"/>
    </row>
    <row r="556" spans="1:37" ht="15.75" customHeight="1" outlineLevel="3" x14ac:dyDescent="0.25">
      <c r="A556" s="849">
        <f t="shared" ref="A556" si="131">IF(K556=0,0,1)</f>
        <v>0</v>
      </c>
      <c r="B556" s="312"/>
      <c r="C556" s="290"/>
      <c r="D556" s="174"/>
      <c r="E556" s="255" t="str">
        <f>Onderbouwing_M29!B1618</f>
        <v>V4-2-D1</v>
      </c>
      <c r="F556" s="211" t="str">
        <f>Onderbouwing_M29!D1618</f>
        <v>Aanbrengen isolatie Rc=3.5 op platdak (Omgekeerd dak)</v>
      </c>
      <c r="G556" s="207"/>
      <c r="H556" s="207"/>
      <c r="I556" s="207"/>
      <c r="J556" s="214"/>
      <c r="K556" s="321"/>
      <c r="L556" s="48"/>
      <c r="M556" s="53" t="str">
        <f>Onderbouwing_M29!F1618</f>
        <v>m²</v>
      </c>
      <c r="N556" s="81">
        <v>0</v>
      </c>
      <c r="O556" s="81"/>
      <c r="P556" s="81">
        <f>N556*K556</f>
        <v>0</v>
      </c>
      <c r="Q556" s="256"/>
      <c r="R556" s="68"/>
      <c r="S556" s="296"/>
      <c r="T556" s="1016">
        <f t="shared" ref="T556:T557" si="132">K556*N556</f>
        <v>0</v>
      </c>
      <c r="U556" s="149"/>
      <c r="X556" s="402"/>
      <c r="Z556" s="400"/>
      <c r="AB556" s="407"/>
      <c r="AK556" s="5"/>
    </row>
    <row r="557" spans="1:37" ht="6" customHeight="1" outlineLevel="3" x14ac:dyDescent="0.25">
      <c r="A557" s="849">
        <f>A556</f>
        <v>0</v>
      </c>
      <c r="B557" s="312"/>
      <c r="C557" s="290"/>
      <c r="D557" s="174"/>
      <c r="E557" s="258"/>
      <c r="F557" s="211"/>
      <c r="G557" s="207"/>
      <c r="H557" s="207"/>
      <c r="I557" s="207"/>
      <c r="J557" s="215"/>
      <c r="K557" s="332"/>
      <c r="L557" s="48"/>
      <c r="M557" s="53"/>
      <c r="N557" s="81"/>
      <c r="O557" s="81"/>
      <c r="P557" s="81"/>
      <c r="Q557" s="256"/>
      <c r="R557" s="68"/>
      <c r="S557" s="296"/>
      <c r="T557" s="1016">
        <f t="shared" si="132"/>
        <v>0</v>
      </c>
      <c r="U557" s="149"/>
      <c r="X557" s="402"/>
      <c r="Z557" s="400"/>
      <c r="AB557" s="407"/>
      <c r="AK557" s="5"/>
    </row>
    <row r="558" spans="1:37" ht="15.75" customHeight="1" outlineLevel="3" x14ac:dyDescent="0.25">
      <c r="A558" s="849">
        <f>IF(SUM(A559:A561)=0,0,1)</f>
        <v>0</v>
      </c>
      <c r="B558" s="312"/>
      <c r="C558" s="290"/>
      <c r="D558" s="174"/>
      <c r="E558" s="258" t="str">
        <f>Onderbouwing_M29!B1631</f>
        <v>V4-2-X</v>
      </c>
      <c r="F558" s="833" t="str">
        <f>Onderbouwing_M29!D1631</f>
        <v>Bijkomende kosten</v>
      </c>
      <c r="G558" s="207"/>
      <c r="H558" s="207"/>
      <c r="I558" s="207"/>
      <c r="J558" s="214"/>
      <c r="K558" s="81"/>
      <c r="L558" s="81"/>
      <c r="M558" s="81"/>
      <c r="N558" s="81"/>
      <c r="O558" s="81"/>
      <c r="P558" s="81"/>
      <c r="Q558" s="256"/>
      <c r="R558" s="68"/>
      <c r="S558" s="296"/>
      <c r="T558" s="1016">
        <f t="shared" si="130"/>
        <v>0</v>
      </c>
      <c r="U558" s="149"/>
      <c r="X558" s="402"/>
      <c r="Z558" s="400"/>
      <c r="AB558" s="407"/>
      <c r="AK558" s="5"/>
    </row>
    <row r="559" spans="1:37" ht="15.75" customHeight="1" outlineLevel="3" x14ac:dyDescent="0.25">
      <c r="A559" s="849">
        <f t="shared" ref="A559:A561" si="133">IF(K559=0,0,1)</f>
        <v>0</v>
      </c>
      <c r="B559" s="7" t="s">
        <v>54</v>
      </c>
      <c r="C559" s="290"/>
      <c r="D559" s="174"/>
      <c r="E559" s="255" t="str">
        <f>Onderbouwing_M29!B1634</f>
        <v>V4-2-X1</v>
      </c>
      <c r="F559" s="211" t="str">
        <f>Onderbouwing_M29!D1634</f>
        <v xml:space="preserve">Verwijderen en afvoeren bestaande dakafwerking  </v>
      </c>
      <c r="G559" s="207"/>
      <c r="H559" s="207"/>
      <c r="I559" s="318"/>
      <c r="J559" s="214"/>
      <c r="K559" s="321"/>
      <c r="L559" s="48"/>
      <c r="M559" s="53" t="str">
        <f>Onderbouwing_M29!F1634</f>
        <v>pst</v>
      </c>
      <c r="N559" s="81">
        <f>Onderbouwing_M29!M1634</f>
        <v>0</v>
      </c>
      <c r="O559" s="81"/>
      <c r="P559" s="81">
        <f t="shared" ref="P559:P561" si="134">O559*K559</f>
        <v>0</v>
      </c>
      <c r="Q559" s="256"/>
      <c r="R559" s="68"/>
      <c r="S559" s="296"/>
      <c r="T559" s="1016">
        <f t="shared" si="130"/>
        <v>0</v>
      </c>
      <c r="U559" s="398"/>
      <c r="X559" s="428"/>
      <c r="Y559" s="861"/>
    </row>
    <row r="560" spans="1:37" ht="15.75" customHeight="1" outlineLevel="3" x14ac:dyDescent="0.25">
      <c r="A560" s="849">
        <f t="shared" si="133"/>
        <v>0</v>
      </c>
      <c r="B560" s="7" t="s">
        <v>54</v>
      </c>
      <c r="C560" s="290"/>
      <c r="D560" s="174"/>
      <c r="E560" s="255" t="str">
        <f>Onderbouwing_M29!B1635</f>
        <v>V4-2-X2</v>
      </c>
      <c r="F560" s="211" t="str">
        <f>Onderbouwing_M29!D1635</f>
        <v xml:space="preserve">Vervangen uitlopen  HWA </v>
      </c>
      <c r="G560" s="207"/>
      <c r="H560" s="207"/>
      <c r="I560" s="318"/>
      <c r="J560" s="214"/>
      <c r="K560" s="321"/>
      <c r="L560" s="48"/>
      <c r="M560" s="53" t="str">
        <f>Onderbouwing_M29!F1635</f>
        <v>pst</v>
      </c>
      <c r="N560" s="81">
        <f>Onderbouwing_M29!M1635</f>
        <v>0</v>
      </c>
      <c r="O560" s="81"/>
      <c r="P560" s="81">
        <f t="shared" si="134"/>
        <v>0</v>
      </c>
      <c r="Q560" s="256"/>
      <c r="R560" s="68"/>
      <c r="S560" s="296"/>
      <c r="T560" s="1016">
        <f t="shared" si="130"/>
        <v>0</v>
      </c>
      <c r="U560" s="398"/>
      <c r="X560" s="402"/>
      <c r="Z560" s="400"/>
      <c r="AB560" s="407"/>
    </row>
    <row r="561" spans="1:37" ht="15.75" customHeight="1" outlineLevel="3" x14ac:dyDescent="0.25">
      <c r="A561" s="849">
        <f t="shared" si="133"/>
        <v>0</v>
      </c>
      <c r="B561" s="7" t="s">
        <v>54</v>
      </c>
      <c r="C561" s="290"/>
      <c r="D561" s="174"/>
      <c r="E561" s="255" t="str">
        <f>Onderbouwing_M29!B1636</f>
        <v>V4-2-X3</v>
      </c>
      <c r="F561" s="211" t="str">
        <f>Onderbouwing_M29!D1636</f>
        <v xml:space="preserve">Vervangen opstanden / afdekkers  etc. </v>
      </c>
      <c r="G561" s="207"/>
      <c r="H561" s="207"/>
      <c r="I561" s="318"/>
      <c r="J561" s="214"/>
      <c r="K561" s="321"/>
      <c r="L561" s="48"/>
      <c r="M561" s="53" t="str">
        <f>Onderbouwing_M29!F1636</f>
        <v>pst</v>
      </c>
      <c r="N561" s="81">
        <f>Onderbouwing_M29!M1636</f>
        <v>0</v>
      </c>
      <c r="O561" s="81"/>
      <c r="P561" s="81">
        <f t="shared" si="134"/>
        <v>0</v>
      </c>
      <c r="Q561" s="256"/>
      <c r="R561" s="68"/>
      <c r="S561" s="296"/>
      <c r="T561" s="1016">
        <f t="shared" si="130"/>
        <v>0</v>
      </c>
      <c r="U561" s="398"/>
      <c r="X561" s="402"/>
      <c r="Z561" s="400"/>
      <c r="AB561" s="407"/>
    </row>
    <row r="562" spans="1:37" ht="6" customHeight="1" outlineLevel="1" x14ac:dyDescent="0.2">
      <c r="A562" s="849">
        <f>A558</f>
        <v>0</v>
      </c>
      <c r="B562" s="312"/>
      <c r="C562" s="290"/>
      <c r="D562" s="174"/>
      <c r="E562" s="257"/>
      <c r="F562" s="188"/>
      <c r="G562" s="121"/>
      <c r="H562" s="121"/>
      <c r="I562" s="121"/>
      <c r="J562" s="10"/>
      <c r="K562" s="43"/>
      <c r="L562" s="10"/>
      <c r="M562" s="46"/>
      <c r="N562" s="47"/>
      <c r="O562" s="47"/>
      <c r="P562" s="342"/>
      <c r="Q562" s="256"/>
      <c r="R562" s="68"/>
      <c r="S562" s="296"/>
      <c r="T562" s="1016">
        <f t="shared" si="130"/>
        <v>0</v>
      </c>
      <c r="U562" s="149"/>
      <c r="X562" s="417"/>
      <c r="Z562" s="400"/>
      <c r="AB562" s="407"/>
      <c r="AK562" s="5"/>
    </row>
    <row r="563" spans="1:37" ht="15.75" customHeight="1" outlineLevel="1" x14ac:dyDescent="0.25">
      <c r="A563" s="849">
        <f>IF(P563=0,0,1)</f>
        <v>0</v>
      </c>
      <c r="B563" s="312"/>
      <c r="C563" s="290"/>
      <c r="D563" s="174"/>
      <c r="E563" s="269"/>
      <c r="F563" s="223"/>
      <c r="G563" s="224"/>
      <c r="H563" s="225"/>
      <c r="I563" s="225"/>
      <c r="J563" s="226"/>
      <c r="K563" s="227"/>
      <c r="L563" s="227"/>
      <c r="M563" s="228" t="str">
        <f>E544</f>
        <v>V4-2</v>
      </c>
      <c r="N563" s="229" t="s">
        <v>106</v>
      </c>
      <c r="O563" s="229"/>
      <c r="P563" s="343">
        <f>ROUNDUP(SUM(P545:P562),0)</f>
        <v>0</v>
      </c>
      <c r="Q563" s="270"/>
      <c r="R563" s="68"/>
      <c r="S563" s="291"/>
      <c r="T563" s="1016"/>
      <c r="U563" s="149"/>
      <c r="V563" s="858">
        <f>P563</f>
        <v>0</v>
      </c>
      <c r="W563" s="422"/>
      <c r="X563" s="417"/>
      <c r="Y563" s="411"/>
      <c r="Z563" s="400"/>
      <c r="AB563" s="407"/>
      <c r="AK563" s="5"/>
    </row>
    <row r="564" spans="1:37" ht="9" customHeight="1" outlineLevel="3" x14ac:dyDescent="0.25">
      <c r="A564" s="849">
        <f>A565</f>
        <v>0</v>
      </c>
      <c r="B564" s="312"/>
      <c r="C564" s="290"/>
      <c r="D564" s="174"/>
      <c r="E564" s="272"/>
      <c r="F564" s="188"/>
      <c r="G564" s="173"/>
      <c r="H564" s="173"/>
      <c r="I564" s="173"/>
      <c r="J564" s="48"/>
      <c r="K564" s="332"/>
      <c r="L564" s="48"/>
      <c r="M564" s="48"/>
      <c r="N564" s="48"/>
      <c r="O564" s="48"/>
      <c r="P564" s="48"/>
      <c r="Q564" s="683"/>
      <c r="R564" s="68"/>
      <c r="S564" s="296"/>
      <c r="T564" s="1016">
        <f t="shared" si="130"/>
        <v>0</v>
      </c>
      <c r="U564" s="149"/>
      <c r="X564" s="402"/>
      <c r="Z564" s="400"/>
      <c r="AB564" s="407"/>
      <c r="AK564" s="5"/>
    </row>
    <row r="565" spans="1:37" ht="20.399999999999999" customHeight="1" outlineLevel="3" x14ac:dyDescent="0.25">
      <c r="A565" s="849">
        <f>A579</f>
        <v>0</v>
      </c>
      <c r="B565" s="312"/>
      <c r="C565" s="290"/>
      <c r="D565" s="174"/>
      <c r="E565" s="271" t="s">
        <v>138</v>
      </c>
      <c r="F565" s="220" t="s">
        <v>139</v>
      </c>
      <c r="G565" s="320"/>
      <c r="H565" s="220"/>
      <c r="I565" s="220"/>
      <c r="J565" s="220"/>
      <c r="K565" s="329" t="s">
        <v>72</v>
      </c>
      <c r="L565" s="221"/>
      <c r="M565" s="221" t="s">
        <v>1347</v>
      </c>
      <c r="N565" s="933" t="s">
        <v>1587</v>
      </c>
      <c r="O565" s="933" t="s">
        <v>1588</v>
      </c>
      <c r="P565" s="221" t="s">
        <v>73</v>
      </c>
      <c r="Q565" s="259"/>
      <c r="R565" s="68"/>
      <c r="S565" s="296"/>
      <c r="T565" s="1016"/>
      <c r="U565" s="149"/>
      <c r="X565" s="402"/>
      <c r="Y565" s="1064" t="s">
        <v>2063</v>
      </c>
      <c r="Z565" s="400"/>
      <c r="AB565" s="407"/>
      <c r="AK565" s="5"/>
    </row>
    <row r="566" spans="1:37" ht="6" customHeight="1" x14ac:dyDescent="0.25">
      <c r="A566" s="849">
        <f>A565</f>
        <v>0</v>
      </c>
      <c r="B566" s="312"/>
      <c r="C566" s="290"/>
      <c r="D566" s="174"/>
      <c r="E566" s="255"/>
      <c r="F566" s="188"/>
      <c r="G566" s="139"/>
      <c r="H566" s="139"/>
      <c r="I566" s="139"/>
      <c r="J566" s="139"/>
      <c r="K566" s="140"/>
      <c r="L566" s="9"/>
      <c r="M566" s="141"/>
      <c r="N566" s="142"/>
      <c r="O566" s="142"/>
      <c r="P566" s="142"/>
      <c r="Q566" s="256"/>
      <c r="R566" s="68"/>
      <c r="S566" s="291"/>
      <c r="T566" s="1016">
        <f t="shared" si="130"/>
        <v>0</v>
      </c>
      <c r="U566" s="149"/>
      <c r="X566" s="402"/>
      <c r="Y566" s="400"/>
      <c r="Z566" s="400"/>
      <c r="AB566" s="407"/>
      <c r="AK566" s="5"/>
    </row>
    <row r="567" spans="1:37" ht="15.75" customHeight="1" outlineLevel="3" x14ac:dyDescent="0.25">
      <c r="A567" s="849">
        <f>IF(SUM(A568:A569)=0,0,1)</f>
        <v>0</v>
      </c>
      <c r="B567" s="312"/>
      <c r="C567" s="290"/>
      <c r="D567" s="174"/>
      <c r="E567" s="258" t="s">
        <v>1589</v>
      </c>
      <c r="F567" s="833" t="s">
        <v>2086</v>
      </c>
      <c r="G567" s="207"/>
      <c r="H567" s="207"/>
      <c r="I567" s="207"/>
      <c r="J567" s="214"/>
      <c r="K567" s="81"/>
      <c r="L567" s="81"/>
      <c r="M567" s="81"/>
      <c r="N567" s="81"/>
      <c r="O567" s="81"/>
      <c r="P567" s="81"/>
      <c r="Q567" s="256"/>
      <c r="R567" s="68"/>
      <c r="S567" s="296"/>
      <c r="T567" s="1016">
        <f t="shared" ref="T567" si="135">K567*N567</f>
        <v>0</v>
      </c>
      <c r="U567" s="149"/>
      <c r="X567" s="402"/>
      <c r="Z567" s="400"/>
      <c r="AB567" s="407"/>
      <c r="AK567" s="5"/>
    </row>
    <row r="568" spans="1:37" ht="15.75" customHeight="1" outlineLevel="3" x14ac:dyDescent="0.25">
      <c r="A568" s="849">
        <f>IF(K568=0,0,1)</f>
        <v>0</v>
      </c>
      <c r="B568" s="312"/>
      <c r="C568" s="290"/>
      <c r="D568" s="174"/>
      <c r="E568" s="255" t="str">
        <f>Onderbouwing_M29!B1639</f>
        <v>V4-3-A1</v>
      </c>
      <c r="F568" s="210" t="str">
        <f>Onderbouwing_M29!D1639</f>
        <v>Vervangen vierpans dakraam 45 x 55 cm- pannen dak</v>
      </c>
      <c r="G568" s="204"/>
      <c r="H568" s="204"/>
      <c r="I568" s="204"/>
      <c r="J568" s="435"/>
      <c r="K568" s="321"/>
      <c r="L568" s="48"/>
      <c r="M568" s="53" t="str">
        <f>Onderbouwing_M29!F1639</f>
        <v>st</v>
      </c>
      <c r="N568" s="81">
        <v>0</v>
      </c>
      <c r="O568" s="81">
        <f>Onderbouwing_M29!X1639</f>
        <v>230.8</v>
      </c>
      <c r="P568" s="81">
        <f>O568*K568</f>
        <v>0</v>
      </c>
      <c r="Q568" s="256"/>
      <c r="R568" s="68"/>
      <c r="S568" s="296"/>
      <c r="T568" s="1016">
        <f t="shared" si="130"/>
        <v>0</v>
      </c>
      <c r="U568" s="149"/>
      <c r="X568" s="402"/>
      <c r="Z568" s="400"/>
      <c r="AB568" s="407"/>
      <c r="AK568" s="5"/>
    </row>
    <row r="569" spans="1:37" ht="15.75" customHeight="1" outlineLevel="3" x14ac:dyDescent="0.25">
      <c r="A569" s="849">
        <f>IF(K569=0,0,1)</f>
        <v>0</v>
      </c>
      <c r="B569" s="312"/>
      <c r="C569" s="290"/>
      <c r="D569" s="174"/>
      <c r="E569" s="255" t="str">
        <f>Onderbouwing_M29!B1647</f>
        <v>V4-3-A2</v>
      </c>
      <c r="F569" s="211" t="str">
        <f>Onderbouwing_M29!D1647</f>
        <v>Vervangen vierpans dakraam 45 x 73 cm- pannen dak</v>
      </c>
      <c r="G569" s="207"/>
      <c r="H569" s="207"/>
      <c r="I569" s="207"/>
      <c r="J569" s="214"/>
      <c r="K569" s="321"/>
      <c r="L569" s="48"/>
      <c r="M569" s="53" t="str">
        <f>Onderbouwing_M29!F1647</f>
        <v>st</v>
      </c>
      <c r="N569" s="81">
        <v>0</v>
      </c>
      <c r="O569" s="81">
        <f>Onderbouwing_M29!X1647</f>
        <v>245.8</v>
      </c>
      <c r="P569" s="81">
        <f t="shared" ref="P569:P573" si="136">O569*K569</f>
        <v>0</v>
      </c>
      <c r="Q569" s="256"/>
      <c r="R569" s="68"/>
      <c r="S569" s="296"/>
      <c r="T569" s="1016">
        <f t="shared" si="130"/>
        <v>0</v>
      </c>
      <c r="U569" s="149"/>
      <c r="X569" s="402"/>
      <c r="Z569" s="400"/>
      <c r="AB569" s="407"/>
      <c r="AK569" s="5"/>
    </row>
    <row r="570" spans="1:37" ht="6" customHeight="1" outlineLevel="3" x14ac:dyDescent="0.25">
      <c r="A570" s="849">
        <f>A569</f>
        <v>0</v>
      </c>
      <c r="B570" s="312"/>
      <c r="C570" s="290"/>
      <c r="D570" s="174"/>
      <c r="E570" s="258"/>
      <c r="F570" s="211"/>
      <c r="G570" s="207"/>
      <c r="H570" s="207"/>
      <c r="I570" s="207"/>
      <c r="J570" s="215"/>
      <c r="K570" s="332"/>
      <c r="L570" s="48"/>
      <c r="M570" s="53"/>
      <c r="N570" s="81"/>
      <c r="O570" s="81"/>
      <c r="P570" s="81"/>
      <c r="Q570" s="256"/>
      <c r="R570" s="68"/>
      <c r="S570" s="296"/>
      <c r="T570" s="1016">
        <f t="shared" si="130"/>
        <v>0</v>
      </c>
      <c r="U570" s="149"/>
      <c r="X570" s="402"/>
      <c r="Z570" s="400"/>
      <c r="AB570" s="407"/>
      <c r="AK570" s="5"/>
    </row>
    <row r="571" spans="1:37" ht="15.75" customHeight="1" outlineLevel="3" x14ac:dyDescent="0.25">
      <c r="A571" s="849">
        <f>IF(SUM(A572:A573)=0,0,1)</f>
        <v>0</v>
      </c>
      <c r="B571" s="312"/>
      <c r="C571" s="290"/>
      <c r="D571" s="174"/>
      <c r="E571" s="258" t="s">
        <v>1590</v>
      </c>
      <c r="F571" s="833" t="s">
        <v>2087</v>
      </c>
      <c r="G571" s="207"/>
      <c r="H571" s="207"/>
      <c r="I571" s="207"/>
      <c r="J571" s="214"/>
      <c r="K571" s="81"/>
      <c r="L571" s="81"/>
      <c r="M571" s="81"/>
      <c r="N571" s="81"/>
      <c r="O571" s="81"/>
      <c r="P571" s="81"/>
      <c r="Q571" s="256"/>
      <c r="R571" s="68"/>
      <c r="S571" s="296"/>
      <c r="T571" s="1016">
        <f t="shared" si="130"/>
        <v>0</v>
      </c>
      <c r="U571" s="149"/>
      <c r="X571" s="402"/>
      <c r="Z571" s="400"/>
      <c r="AB571" s="407"/>
      <c r="AK571" s="5"/>
    </row>
    <row r="572" spans="1:37" ht="15.75" customHeight="1" outlineLevel="3" x14ac:dyDescent="0.25">
      <c r="A572" s="849">
        <f>IF(K572=0,0,1)</f>
        <v>0</v>
      </c>
      <c r="B572" s="312"/>
      <c r="C572" s="290"/>
      <c r="D572" s="174"/>
      <c r="E572" s="255" t="str">
        <f>Onderbouwing_M29!B1655</f>
        <v>V4-3-B1</v>
      </c>
      <c r="F572" s="210" t="str">
        <f>Onderbouwing_M29!D1655</f>
        <v>Vervangen vierpans dakraam 45 x 55 cm- rieten dak</v>
      </c>
      <c r="G572" s="204"/>
      <c r="H572" s="204"/>
      <c r="I572" s="204"/>
      <c r="J572" s="435"/>
      <c r="K572" s="321"/>
      <c r="L572" s="48"/>
      <c r="M572" s="53" t="str">
        <f>Onderbouwing_M29!F1655</f>
        <v>st</v>
      </c>
      <c r="N572" s="81">
        <v>0</v>
      </c>
      <c r="O572" s="81">
        <f>Onderbouwing_M29!X1655</f>
        <v>542.40000000000009</v>
      </c>
      <c r="P572" s="81">
        <f t="shared" si="136"/>
        <v>0</v>
      </c>
      <c r="Q572" s="256"/>
      <c r="R572" s="68"/>
      <c r="S572" s="296"/>
      <c r="T572" s="1016">
        <f t="shared" si="130"/>
        <v>0</v>
      </c>
      <c r="U572" s="149"/>
      <c r="X572" s="402"/>
      <c r="Z572" s="400"/>
      <c r="AB572" s="407"/>
      <c r="AK572" s="5"/>
    </row>
    <row r="573" spans="1:37" ht="15.75" customHeight="1" outlineLevel="3" x14ac:dyDescent="0.25">
      <c r="A573" s="849">
        <f t="shared" ref="A573" si="137">IF(K573=0,0,1)</f>
        <v>0</v>
      </c>
      <c r="B573" s="312"/>
      <c r="C573" s="290"/>
      <c r="D573" s="174"/>
      <c r="E573" s="255" t="str">
        <f>Onderbouwing_M29!B1663</f>
        <v>V4-3-B2</v>
      </c>
      <c r="F573" s="211" t="str">
        <f>Onderbouwing_M29!D1663</f>
        <v>Vervangen vierpans dakraam 45 x 73 cn - rieten dak</v>
      </c>
      <c r="G573" s="207"/>
      <c r="H573" s="207"/>
      <c r="I573" s="207"/>
      <c r="J573" s="214"/>
      <c r="K573" s="321"/>
      <c r="L573" s="48"/>
      <c r="M573" s="53" t="str">
        <f>Onderbouwing_M29!F1663</f>
        <v>st</v>
      </c>
      <c r="N573" s="81">
        <v>0</v>
      </c>
      <c r="O573" s="81">
        <f>Onderbouwing_M29!X1655</f>
        <v>542.40000000000009</v>
      </c>
      <c r="P573" s="81">
        <f t="shared" si="136"/>
        <v>0</v>
      </c>
      <c r="Q573" s="256"/>
      <c r="R573" s="68"/>
      <c r="S573" s="296"/>
      <c r="T573" s="1016">
        <f t="shared" si="130"/>
        <v>0</v>
      </c>
      <c r="U573" s="149"/>
      <c r="X573" s="402"/>
      <c r="Z573" s="400"/>
      <c r="AB573" s="407"/>
      <c r="AK573" s="5"/>
    </row>
    <row r="574" spans="1:37" ht="6" customHeight="1" outlineLevel="3" x14ac:dyDescent="0.25">
      <c r="A574" s="849">
        <f>A573</f>
        <v>0</v>
      </c>
      <c r="B574" s="312"/>
      <c r="C574" s="290"/>
      <c r="D574" s="174"/>
      <c r="E574" s="258"/>
      <c r="F574" s="434"/>
      <c r="G574" s="207"/>
      <c r="H574" s="207"/>
      <c r="I574" s="207"/>
      <c r="J574" s="215"/>
      <c r="K574" s="332"/>
      <c r="L574" s="48"/>
      <c r="M574" s="53"/>
      <c r="N574" s="81"/>
      <c r="O574" s="81"/>
      <c r="P574" s="81"/>
      <c r="Q574" s="256"/>
      <c r="R574" s="68"/>
      <c r="S574" s="296"/>
      <c r="T574" s="1016">
        <f t="shared" si="130"/>
        <v>0</v>
      </c>
      <c r="U574" s="149"/>
      <c r="X574" s="402"/>
      <c r="Z574" s="400"/>
      <c r="AB574" s="407"/>
      <c r="AK574" s="5"/>
    </row>
    <row r="575" spans="1:37" ht="15.75" customHeight="1" outlineLevel="3" x14ac:dyDescent="0.25">
      <c r="A575" s="849">
        <f>SUM(A576:B578)</f>
        <v>0</v>
      </c>
      <c r="B575" s="312"/>
      <c r="C575" s="290"/>
      <c r="D575" s="174"/>
      <c r="E575" s="258" t="str">
        <f>Onderbouwing_M29!B1672</f>
        <v>V4-3-X</v>
      </c>
      <c r="F575" s="832" t="str">
        <f>Onderbouwing_M29!D1672</f>
        <v>Bijkomende kosten</v>
      </c>
      <c r="G575" s="207"/>
      <c r="H575" s="207"/>
      <c r="I575" s="207"/>
      <c r="J575" s="214"/>
      <c r="K575" s="53"/>
      <c r="L575" s="53"/>
      <c r="M575" s="53"/>
      <c r="N575" s="81"/>
      <c r="O575" s="81"/>
      <c r="P575" s="81"/>
      <c r="Q575" s="256"/>
      <c r="R575" s="68"/>
      <c r="S575" s="296"/>
      <c r="T575" s="1016">
        <f t="shared" si="130"/>
        <v>0</v>
      </c>
      <c r="U575" s="149"/>
      <c r="X575" s="402"/>
      <c r="Z575" s="400"/>
      <c r="AB575" s="407"/>
      <c r="AK575" s="5"/>
    </row>
    <row r="576" spans="1:37" ht="6" customHeight="1" outlineLevel="1" x14ac:dyDescent="0.2">
      <c r="A576" s="849">
        <f>A577</f>
        <v>0</v>
      </c>
      <c r="B576" s="312"/>
      <c r="C576" s="290"/>
      <c r="D576" s="174"/>
      <c r="E576" s="257"/>
      <c r="F576" s="188"/>
      <c r="G576" s="121"/>
      <c r="H576" s="121"/>
      <c r="I576" s="121"/>
      <c r="J576" s="10"/>
      <c r="K576" s="43"/>
      <c r="L576" s="10"/>
      <c r="M576" s="46"/>
      <c r="N576" s="47"/>
      <c r="O576" s="47"/>
      <c r="P576" s="81"/>
      <c r="Q576" s="256"/>
      <c r="R576" s="68"/>
      <c r="S576" s="296"/>
      <c r="T576" s="1016">
        <f t="shared" si="130"/>
        <v>0</v>
      </c>
      <c r="U576" s="149"/>
      <c r="X576" s="417"/>
      <c r="Z576" s="400"/>
      <c r="AB576" s="407"/>
      <c r="AK576" s="5"/>
    </row>
    <row r="577" spans="1:37" ht="15.75" customHeight="1" outlineLevel="3" x14ac:dyDescent="0.25">
      <c r="A577" s="849">
        <f>IF(K577=0,0,1)</f>
        <v>0</v>
      </c>
      <c r="B577" s="312"/>
      <c r="C577" s="290"/>
      <c r="D577" s="174"/>
      <c r="E577" s="258"/>
      <c r="F577" s="211"/>
      <c r="G577" s="207"/>
      <c r="H577" s="207"/>
      <c r="I577" s="207"/>
      <c r="J577" s="214"/>
      <c r="K577" s="321"/>
      <c r="L577" s="48"/>
      <c r="M577" s="53"/>
      <c r="N577" s="81"/>
      <c r="O577" s="81"/>
      <c r="P577" s="81">
        <f>N577*K577</f>
        <v>0</v>
      </c>
      <c r="Q577" s="256"/>
      <c r="R577" s="68"/>
      <c r="S577" s="296"/>
      <c r="T577" s="1016">
        <f t="shared" si="130"/>
        <v>0</v>
      </c>
      <c r="U577" s="149"/>
      <c r="X577" s="402"/>
      <c r="Z577" s="400"/>
      <c r="AB577" s="407"/>
      <c r="AK577" s="5"/>
    </row>
    <row r="578" spans="1:37" ht="6" customHeight="1" outlineLevel="3" x14ac:dyDescent="0.25">
      <c r="A578" s="849">
        <f>A579</f>
        <v>0</v>
      </c>
      <c r="B578" s="312"/>
      <c r="C578" s="290"/>
      <c r="D578" s="174"/>
      <c r="E578" s="258"/>
      <c r="F578" s="211"/>
      <c r="G578" s="207"/>
      <c r="H578" s="207"/>
      <c r="I578" s="207"/>
      <c r="J578" s="215"/>
      <c r="K578" s="332"/>
      <c r="L578" s="48"/>
      <c r="M578" s="53"/>
      <c r="N578" s="81"/>
      <c r="O578" s="81"/>
      <c r="P578" s="81"/>
      <c r="Q578" s="256"/>
      <c r="R578" s="68"/>
      <c r="S578" s="296"/>
      <c r="T578" s="1016">
        <f t="shared" si="130"/>
        <v>0</v>
      </c>
      <c r="U578" s="149"/>
      <c r="X578" s="402"/>
      <c r="Z578" s="400"/>
      <c r="AB578" s="407"/>
      <c r="AK578" s="5"/>
    </row>
    <row r="579" spans="1:37" ht="15.75" customHeight="1" outlineLevel="1" x14ac:dyDescent="0.25">
      <c r="A579" s="849">
        <f>IF(P579=0,0,1)</f>
        <v>0</v>
      </c>
      <c r="B579" s="312"/>
      <c r="C579" s="290"/>
      <c r="D579" s="174"/>
      <c r="E579" s="269"/>
      <c r="F579" s="223"/>
      <c r="G579" s="224"/>
      <c r="H579" s="225"/>
      <c r="I579" s="225"/>
      <c r="J579" s="226"/>
      <c r="K579" s="227"/>
      <c r="L579" s="227"/>
      <c r="M579" s="228" t="str">
        <f>E565</f>
        <v>V4-3</v>
      </c>
      <c r="N579" s="229" t="s">
        <v>106</v>
      </c>
      <c r="O579" s="229"/>
      <c r="P579" s="343">
        <f>ROUNDUP(SUM(P568:P578),0)</f>
        <v>0</v>
      </c>
      <c r="Q579" s="270"/>
      <c r="R579" s="68"/>
      <c r="S579" s="291"/>
      <c r="T579" s="1016"/>
      <c r="U579" s="149"/>
      <c r="V579" s="858">
        <f>P579</f>
        <v>0</v>
      </c>
      <c r="W579" s="422"/>
      <c r="X579" s="417"/>
      <c r="Y579" s="411"/>
      <c r="Z579" s="400"/>
      <c r="AB579" s="407"/>
      <c r="AK579" s="5"/>
    </row>
    <row r="580" spans="1:37" ht="9" customHeight="1" outlineLevel="3" x14ac:dyDescent="0.25">
      <c r="A580" s="849">
        <f>A581</f>
        <v>0</v>
      </c>
      <c r="B580" s="312"/>
      <c r="C580" s="290"/>
      <c r="D580" s="174"/>
      <c r="E580" s="272"/>
      <c r="F580" s="188"/>
      <c r="G580" s="173"/>
      <c r="H580" s="173"/>
      <c r="I580" s="173"/>
      <c r="J580" s="48"/>
      <c r="K580" s="332"/>
      <c r="L580" s="48"/>
      <c r="M580" s="48"/>
      <c r="N580" s="48"/>
      <c r="O580" s="48"/>
      <c r="P580" s="48"/>
      <c r="Q580" s="683"/>
      <c r="R580" s="68"/>
      <c r="S580" s="296"/>
      <c r="T580" s="1016">
        <f t="shared" si="130"/>
        <v>0</v>
      </c>
      <c r="U580" s="149"/>
      <c r="X580" s="402"/>
      <c r="Z580" s="400"/>
      <c r="AB580" s="407"/>
      <c r="AK580" s="5"/>
    </row>
    <row r="581" spans="1:37" ht="20.399999999999999" customHeight="1" outlineLevel="3" x14ac:dyDescent="0.25">
      <c r="A581" s="849">
        <f>A636</f>
        <v>0</v>
      </c>
      <c r="B581" s="312"/>
      <c r="C581" s="290"/>
      <c r="D581" s="174"/>
      <c r="E581" s="271" t="s">
        <v>140</v>
      </c>
      <c r="F581" s="220" t="s">
        <v>2175</v>
      </c>
      <c r="G581" s="320"/>
      <c r="H581" s="220"/>
      <c r="I581" s="220"/>
      <c r="J581" s="220"/>
      <c r="K581" s="329" t="s">
        <v>72</v>
      </c>
      <c r="L581" s="221"/>
      <c r="M581" s="221" t="s">
        <v>1347</v>
      </c>
      <c r="N581" s="933" t="s">
        <v>1587</v>
      </c>
      <c r="O581" s="933" t="s">
        <v>1588</v>
      </c>
      <c r="P581" s="221" t="s">
        <v>73</v>
      </c>
      <c r="Q581" s="259"/>
      <c r="R581" s="68"/>
      <c r="S581" s="296"/>
      <c r="T581" s="1016"/>
      <c r="U581" s="149"/>
      <c r="X581" s="402"/>
      <c r="Y581" s="1064" t="s">
        <v>2063</v>
      </c>
      <c r="Z581" s="400"/>
      <c r="AB581" s="407"/>
      <c r="AK581" s="5"/>
    </row>
    <row r="582" spans="1:37" ht="6" customHeight="1" x14ac:dyDescent="0.25">
      <c r="A582" s="849">
        <f>A583</f>
        <v>0</v>
      </c>
      <c r="B582" s="312"/>
      <c r="C582" s="290"/>
      <c r="D582" s="174"/>
      <c r="E582" s="255"/>
      <c r="F582" s="188"/>
      <c r="G582" s="139"/>
      <c r="H582" s="139"/>
      <c r="I582" s="139"/>
      <c r="J582" s="139"/>
      <c r="K582" s="140"/>
      <c r="L582" s="9"/>
      <c r="M582" s="141"/>
      <c r="N582" s="142"/>
      <c r="O582" s="142"/>
      <c r="P582" s="142"/>
      <c r="Q582" s="256"/>
      <c r="R582" s="68"/>
      <c r="S582" s="291"/>
      <c r="T582" s="1016">
        <f t="shared" si="130"/>
        <v>0</v>
      </c>
      <c r="U582" s="149"/>
      <c r="X582" s="402"/>
      <c r="Y582" s="400"/>
      <c r="Z582" s="400"/>
      <c r="AB582" s="407"/>
      <c r="AK582" s="5"/>
    </row>
    <row r="583" spans="1:37" ht="15.75" customHeight="1" outlineLevel="3" x14ac:dyDescent="0.25">
      <c r="A583" s="849">
        <f t="shared" ref="A583:A675" si="138">IF(K583=0,0,1)</f>
        <v>0</v>
      </c>
      <c r="B583" s="312"/>
      <c r="C583" s="290"/>
      <c r="D583" s="174"/>
      <c r="E583" s="258" t="str">
        <f>Onderbouwing_M29!B1680</f>
        <v>V4-4-A</v>
      </c>
      <c r="F583" s="832" t="str">
        <f>Onderbouwing_M29!D1680</f>
        <v>Vervangen dakraam  GGL Grenen tuimelvenster</v>
      </c>
      <c r="G583" s="204"/>
      <c r="H583" s="204"/>
      <c r="I583" s="204"/>
      <c r="J583" s="435"/>
      <c r="K583" s="53"/>
      <c r="L583" s="53"/>
      <c r="M583" s="53"/>
      <c r="N583" s="81"/>
      <c r="O583" s="81"/>
      <c r="P583" s="81"/>
      <c r="Q583" s="256"/>
      <c r="R583" s="68"/>
      <c r="S583" s="296"/>
      <c r="T583" s="1016">
        <f t="shared" si="130"/>
        <v>0</v>
      </c>
      <c r="U583" s="149"/>
      <c r="X583" s="861"/>
      <c r="Z583" s="400"/>
      <c r="AB583" s="407"/>
      <c r="AK583" s="5"/>
    </row>
    <row r="584" spans="1:37" ht="15.75" customHeight="1" outlineLevel="3" x14ac:dyDescent="0.25">
      <c r="A584" s="849">
        <f t="shared" ref="A584:A589" si="139">IF(K584=0,0,1)</f>
        <v>0</v>
      </c>
      <c r="B584" s="312"/>
      <c r="C584" s="290"/>
      <c r="D584" s="174"/>
      <c r="E584" s="255" t="str">
        <f>Onderbouwing_M29!B1687</f>
        <v>V4-4-A1</v>
      </c>
      <c r="F584" s="210" t="str">
        <f>Onderbouwing_M29!D1687</f>
        <v>Vervangen dakraam 55x70 cm CK01</v>
      </c>
      <c r="G584" s="1066" t="s">
        <v>2129</v>
      </c>
      <c r="H584" s="204"/>
      <c r="I584" s="204"/>
      <c r="J584" s="435"/>
      <c r="K584" s="321"/>
      <c r="L584" s="48"/>
      <c r="M584" s="53" t="str">
        <f>Onderbouwing_M29!F1687</f>
        <v>st</v>
      </c>
      <c r="N584" s="81">
        <v>0</v>
      </c>
      <c r="O584" s="81"/>
      <c r="P584" s="81">
        <f>O584*K584</f>
        <v>0</v>
      </c>
      <c r="Q584" s="256"/>
      <c r="R584" s="68"/>
      <c r="S584" s="296"/>
      <c r="T584" s="1016">
        <f t="shared" ref="T584:T609" si="140">K584*N584</f>
        <v>0</v>
      </c>
      <c r="U584" s="149"/>
      <c r="X584" s="191"/>
      <c r="Z584" s="400"/>
      <c r="AB584" s="407"/>
      <c r="AK584" s="5"/>
    </row>
    <row r="585" spans="1:37" ht="15.75" customHeight="1" outlineLevel="3" x14ac:dyDescent="0.25">
      <c r="A585" s="849">
        <f t="shared" si="139"/>
        <v>0</v>
      </c>
      <c r="B585" s="312"/>
      <c r="C585" s="290"/>
      <c r="D585" s="174"/>
      <c r="E585" s="255" t="str">
        <f>Onderbouwing_M29!B1688</f>
        <v>V4-4-A2</v>
      </c>
      <c r="F585" s="210" t="str">
        <f>Onderbouwing_M29!D1688</f>
        <v>Vervangen dakraam 55x78 cm CK02</v>
      </c>
      <c r="G585" s="1066" t="s">
        <v>2129</v>
      </c>
      <c r="H585" s="207"/>
      <c r="I585" s="207"/>
      <c r="J585" s="214"/>
      <c r="K585" s="321"/>
      <c r="L585" s="48"/>
      <c r="M585" s="53" t="str">
        <f>Onderbouwing_M29!F1688</f>
        <v>st</v>
      </c>
      <c r="N585" s="81">
        <v>0</v>
      </c>
      <c r="O585" s="81"/>
      <c r="P585" s="81">
        <f t="shared" ref="P585:P608" si="141">O585*K585</f>
        <v>0</v>
      </c>
      <c r="Q585" s="256"/>
      <c r="R585" s="68"/>
      <c r="S585" s="296"/>
      <c r="T585" s="1016">
        <f t="shared" si="140"/>
        <v>0</v>
      </c>
      <c r="U585" s="149"/>
      <c r="X585" s="402"/>
      <c r="Z585" s="400"/>
      <c r="AB585" s="407"/>
      <c r="AK585" s="5"/>
    </row>
    <row r="586" spans="1:37" ht="15.75" customHeight="1" outlineLevel="3" x14ac:dyDescent="0.25">
      <c r="A586" s="849">
        <f t="shared" si="139"/>
        <v>0</v>
      </c>
      <c r="B586" s="312"/>
      <c r="C586" s="290"/>
      <c r="D586" s="174"/>
      <c r="E586" s="255" t="str">
        <f>Onderbouwing_M29!B1689</f>
        <v>V4-4-A3</v>
      </c>
      <c r="F586" s="210" t="str">
        <f>Onderbouwing_M29!D1689</f>
        <v>Vervangen dakraam 55x98 cm CK04</v>
      </c>
      <c r="G586" s="1066" t="s">
        <v>2129</v>
      </c>
      <c r="H586" s="204"/>
      <c r="I586" s="204"/>
      <c r="J586" s="435"/>
      <c r="K586" s="321"/>
      <c r="L586" s="48"/>
      <c r="M586" s="53" t="str">
        <f>Onderbouwing_M29!F1689</f>
        <v>st</v>
      </c>
      <c r="N586" s="81">
        <v>0</v>
      </c>
      <c r="O586" s="81"/>
      <c r="P586" s="81">
        <f t="shared" si="141"/>
        <v>0</v>
      </c>
      <c r="Q586" s="256"/>
      <c r="R586" s="68"/>
      <c r="S586" s="296"/>
      <c r="T586" s="1016">
        <f t="shared" si="140"/>
        <v>0</v>
      </c>
      <c r="U586" s="149"/>
      <c r="X586" s="191"/>
      <c r="Z586" s="400"/>
      <c r="AB586" s="407"/>
      <c r="AK586" s="5"/>
    </row>
    <row r="587" spans="1:37" ht="15.75" customHeight="1" outlineLevel="3" x14ac:dyDescent="0.25">
      <c r="A587" s="849">
        <f t="shared" si="139"/>
        <v>0</v>
      </c>
      <c r="B587" s="312"/>
      <c r="C587" s="290"/>
      <c r="D587" s="174"/>
      <c r="E587" s="255" t="str">
        <f>Onderbouwing_M29!B1690</f>
        <v>V4-4-A4</v>
      </c>
      <c r="F587" s="210" t="str">
        <f>Onderbouwing_M29!D1690</f>
        <v>Vervangen dakraam 55x118 cm CK06</v>
      </c>
      <c r="G587" s="1066" t="s">
        <v>2129</v>
      </c>
      <c r="H587" s="207"/>
      <c r="I587" s="207"/>
      <c r="J587" s="214"/>
      <c r="K587" s="321"/>
      <c r="L587" s="48"/>
      <c r="M587" s="53" t="str">
        <f>Onderbouwing_M29!F1690</f>
        <v>st</v>
      </c>
      <c r="N587" s="81">
        <v>0</v>
      </c>
      <c r="O587" s="81"/>
      <c r="P587" s="81">
        <f t="shared" si="141"/>
        <v>0</v>
      </c>
      <c r="Q587" s="256"/>
      <c r="R587" s="68"/>
      <c r="S587" s="296"/>
      <c r="T587" s="1016">
        <f t="shared" si="140"/>
        <v>0</v>
      </c>
      <c r="U587" s="149"/>
      <c r="X587" s="402"/>
      <c r="Z587" s="400"/>
      <c r="AB587" s="407"/>
      <c r="AK587" s="5"/>
    </row>
    <row r="588" spans="1:37" ht="15.75" customHeight="1" outlineLevel="3" x14ac:dyDescent="0.25">
      <c r="A588" s="849">
        <f t="shared" si="139"/>
        <v>0</v>
      </c>
      <c r="B588" s="312"/>
      <c r="C588" s="290"/>
      <c r="D588" s="174"/>
      <c r="E588" s="255" t="str">
        <f>Onderbouwing_M29!B1691</f>
        <v>V4-4-A5</v>
      </c>
      <c r="F588" s="210" t="str">
        <f>Onderbouwing_M29!D1691</f>
        <v>Vervangen dakraam  66x98 cm FK04</v>
      </c>
      <c r="G588" s="1066" t="s">
        <v>2129</v>
      </c>
      <c r="H588" s="204"/>
      <c r="I588" s="204"/>
      <c r="J588" s="435"/>
      <c r="K588" s="321"/>
      <c r="L588" s="48"/>
      <c r="M588" s="53" t="str">
        <f>Onderbouwing_M29!F1691</f>
        <v>st</v>
      </c>
      <c r="N588" s="81">
        <v>0</v>
      </c>
      <c r="O588" s="81"/>
      <c r="P588" s="81">
        <f t="shared" si="141"/>
        <v>0</v>
      </c>
      <c r="Q588" s="256"/>
      <c r="R588" s="68"/>
      <c r="S588" s="296"/>
      <c r="T588" s="1016">
        <f t="shared" si="140"/>
        <v>0</v>
      </c>
      <c r="U588" s="149"/>
      <c r="X588" s="191"/>
      <c r="Z588" s="400"/>
      <c r="AB588" s="407"/>
      <c r="AK588" s="5"/>
    </row>
    <row r="589" spans="1:37" ht="15.75" customHeight="1" outlineLevel="3" x14ac:dyDescent="0.25">
      <c r="A589" s="849">
        <f t="shared" si="139"/>
        <v>0</v>
      </c>
      <c r="B589" s="312"/>
      <c r="C589" s="290"/>
      <c r="D589" s="174"/>
      <c r="E589" s="255" t="str">
        <f>Onderbouwing_M29!B1692</f>
        <v>V4-4-A6</v>
      </c>
      <c r="F589" s="210" t="str">
        <f>Onderbouwing_M29!D1692</f>
        <v>Vervangen dakraam 66x118 cm FK06</v>
      </c>
      <c r="G589" s="1066" t="s">
        <v>2129</v>
      </c>
      <c r="H589" s="207"/>
      <c r="I589" s="207"/>
      <c r="J589" s="214"/>
      <c r="K589" s="321"/>
      <c r="L589" s="48"/>
      <c r="M589" s="53" t="str">
        <f>Onderbouwing_M29!F1692</f>
        <v>st</v>
      </c>
      <c r="N589" s="81">
        <v>0</v>
      </c>
      <c r="O589" s="81"/>
      <c r="P589" s="81">
        <f t="shared" si="141"/>
        <v>0</v>
      </c>
      <c r="Q589" s="256"/>
      <c r="R589" s="68"/>
      <c r="S589" s="296"/>
      <c r="T589" s="1016">
        <f t="shared" si="140"/>
        <v>0</v>
      </c>
      <c r="U589" s="149"/>
      <c r="X589" s="402"/>
      <c r="Z589" s="400"/>
      <c r="AB589" s="407"/>
      <c r="AK589" s="5"/>
    </row>
    <row r="590" spans="1:37" ht="15.75" customHeight="1" outlineLevel="3" x14ac:dyDescent="0.25">
      <c r="A590" s="849">
        <f t="shared" ref="A590:A596" si="142">IF(K590=0,0,1)</f>
        <v>0</v>
      </c>
      <c r="B590" s="312"/>
      <c r="C590" s="290"/>
      <c r="D590" s="174"/>
      <c r="E590" s="255" t="str">
        <f>Onderbouwing_M29!B1693</f>
        <v>V4-4-A7</v>
      </c>
      <c r="F590" s="210" t="str">
        <f>Onderbouwing_M29!D1693</f>
        <v>Vervangen dakraam 66x140 cm FK08</v>
      </c>
      <c r="G590" s="1066" t="s">
        <v>2129</v>
      </c>
      <c r="H590" s="207"/>
      <c r="I590" s="207"/>
      <c r="J590" s="214"/>
      <c r="K590" s="321"/>
      <c r="L590" s="48"/>
      <c r="M590" s="53" t="str">
        <f>Onderbouwing_M29!F1693</f>
        <v>st</v>
      </c>
      <c r="N590" s="81">
        <v>0</v>
      </c>
      <c r="O590" s="81"/>
      <c r="P590" s="81">
        <f t="shared" si="141"/>
        <v>0</v>
      </c>
      <c r="Q590" s="256"/>
      <c r="R590" s="68"/>
      <c r="S590" s="296"/>
      <c r="T590" s="1016">
        <f t="shared" si="140"/>
        <v>0</v>
      </c>
      <c r="U590" s="149"/>
      <c r="X590" s="402"/>
      <c r="Z590" s="400"/>
      <c r="AB590" s="407"/>
      <c r="AK590" s="5"/>
    </row>
    <row r="591" spans="1:37" ht="15.75" customHeight="1" outlineLevel="3" x14ac:dyDescent="0.25">
      <c r="A591" s="849">
        <f t="shared" si="142"/>
        <v>0</v>
      </c>
      <c r="B591" s="312"/>
      <c r="C591" s="290"/>
      <c r="D591" s="174"/>
      <c r="E591" s="255" t="str">
        <f>Onderbouwing_M29!B1694</f>
        <v>V4-4-A8</v>
      </c>
      <c r="F591" s="210" t="str">
        <f>Onderbouwing_M29!D1694</f>
        <v>Vervangen dakraam 78x98 cm MK04</v>
      </c>
      <c r="G591" s="1066" t="s">
        <v>2129</v>
      </c>
      <c r="H591" s="204"/>
      <c r="I591" s="204"/>
      <c r="J591" s="435"/>
      <c r="K591" s="321"/>
      <c r="L591" s="48"/>
      <c r="M591" s="53" t="str">
        <f>Onderbouwing_M29!F1694</f>
        <v>st</v>
      </c>
      <c r="N591" s="81">
        <v>0</v>
      </c>
      <c r="O591" s="81"/>
      <c r="P591" s="81">
        <f t="shared" si="141"/>
        <v>0</v>
      </c>
      <c r="Q591" s="256"/>
      <c r="R591" s="68"/>
      <c r="S591" s="296"/>
      <c r="T591" s="1016">
        <f t="shared" ref="T591:T602" si="143">K591*N591</f>
        <v>0</v>
      </c>
      <c r="U591" s="149"/>
      <c r="X591" s="191"/>
      <c r="Z591" s="400"/>
      <c r="AB591" s="407"/>
      <c r="AK591" s="5"/>
    </row>
    <row r="592" spans="1:37" ht="15.75" customHeight="1" outlineLevel="3" x14ac:dyDescent="0.25">
      <c r="A592" s="849">
        <f t="shared" si="142"/>
        <v>0</v>
      </c>
      <c r="B592" s="312"/>
      <c r="C592" s="290"/>
      <c r="D592" s="174"/>
      <c r="E592" s="255" t="str">
        <f>Onderbouwing_M29!B1695</f>
        <v>V4-4-A9</v>
      </c>
      <c r="F592" s="210" t="str">
        <f>Onderbouwing_M29!D1695</f>
        <v>Vervangen dakraam 78x118 cm MK06</v>
      </c>
      <c r="G592" s="1066" t="s">
        <v>2129</v>
      </c>
      <c r="H592" s="207"/>
      <c r="I592" s="207"/>
      <c r="J592" s="214"/>
      <c r="K592" s="321"/>
      <c r="L592" s="48"/>
      <c r="M592" s="53" t="str">
        <f>Onderbouwing_M29!F1695</f>
        <v>st</v>
      </c>
      <c r="N592" s="81">
        <v>0</v>
      </c>
      <c r="O592" s="81"/>
      <c r="P592" s="81">
        <f t="shared" si="141"/>
        <v>0</v>
      </c>
      <c r="Q592" s="256"/>
      <c r="R592" s="68"/>
      <c r="S592" s="296"/>
      <c r="T592" s="1016">
        <f t="shared" si="143"/>
        <v>0</v>
      </c>
      <c r="U592" s="149"/>
      <c r="X592" s="402"/>
      <c r="Z592" s="400"/>
      <c r="AB592" s="407"/>
      <c r="AK592" s="5"/>
    </row>
    <row r="593" spans="1:37" ht="15.75" customHeight="1" outlineLevel="3" x14ac:dyDescent="0.25">
      <c r="A593" s="849">
        <f t="shared" si="142"/>
        <v>0</v>
      </c>
      <c r="B593" s="312"/>
      <c r="C593" s="290"/>
      <c r="D593" s="174"/>
      <c r="E593" s="255" t="str">
        <f>Onderbouwing_M29!B1696</f>
        <v>V4-4-A10</v>
      </c>
      <c r="F593" s="210" t="str">
        <f>Onderbouwing_M29!D1696</f>
        <v>Vervangen dakraam 78x140 cm MK08</v>
      </c>
      <c r="G593" s="1066" t="s">
        <v>2129</v>
      </c>
      <c r="H593" s="204"/>
      <c r="I593" s="204"/>
      <c r="J593" s="435"/>
      <c r="K593" s="321"/>
      <c r="L593" s="48"/>
      <c r="M593" s="53" t="str">
        <f>Onderbouwing_M29!F1696</f>
        <v>st</v>
      </c>
      <c r="N593" s="81">
        <v>0</v>
      </c>
      <c r="O593" s="81"/>
      <c r="P593" s="81">
        <f t="shared" si="141"/>
        <v>0</v>
      </c>
      <c r="Q593" s="256"/>
      <c r="R593" s="68"/>
      <c r="S593" s="296"/>
      <c r="T593" s="1016">
        <f t="shared" si="143"/>
        <v>0</v>
      </c>
      <c r="U593" s="149"/>
      <c r="X593" s="191"/>
      <c r="Z593" s="400"/>
      <c r="AB593" s="407"/>
      <c r="AK593" s="5"/>
    </row>
    <row r="594" spans="1:37" ht="15.75" customHeight="1" outlineLevel="3" x14ac:dyDescent="0.25">
      <c r="A594" s="849">
        <f t="shared" si="142"/>
        <v>0</v>
      </c>
      <c r="B594" s="312"/>
      <c r="C594" s="290"/>
      <c r="D594" s="174"/>
      <c r="E594" s="255" t="str">
        <f>Onderbouwing_M29!B1697</f>
        <v>V4-4-A11</v>
      </c>
      <c r="F594" s="210" t="str">
        <f>Onderbouwing_M29!D1697</f>
        <v>Vervangen dakraam 78x160 cm MK10</v>
      </c>
      <c r="G594" s="1066" t="s">
        <v>2129</v>
      </c>
      <c r="H594" s="207"/>
      <c r="I594" s="207"/>
      <c r="J594" s="214"/>
      <c r="K594" s="321"/>
      <c r="L594" s="48"/>
      <c r="M594" s="53" t="str">
        <f>Onderbouwing_M29!F1697</f>
        <v>st</v>
      </c>
      <c r="N594" s="81">
        <v>0</v>
      </c>
      <c r="O594" s="81"/>
      <c r="P594" s="81">
        <f t="shared" si="141"/>
        <v>0</v>
      </c>
      <c r="Q594" s="256"/>
      <c r="R594" s="68"/>
      <c r="S594" s="296"/>
      <c r="T594" s="1016">
        <f t="shared" si="143"/>
        <v>0</v>
      </c>
      <c r="U594" s="149"/>
      <c r="X594" s="402"/>
      <c r="Z594" s="400"/>
      <c r="AB594" s="407"/>
      <c r="AK594" s="5"/>
    </row>
    <row r="595" spans="1:37" ht="15.75" customHeight="1" outlineLevel="3" x14ac:dyDescent="0.25">
      <c r="A595" s="849">
        <f t="shared" si="142"/>
        <v>0</v>
      </c>
      <c r="B595" s="312"/>
      <c r="C595" s="290"/>
      <c r="D595" s="174"/>
      <c r="E595" s="255" t="str">
        <f>Onderbouwing_M29!B1698</f>
        <v>V4-4-A12</v>
      </c>
      <c r="F595" s="210" t="str">
        <f>Onderbouwing_M29!D1698</f>
        <v>Vervangen dakraam 78x180 cm MK12</v>
      </c>
      <c r="G595" s="1066" t="s">
        <v>2129</v>
      </c>
      <c r="H595" s="204"/>
      <c r="I595" s="204"/>
      <c r="J595" s="435"/>
      <c r="K595" s="321"/>
      <c r="L595" s="48"/>
      <c r="M595" s="53" t="str">
        <f>Onderbouwing_M29!F1698</f>
        <v>st</v>
      </c>
      <c r="N595" s="81">
        <v>0</v>
      </c>
      <c r="O595" s="81"/>
      <c r="P595" s="81">
        <f t="shared" si="141"/>
        <v>0</v>
      </c>
      <c r="Q595" s="256"/>
      <c r="R595" s="68"/>
      <c r="S595" s="296"/>
      <c r="T595" s="1016">
        <f t="shared" si="143"/>
        <v>0</v>
      </c>
      <c r="U595" s="149"/>
      <c r="X595" s="191"/>
      <c r="Z595" s="400"/>
      <c r="AB595" s="407"/>
      <c r="AK595" s="5"/>
    </row>
    <row r="596" spans="1:37" ht="15.75" customHeight="1" outlineLevel="3" x14ac:dyDescent="0.25">
      <c r="A596" s="849">
        <f t="shared" si="142"/>
        <v>0</v>
      </c>
      <c r="B596" s="312"/>
      <c r="C596" s="290"/>
      <c r="D596" s="174"/>
      <c r="E596" s="255" t="str">
        <f>Onderbouwing_M29!B1699</f>
        <v>V4-4-A13</v>
      </c>
      <c r="F596" s="210" t="str">
        <f>Onderbouwing_M29!D1699</f>
        <v>Vervangen dakraam 94x98 cm PK04</v>
      </c>
      <c r="G596" s="1066" t="s">
        <v>2129</v>
      </c>
      <c r="H596" s="207"/>
      <c r="I596" s="207"/>
      <c r="J596" s="214"/>
      <c r="K596" s="321"/>
      <c r="L596" s="48"/>
      <c r="M596" s="53" t="str">
        <f>Onderbouwing_M29!F1699</f>
        <v>st</v>
      </c>
      <c r="N596" s="81">
        <v>0</v>
      </c>
      <c r="O596" s="81"/>
      <c r="P596" s="81">
        <f t="shared" si="141"/>
        <v>0</v>
      </c>
      <c r="Q596" s="256"/>
      <c r="R596" s="68"/>
      <c r="S596" s="296"/>
      <c r="T596" s="1016">
        <f t="shared" si="143"/>
        <v>0</v>
      </c>
      <c r="U596" s="149"/>
      <c r="X596" s="402"/>
      <c r="Z596" s="400"/>
      <c r="AB596" s="407"/>
      <c r="AK596" s="5"/>
    </row>
    <row r="597" spans="1:37" ht="15.75" customHeight="1" outlineLevel="3" x14ac:dyDescent="0.25">
      <c r="A597" s="849">
        <f t="shared" ref="A597:A602" si="144">IF(K597=0,0,1)</f>
        <v>0</v>
      </c>
      <c r="B597" s="312"/>
      <c r="C597" s="290"/>
      <c r="D597" s="174"/>
      <c r="E597" s="255" t="str">
        <f>Onderbouwing_M29!B1700</f>
        <v>V4-4-A14</v>
      </c>
      <c r="F597" s="210" t="str">
        <f>Onderbouwing_M29!D1700</f>
        <v>Vervangen dakraam 94x118 cm PK06</v>
      </c>
      <c r="G597" s="1066" t="s">
        <v>2129</v>
      </c>
      <c r="H597" s="207"/>
      <c r="I597" s="207"/>
      <c r="J597" s="214"/>
      <c r="K597" s="321"/>
      <c r="L597" s="48"/>
      <c r="M597" s="53" t="str">
        <f>Onderbouwing_M29!F1700</f>
        <v>st</v>
      </c>
      <c r="N597" s="81">
        <v>0</v>
      </c>
      <c r="O597" s="81"/>
      <c r="P597" s="81">
        <f t="shared" si="141"/>
        <v>0</v>
      </c>
      <c r="Q597" s="256"/>
      <c r="R597" s="68"/>
      <c r="S597" s="296"/>
      <c r="T597" s="1016">
        <f t="shared" si="143"/>
        <v>0</v>
      </c>
      <c r="U597" s="149"/>
      <c r="X597" s="402"/>
      <c r="Z597" s="400"/>
      <c r="AB597" s="407"/>
      <c r="AK597" s="5"/>
    </row>
    <row r="598" spans="1:37" ht="15.75" customHeight="1" outlineLevel="3" x14ac:dyDescent="0.25">
      <c r="A598" s="849">
        <f t="shared" si="144"/>
        <v>0</v>
      </c>
      <c r="B598" s="312"/>
      <c r="C598" s="290"/>
      <c r="D598" s="174"/>
      <c r="E598" s="255" t="str">
        <f>Onderbouwing_M29!B1701</f>
        <v>V4-4-A15</v>
      </c>
      <c r="F598" s="210" t="str">
        <f>Onderbouwing_M29!D1701</f>
        <v>Vervangen dakraam 94x140 cm PK08</v>
      </c>
      <c r="G598" s="1066" t="s">
        <v>2129</v>
      </c>
      <c r="H598" s="204"/>
      <c r="I598" s="204"/>
      <c r="J598" s="435"/>
      <c r="K598" s="321"/>
      <c r="L598" s="48"/>
      <c r="M598" s="53" t="str">
        <f>Onderbouwing_M29!F1701</f>
        <v>st</v>
      </c>
      <c r="N598" s="81">
        <v>0</v>
      </c>
      <c r="O598" s="81"/>
      <c r="P598" s="81">
        <f t="shared" si="141"/>
        <v>0</v>
      </c>
      <c r="Q598" s="256"/>
      <c r="R598" s="68"/>
      <c r="S598" s="296"/>
      <c r="T598" s="1016">
        <f t="shared" si="143"/>
        <v>0</v>
      </c>
      <c r="U598" s="149"/>
      <c r="X598" s="191"/>
      <c r="Z598" s="400"/>
      <c r="AB598" s="407"/>
      <c r="AK598" s="5"/>
    </row>
    <row r="599" spans="1:37" ht="15.75" customHeight="1" outlineLevel="3" x14ac:dyDescent="0.25">
      <c r="A599" s="849">
        <f t="shared" si="144"/>
        <v>0</v>
      </c>
      <c r="B599" s="312"/>
      <c r="C599" s="290"/>
      <c r="D599" s="174"/>
      <c r="E599" s="255" t="str">
        <f>Onderbouwing_M29!B1702</f>
        <v>V4-4-A16</v>
      </c>
      <c r="F599" s="210" t="str">
        <f>Onderbouwing_M29!D1702</f>
        <v>Vervangen dakraam 94x160 cm PK10</v>
      </c>
      <c r="G599" s="1066" t="s">
        <v>2129</v>
      </c>
      <c r="H599" s="207"/>
      <c r="I599" s="207"/>
      <c r="J599" s="214"/>
      <c r="K599" s="321"/>
      <c r="L599" s="48"/>
      <c r="M599" s="53" t="str">
        <f>Onderbouwing_M29!F1702</f>
        <v>st</v>
      </c>
      <c r="N599" s="81">
        <v>0</v>
      </c>
      <c r="O599" s="81"/>
      <c r="P599" s="81">
        <f t="shared" si="141"/>
        <v>0</v>
      </c>
      <c r="Q599" s="256"/>
      <c r="R599" s="68"/>
      <c r="S599" s="296"/>
      <c r="T599" s="1016">
        <f t="shared" si="143"/>
        <v>0</v>
      </c>
      <c r="U599" s="149"/>
      <c r="X599" s="402"/>
      <c r="Z599" s="400"/>
      <c r="AB599" s="407"/>
      <c r="AK599" s="5"/>
    </row>
    <row r="600" spans="1:37" ht="15.75" customHeight="1" outlineLevel="3" x14ac:dyDescent="0.25">
      <c r="A600" s="849">
        <f t="shared" si="144"/>
        <v>0</v>
      </c>
      <c r="B600" s="312"/>
      <c r="C600" s="290"/>
      <c r="D600" s="174"/>
      <c r="E600" s="255" t="str">
        <f>Onderbouwing_M29!B1703</f>
        <v>V4-4-A17</v>
      </c>
      <c r="F600" s="210" t="str">
        <f>Onderbouwing_M29!D1703</f>
        <v>Vervangen dakraam 94x55 cm PK25</v>
      </c>
      <c r="G600" s="1066" t="s">
        <v>2129</v>
      </c>
      <c r="H600" s="204"/>
      <c r="I600" s="204"/>
      <c r="J600" s="435"/>
      <c r="K600" s="321"/>
      <c r="L600" s="48"/>
      <c r="M600" s="53" t="str">
        <f>Onderbouwing_M29!F1703</f>
        <v>st</v>
      </c>
      <c r="N600" s="81">
        <v>0</v>
      </c>
      <c r="O600" s="81"/>
      <c r="P600" s="81">
        <f t="shared" si="141"/>
        <v>0</v>
      </c>
      <c r="Q600" s="256"/>
      <c r="R600" s="68"/>
      <c r="S600" s="296"/>
      <c r="T600" s="1016">
        <f t="shared" si="143"/>
        <v>0</v>
      </c>
      <c r="U600" s="149"/>
      <c r="X600" s="191"/>
      <c r="Z600" s="400"/>
      <c r="AB600" s="407"/>
      <c r="AK600" s="5"/>
    </row>
    <row r="601" spans="1:37" ht="15.75" customHeight="1" outlineLevel="3" x14ac:dyDescent="0.25">
      <c r="A601" s="849">
        <f t="shared" si="144"/>
        <v>0</v>
      </c>
      <c r="B601" s="312"/>
      <c r="C601" s="290"/>
      <c r="D601" s="174"/>
      <c r="E601" s="255" t="str">
        <f>Onderbouwing_M29!B1704</f>
        <v>V4-4-A18</v>
      </c>
      <c r="F601" s="210" t="str">
        <f>Onderbouwing_M29!D1704</f>
        <v>Vervangen dakraam 114x70 cm SK01</v>
      </c>
      <c r="G601" s="1066" t="s">
        <v>2129</v>
      </c>
      <c r="H601" s="207"/>
      <c r="I601" s="207"/>
      <c r="J601" s="214"/>
      <c r="K601" s="321"/>
      <c r="L601" s="48"/>
      <c r="M601" s="53" t="str">
        <f>Onderbouwing_M29!F1704</f>
        <v>st</v>
      </c>
      <c r="N601" s="81">
        <v>0</v>
      </c>
      <c r="O601" s="81"/>
      <c r="P601" s="81">
        <f t="shared" si="141"/>
        <v>0</v>
      </c>
      <c r="Q601" s="256"/>
      <c r="R601" s="68"/>
      <c r="S601" s="296"/>
      <c r="T601" s="1016">
        <f t="shared" si="143"/>
        <v>0</v>
      </c>
      <c r="U601" s="149"/>
      <c r="X601" s="402"/>
      <c r="Z601" s="400"/>
      <c r="AB601" s="407"/>
      <c r="AK601" s="5"/>
    </row>
    <row r="602" spans="1:37" ht="15.75" customHeight="1" outlineLevel="3" x14ac:dyDescent="0.25">
      <c r="A602" s="849">
        <f t="shared" si="144"/>
        <v>0</v>
      </c>
      <c r="B602" s="312"/>
      <c r="C602" s="290"/>
      <c r="D602" s="174"/>
      <c r="E602" s="255" t="str">
        <f>Onderbouwing_M29!B1705</f>
        <v>V4-4-A19</v>
      </c>
      <c r="F602" s="210" t="str">
        <f>Onderbouwing_M29!D1705</f>
        <v>Vervangen dakraam 114x118 cm SK06</v>
      </c>
      <c r="G602" s="1066" t="s">
        <v>2129</v>
      </c>
      <c r="H602" s="204"/>
      <c r="I602" s="204"/>
      <c r="J602" s="435"/>
      <c r="K602" s="321"/>
      <c r="L602" s="48"/>
      <c r="M602" s="53" t="str">
        <f>Onderbouwing_M29!F1705</f>
        <v>st</v>
      </c>
      <c r="N602" s="81">
        <v>0</v>
      </c>
      <c r="O602" s="81"/>
      <c r="P602" s="81">
        <f t="shared" si="141"/>
        <v>0</v>
      </c>
      <c r="Q602" s="256"/>
      <c r="R602" s="68"/>
      <c r="S602" s="296"/>
      <c r="T602" s="1016">
        <f t="shared" si="143"/>
        <v>0</v>
      </c>
      <c r="U602" s="149"/>
      <c r="X602" s="191"/>
      <c r="Z602" s="400"/>
      <c r="AB602" s="407"/>
      <c r="AK602" s="5"/>
    </row>
    <row r="603" spans="1:37" ht="15.75" customHeight="1" outlineLevel="3" x14ac:dyDescent="0.25">
      <c r="A603" s="849">
        <f t="shared" ref="A603:A608" si="145">IF(K603=0,0,1)</f>
        <v>0</v>
      </c>
      <c r="B603" s="312"/>
      <c r="C603" s="290"/>
      <c r="D603" s="174"/>
      <c r="E603" s="255" t="str">
        <f>Onderbouwing_M29!B1706</f>
        <v>V4-4-A20</v>
      </c>
      <c r="F603" s="210" t="str">
        <f>Onderbouwing_M29!D1706</f>
        <v>Vervangen dakraam 114x140 cm SK08</v>
      </c>
      <c r="G603" s="1066" t="s">
        <v>2129</v>
      </c>
      <c r="H603" s="207"/>
      <c r="I603" s="207"/>
      <c r="J603" s="214"/>
      <c r="K603" s="321"/>
      <c r="L603" s="48"/>
      <c r="M603" s="53" t="str">
        <f>Onderbouwing_M29!F1706</f>
        <v>st</v>
      </c>
      <c r="N603" s="81">
        <v>0</v>
      </c>
      <c r="O603" s="81"/>
      <c r="P603" s="81">
        <f t="shared" si="141"/>
        <v>0</v>
      </c>
      <c r="Q603" s="256"/>
      <c r="R603" s="68"/>
      <c r="S603" s="296"/>
      <c r="T603" s="1016">
        <f t="shared" ref="T603:T608" si="146">K603*N603</f>
        <v>0</v>
      </c>
      <c r="U603" s="149"/>
      <c r="X603" s="402"/>
      <c r="Z603" s="400"/>
      <c r="AB603" s="407"/>
      <c r="AK603" s="5"/>
    </row>
    <row r="604" spans="1:37" ht="15.75" customHeight="1" outlineLevel="3" x14ac:dyDescent="0.25">
      <c r="A604" s="849">
        <f t="shared" si="145"/>
        <v>0</v>
      </c>
      <c r="B604" s="312"/>
      <c r="C604" s="290"/>
      <c r="D604" s="174"/>
      <c r="E604" s="255" t="str">
        <f>Onderbouwing_M29!B1707</f>
        <v>V4-4-A21</v>
      </c>
      <c r="F604" s="210" t="str">
        <f>Onderbouwing_M29!D1707</f>
        <v>Vervangen dakraam 114x160 cm SK10</v>
      </c>
      <c r="G604" s="1066" t="s">
        <v>2129</v>
      </c>
      <c r="H604" s="204"/>
      <c r="I604" s="204"/>
      <c r="J604" s="435"/>
      <c r="K604" s="321"/>
      <c r="L604" s="48"/>
      <c r="M604" s="53" t="str">
        <f>Onderbouwing_M29!F1707</f>
        <v>st</v>
      </c>
      <c r="N604" s="81">
        <v>0</v>
      </c>
      <c r="O604" s="81"/>
      <c r="P604" s="81">
        <f t="shared" si="141"/>
        <v>0</v>
      </c>
      <c r="Q604" s="256"/>
      <c r="R604" s="68"/>
      <c r="S604" s="296"/>
      <c r="T604" s="1016">
        <f t="shared" si="146"/>
        <v>0</v>
      </c>
      <c r="U604" s="149"/>
      <c r="X604" s="191"/>
      <c r="Z604" s="400"/>
      <c r="AB604" s="407"/>
      <c r="AK604" s="5"/>
    </row>
    <row r="605" spans="1:37" ht="15.75" customHeight="1" outlineLevel="3" x14ac:dyDescent="0.25">
      <c r="A605" s="849">
        <f t="shared" si="145"/>
        <v>0</v>
      </c>
      <c r="B605" s="312"/>
      <c r="C605" s="290"/>
      <c r="D605" s="174"/>
      <c r="E605" s="255" t="str">
        <f>Onderbouwing_M29!B1708</f>
        <v>V4-4-A22</v>
      </c>
      <c r="F605" s="210" t="str">
        <f>Onderbouwing_M29!D1708</f>
        <v>Vervangen dakraam 134x98 cm UK04</v>
      </c>
      <c r="G605" s="1066" t="s">
        <v>2129</v>
      </c>
      <c r="H605" s="207"/>
      <c r="I605" s="207"/>
      <c r="J605" s="214"/>
      <c r="K605" s="321"/>
      <c r="L605" s="48"/>
      <c r="M605" s="53" t="str">
        <f>Onderbouwing_M29!F1708</f>
        <v>st</v>
      </c>
      <c r="N605" s="81">
        <v>0</v>
      </c>
      <c r="O605" s="81"/>
      <c r="P605" s="81">
        <f t="shared" si="141"/>
        <v>0</v>
      </c>
      <c r="Q605" s="256"/>
      <c r="R605" s="68"/>
      <c r="S605" s="296"/>
      <c r="T605" s="1016">
        <f t="shared" si="146"/>
        <v>0</v>
      </c>
      <c r="U605" s="149"/>
      <c r="X605" s="402"/>
      <c r="Z605" s="400"/>
      <c r="AB605" s="407"/>
      <c r="AK605" s="5"/>
    </row>
    <row r="606" spans="1:37" ht="15.75" customHeight="1" outlineLevel="3" x14ac:dyDescent="0.25">
      <c r="A606" s="849">
        <f t="shared" si="145"/>
        <v>0</v>
      </c>
      <c r="B606" s="312"/>
      <c r="C606" s="290"/>
      <c r="D606" s="174"/>
      <c r="E606" s="255" t="str">
        <f>Onderbouwing_M29!B1709</f>
        <v>V4-4-A23</v>
      </c>
      <c r="F606" s="210" t="str">
        <f>Onderbouwing_M29!D1709</f>
        <v>Vervangen dakraam 134x118 cm UK06</v>
      </c>
      <c r="G606" s="1066" t="s">
        <v>2129</v>
      </c>
      <c r="H606" s="204"/>
      <c r="I606" s="204"/>
      <c r="J606" s="435"/>
      <c r="K606" s="321"/>
      <c r="L606" s="48"/>
      <c r="M606" s="53" t="str">
        <f>Onderbouwing_M29!F1709</f>
        <v>st</v>
      </c>
      <c r="N606" s="81">
        <v>0</v>
      </c>
      <c r="O606" s="81"/>
      <c r="P606" s="81">
        <f t="shared" si="141"/>
        <v>0</v>
      </c>
      <c r="Q606" s="256"/>
      <c r="R606" s="68"/>
      <c r="S606" s="296"/>
      <c r="T606" s="1016">
        <f t="shared" si="146"/>
        <v>0</v>
      </c>
      <c r="U606" s="149"/>
      <c r="X606" s="191"/>
      <c r="Z606" s="400"/>
      <c r="AB606" s="407"/>
      <c r="AK606" s="5"/>
    </row>
    <row r="607" spans="1:37" ht="15.75" customHeight="1" outlineLevel="3" x14ac:dyDescent="0.25">
      <c r="A607" s="849">
        <f t="shared" si="145"/>
        <v>0</v>
      </c>
      <c r="B607" s="312"/>
      <c r="C607" s="290"/>
      <c r="D607" s="174"/>
      <c r="E607" s="255" t="str">
        <f>Onderbouwing_M29!B1710</f>
        <v>V4-4-A24</v>
      </c>
      <c r="F607" s="210" t="str">
        <f>Onderbouwing_M29!D1710</f>
        <v>Vervangen dakraam 134x140 cm UK08</v>
      </c>
      <c r="G607" s="1066" t="s">
        <v>2129</v>
      </c>
      <c r="H607" s="207"/>
      <c r="I607" s="207"/>
      <c r="J607" s="214"/>
      <c r="K607" s="321"/>
      <c r="L607" s="48"/>
      <c r="M607" s="53" t="str">
        <f>Onderbouwing_M29!F1710</f>
        <v>st</v>
      </c>
      <c r="N607" s="81">
        <v>0</v>
      </c>
      <c r="O607" s="81"/>
      <c r="P607" s="81">
        <f t="shared" si="141"/>
        <v>0</v>
      </c>
      <c r="Q607" s="256"/>
      <c r="R607" s="68"/>
      <c r="S607" s="296"/>
      <c r="T607" s="1016">
        <f t="shared" si="146"/>
        <v>0</v>
      </c>
      <c r="U607" s="149"/>
      <c r="X607" s="402"/>
      <c r="Z607" s="400"/>
      <c r="AB607" s="407"/>
      <c r="AK607" s="5"/>
    </row>
    <row r="608" spans="1:37" ht="15.75" customHeight="1" outlineLevel="3" x14ac:dyDescent="0.25">
      <c r="A608" s="849">
        <f t="shared" si="145"/>
        <v>0</v>
      </c>
      <c r="B608" s="312"/>
      <c r="C608" s="290"/>
      <c r="D608" s="174"/>
      <c r="E608" s="255" t="str">
        <f>Onderbouwing_M29!B1711</f>
        <v>V4-4-A25</v>
      </c>
      <c r="F608" s="210" t="str">
        <f>Onderbouwing_M29!D1711</f>
        <v>Vervangen dakraam 134x160 cm UK10</v>
      </c>
      <c r="G608" s="1066" t="s">
        <v>2129</v>
      </c>
      <c r="H608" s="204"/>
      <c r="I608" s="204"/>
      <c r="J608" s="435"/>
      <c r="K608" s="321"/>
      <c r="L608" s="48"/>
      <c r="M608" s="53" t="str">
        <f>Onderbouwing_M29!F1711</f>
        <v>st</v>
      </c>
      <c r="N608" s="81">
        <v>0</v>
      </c>
      <c r="O608" s="81"/>
      <c r="P608" s="81">
        <f t="shared" si="141"/>
        <v>0</v>
      </c>
      <c r="Q608" s="256"/>
      <c r="R608" s="68"/>
      <c r="S608" s="296"/>
      <c r="T608" s="1016">
        <f t="shared" si="146"/>
        <v>0</v>
      </c>
      <c r="U608" s="149"/>
      <c r="X608" s="191"/>
      <c r="Z608" s="400"/>
      <c r="AB608" s="407"/>
      <c r="AK608" s="5"/>
    </row>
    <row r="609" spans="1:37" ht="6" customHeight="1" outlineLevel="3" x14ac:dyDescent="0.25">
      <c r="A609" s="849">
        <f>A610</f>
        <v>0</v>
      </c>
      <c r="B609" s="312"/>
      <c r="C609" s="290"/>
      <c r="D609" s="174"/>
      <c r="E609" s="258"/>
      <c r="F609" s="211"/>
      <c r="G609" s="207"/>
      <c r="H609" s="207"/>
      <c r="I609" s="207"/>
      <c r="J609" s="215"/>
      <c r="K609" s="332"/>
      <c r="L609" s="48"/>
      <c r="M609" s="53"/>
      <c r="N609" s="81">
        <v>0</v>
      </c>
      <c r="O609" s="81"/>
      <c r="P609" s="81"/>
      <c r="Q609" s="256"/>
      <c r="R609" s="68"/>
      <c r="S609" s="296"/>
      <c r="T609" s="1016">
        <f t="shared" si="140"/>
        <v>0</v>
      </c>
      <c r="U609" s="149"/>
      <c r="X609" s="402"/>
      <c r="Z609" s="400"/>
      <c r="AB609" s="407"/>
      <c r="AK609" s="5"/>
    </row>
    <row r="610" spans="1:37" ht="15.75" customHeight="1" outlineLevel="3" x14ac:dyDescent="0.25">
      <c r="A610" s="849">
        <f t="shared" si="138"/>
        <v>0</v>
      </c>
      <c r="B610" s="312"/>
      <c r="C610" s="290"/>
      <c r="D610" s="174"/>
      <c r="E610" s="258" t="str">
        <f>Onderbouwing_M29!B1718</f>
        <v>V4-4-B</v>
      </c>
      <c r="F610" s="833" t="str">
        <f>Onderbouwing_M29!D1718</f>
        <v>Vervangen dakraam  GGL kunststof tuimelvenster</v>
      </c>
      <c r="G610" s="207"/>
      <c r="H610" s="207"/>
      <c r="I610" s="207"/>
      <c r="J610" s="53"/>
      <c r="K610" s="53"/>
      <c r="L610" s="53">
        <f>Onderbouwing_M29!E1718</f>
        <v>1</v>
      </c>
      <c r="M610" s="53"/>
      <c r="N610" s="81">
        <v>0</v>
      </c>
      <c r="O610" s="81"/>
      <c r="P610" s="81"/>
      <c r="Q610" s="256"/>
      <c r="R610" s="68"/>
      <c r="S610" s="296"/>
      <c r="T610" s="1016">
        <f t="shared" si="130"/>
        <v>0</v>
      </c>
      <c r="U610" s="149"/>
      <c r="X610" s="402"/>
      <c r="Y610" s="1065"/>
      <c r="Z610" s="400"/>
      <c r="AB610" s="407"/>
      <c r="AK610" s="5"/>
    </row>
    <row r="611" spans="1:37" ht="15.75" customHeight="1" outlineLevel="3" x14ac:dyDescent="0.25">
      <c r="A611" s="849">
        <f t="shared" si="138"/>
        <v>0</v>
      </c>
      <c r="B611" s="312"/>
      <c r="C611" s="290"/>
      <c r="D611" s="174"/>
      <c r="E611" s="255" t="str">
        <f>Onderbouwing_M29!B1725</f>
        <v>V4-4-B1</v>
      </c>
      <c r="F611" s="210" t="str">
        <f>Onderbouwing_M29!D1725</f>
        <v>Vervangen dakraam 55x78 cm CK02</v>
      </c>
      <c r="G611" s="1066" t="s">
        <v>2130</v>
      </c>
      <c r="H611" s="204"/>
      <c r="I611" s="204"/>
      <c r="J611" s="435"/>
      <c r="K611" s="321"/>
      <c r="L611" s="48"/>
      <c r="M611" s="53" t="str">
        <f>Onderbouwing_M29!F1725</f>
        <v>st</v>
      </c>
      <c r="N611" s="81">
        <v>0</v>
      </c>
      <c r="O611" s="81"/>
      <c r="P611" s="81">
        <f>O611*K611</f>
        <v>0</v>
      </c>
      <c r="Q611" s="256"/>
      <c r="R611" s="68"/>
      <c r="S611" s="296"/>
      <c r="T611" s="1016">
        <f t="shared" si="130"/>
        <v>0</v>
      </c>
      <c r="U611" s="149"/>
      <c r="X611" s="191"/>
      <c r="Z611" s="400"/>
      <c r="AB611" s="407"/>
      <c r="AK611" s="5"/>
    </row>
    <row r="612" spans="1:37" ht="15.75" customHeight="1" outlineLevel="3" x14ac:dyDescent="0.25">
      <c r="A612" s="849">
        <f t="shared" si="138"/>
        <v>0</v>
      </c>
      <c r="B612" s="312"/>
      <c r="C612" s="290"/>
      <c r="D612" s="174"/>
      <c r="E612" s="255" t="str">
        <f>Onderbouwing_M29!B1726</f>
        <v>V4-4-B2</v>
      </c>
      <c r="F612" s="210" t="str">
        <f>Onderbouwing_M29!D1726</f>
        <v>Vervangen dakraam 55x98 cm CK04</v>
      </c>
      <c r="G612" s="1066" t="s">
        <v>2130</v>
      </c>
      <c r="H612" s="207"/>
      <c r="I612" s="207"/>
      <c r="J612" s="214"/>
      <c r="K612" s="321"/>
      <c r="L612" s="48"/>
      <c r="M612" s="53" t="str">
        <f>Onderbouwing_M29!F1726</f>
        <v>st</v>
      </c>
      <c r="N612" s="81">
        <v>0</v>
      </c>
      <c r="O612" s="81"/>
      <c r="P612" s="81">
        <f t="shared" ref="P612:P629" si="147">O612*K612</f>
        <v>0</v>
      </c>
      <c r="Q612" s="256"/>
      <c r="R612" s="68"/>
      <c r="S612" s="296"/>
      <c r="T612" s="1016">
        <f t="shared" si="130"/>
        <v>0</v>
      </c>
      <c r="U612" s="149"/>
      <c r="X612" s="402"/>
      <c r="Z612" s="400"/>
      <c r="AB612" s="407"/>
      <c r="AK612" s="5"/>
    </row>
    <row r="613" spans="1:37" ht="15.75" customHeight="1" outlineLevel="3" x14ac:dyDescent="0.25">
      <c r="A613" s="849">
        <f t="shared" si="138"/>
        <v>0</v>
      </c>
      <c r="B613" s="312"/>
      <c r="C613" s="290"/>
      <c r="D613" s="174"/>
      <c r="E613" s="255" t="str">
        <f>Onderbouwing_M29!B1727</f>
        <v>V4-4-B3</v>
      </c>
      <c r="F613" s="210" t="str">
        <f>Onderbouwing_M29!D1727</f>
        <v>Vervangen dakraam 55x118 cm CK06</v>
      </c>
      <c r="G613" s="1066" t="s">
        <v>2130</v>
      </c>
      <c r="H613" s="204"/>
      <c r="I613" s="204"/>
      <c r="J613" s="435"/>
      <c r="K613" s="321"/>
      <c r="L613" s="48"/>
      <c r="M613" s="53" t="str">
        <f>Onderbouwing_M29!F1727</f>
        <v>st</v>
      </c>
      <c r="N613" s="81">
        <v>0</v>
      </c>
      <c r="O613" s="81"/>
      <c r="P613" s="81">
        <f t="shared" si="147"/>
        <v>0</v>
      </c>
      <c r="Q613" s="256"/>
      <c r="R613" s="68"/>
      <c r="S613" s="296"/>
      <c r="T613" s="1016">
        <f t="shared" si="130"/>
        <v>0</v>
      </c>
      <c r="U613" s="149"/>
      <c r="X613" s="191"/>
      <c r="Z613" s="400"/>
      <c r="AB613" s="407"/>
      <c r="AK613" s="5"/>
    </row>
    <row r="614" spans="1:37" ht="15.75" customHeight="1" outlineLevel="3" x14ac:dyDescent="0.25">
      <c r="A614" s="849">
        <f t="shared" si="138"/>
        <v>0</v>
      </c>
      <c r="B614" s="312"/>
      <c r="C614" s="290"/>
      <c r="D614" s="174"/>
      <c r="E614" s="255" t="str">
        <f>Onderbouwing_M29!B1728</f>
        <v>V4-4-B4</v>
      </c>
      <c r="F614" s="210" t="str">
        <f>Onderbouwing_M29!D1728</f>
        <v>Vervangen dakraam  66x98 cm FK04</v>
      </c>
      <c r="G614" s="1066" t="s">
        <v>2130</v>
      </c>
      <c r="H614" s="207"/>
      <c r="I614" s="207"/>
      <c r="J614" s="214"/>
      <c r="K614" s="321"/>
      <c r="L614" s="48"/>
      <c r="M614" s="53" t="str">
        <f>Onderbouwing_M29!F1728</f>
        <v>st</v>
      </c>
      <c r="N614" s="81">
        <v>0</v>
      </c>
      <c r="O614" s="81"/>
      <c r="P614" s="81">
        <f t="shared" si="147"/>
        <v>0</v>
      </c>
      <c r="Q614" s="256"/>
      <c r="R614" s="68"/>
      <c r="S614" s="296"/>
      <c r="T614" s="1016">
        <f t="shared" si="130"/>
        <v>0</v>
      </c>
      <c r="U614" s="149"/>
      <c r="X614" s="402"/>
      <c r="Z614" s="400"/>
      <c r="AB614" s="407"/>
      <c r="AK614" s="5"/>
    </row>
    <row r="615" spans="1:37" ht="15.75" customHeight="1" outlineLevel="3" x14ac:dyDescent="0.25">
      <c r="A615" s="849">
        <f t="shared" si="138"/>
        <v>0</v>
      </c>
      <c r="B615" s="312"/>
      <c r="C615" s="290"/>
      <c r="D615" s="174"/>
      <c r="E615" s="255" t="str">
        <f>Onderbouwing_M29!B1729</f>
        <v>V4-4-B5</v>
      </c>
      <c r="F615" s="210" t="str">
        <f>Onderbouwing_M29!D1729</f>
        <v>Vervangen dakraam 66x118 cm FK06</v>
      </c>
      <c r="G615" s="1066" t="s">
        <v>2130</v>
      </c>
      <c r="H615" s="204"/>
      <c r="I615" s="204"/>
      <c r="J615" s="435"/>
      <c r="K615" s="321"/>
      <c r="L615" s="48"/>
      <c r="M615" s="53" t="str">
        <f>Onderbouwing_M29!F1729</f>
        <v>st</v>
      </c>
      <c r="N615" s="81">
        <v>0</v>
      </c>
      <c r="O615" s="81"/>
      <c r="P615" s="81">
        <f t="shared" si="147"/>
        <v>0</v>
      </c>
      <c r="Q615" s="256"/>
      <c r="R615" s="68"/>
      <c r="S615" s="296"/>
      <c r="T615" s="1016">
        <f t="shared" si="130"/>
        <v>0</v>
      </c>
      <c r="U615" s="149"/>
      <c r="X615" s="191"/>
      <c r="Z615" s="400"/>
      <c r="AB615" s="407"/>
      <c r="AK615" s="5"/>
    </row>
    <row r="616" spans="1:37" ht="15.75" customHeight="1" outlineLevel="3" x14ac:dyDescent="0.25">
      <c r="A616" s="849">
        <f t="shared" si="138"/>
        <v>0</v>
      </c>
      <c r="B616" s="312"/>
      <c r="C616" s="290"/>
      <c r="D616" s="174"/>
      <c r="E616" s="255" t="str">
        <f>Onderbouwing_M29!B1730</f>
        <v>V4-4-B6</v>
      </c>
      <c r="F616" s="210" t="str">
        <f>Onderbouwing_M29!D1730</f>
        <v>Vervangen dakraam 66x140 cm FK08</v>
      </c>
      <c r="G616" s="1066" t="s">
        <v>2130</v>
      </c>
      <c r="H616" s="207"/>
      <c r="I616" s="207"/>
      <c r="J616" s="214"/>
      <c r="K616" s="321"/>
      <c r="L616" s="48"/>
      <c r="M616" s="53" t="str">
        <f>Onderbouwing_M29!F1730</f>
        <v>st</v>
      </c>
      <c r="N616" s="81">
        <v>0</v>
      </c>
      <c r="O616" s="81"/>
      <c r="P616" s="81">
        <f t="shared" si="147"/>
        <v>0</v>
      </c>
      <c r="Q616" s="256"/>
      <c r="R616" s="68"/>
      <c r="S616" s="296"/>
      <c r="T616" s="1016">
        <f t="shared" si="130"/>
        <v>0</v>
      </c>
      <c r="U616" s="149"/>
      <c r="X616" s="402"/>
      <c r="Z616" s="400"/>
      <c r="AB616" s="407"/>
      <c r="AK616" s="5"/>
    </row>
    <row r="617" spans="1:37" ht="15.75" customHeight="1" outlineLevel="3" x14ac:dyDescent="0.25">
      <c r="A617" s="849">
        <f t="shared" si="138"/>
        <v>0</v>
      </c>
      <c r="B617" s="312"/>
      <c r="C617" s="290"/>
      <c r="D617" s="174"/>
      <c r="E617" s="255" t="str">
        <f>Onderbouwing_M29!B1731</f>
        <v>V4-4-B7</v>
      </c>
      <c r="F617" s="210" t="str">
        <f>Onderbouwing_M29!D1731</f>
        <v>Vervangen dakraam 78x98 cm MK04</v>
      </c>
      <c r="G617" s="1066" t="s">
        <v>2130</v>
      </c>
      <c r="H617" s="207"/>
      <c r="I617" s="207"/>
      <c r="J617" s="214"/>
      <c r="K617" s="321"/>
      <c r="L617" s="48"/>
      <c r="M617" s="53" t="str">
        <f>Onderbouwing_M29!F1731</f>
        <v>st</v>
      </c>
      <c r="N617" s="81">
        <v>0</v>
      </c>
      <c r="O617" s="81"/>
      <c r="P617" s="81">
        <f t="shared" si="147"/>
        <v>0</v>
      </c>
      <c r="Q617" s="256"/>
      <c r="R617" s="68"/>
      <c r="S617" s="296"/>
      <c r="T617" s="1016">
        <f t="shared" si="130"/>
        <v>0</v>
      </c>
      <c r="U617" s="149"/>
      <c r="X617" s="402"/>
      <c r="Z617" s="400"/>
      <c r="AB617" s="407"/>
      <c r="AK617" s="5"/>
    </row>
    <row r="618" spans="1:37" ht="15.75" customHeight="1" outlineLevel="3" x14ac:dyDescent="0.25">
      <c r="A618" s="849">
        <f t="shared" si="138"/>
        <v>0</v>
      </c>
      <c r="B618" s="312"/>
      <c r="C618" s="290"/>
      <c r="D618" s="174"/>
      <c r="E618" s="255" t="str">
        <f>Onderbouwing_M29!B1732</f>
        <v>V4-4-B8</v>
      </c>
      <c r="F618" s="210" t="str">
        <f>Onderbouwing_M29!D1732</f>
        <v>Vervangen dakraam 78x118 cm MK06</v>
      </c>
      <c r="G618" s="1066" t="s">
        <v>2130</v>
      </c>
      <c r="H618" s="204"/>
      <c r="I618" s="204"/>
      <c r="J618" s="435"/>
      <c r="K618" s="321"/>
      <c r="L618" s="48"/>
      <c r="M618" s="53" t="str">
        <f>Onderbouwing_M29!F1732</f>
        <v>st</v>
      </c>
      <c r="N618" s="81">
        <v>0</v>
      </c>
      <c r="O618" s="81"/>
      <c r="P618" s="81">
        <f t="shared" si="147"/>
        <v>0</v>
      </c>
      <c r="Q618" s="256"/>
      <c r="R618" s="68"/>
      <c r="S618" s="296"/>
      <c r="T618" s="1016">
        <f t="shared" si="130"/>
        <v>0</v>
      </c>
      <c r="U618" s="149"/>
      <c r="X618" s="191"/>
      <c r="Z618" s="400"/>
      <c r="AB618" s="407"/>
      <c r="AK618" s="5"/>
    </row>
    <row r="619" spans="1:37" ht="15.75" customHeight="1" outlineLevel="3" x14ac:dyDescent="0.25">
      <c r="A619" s="849">
        <f t="shared" si="138"/>
        <v>0</v>
      </c>
      <c r="B619" s="312"/>
      <c r="C619" s="290"/>
      <c r="D619" s="174"/>
      <c r="E619" s="255" t="str">
        <f>Onderbouwing_M29!B1733</f>
        <v>V4-4-B9</v>
      </c>
      <c r="F619" s="210" t="str">
        <f>Onderbouwing_M29!D1733</f>
        <v>Vervangen dakraam 78x140 cm MK08</v>
      </c>
      <c r="G619" s="1066" t="s">
        <v>2130</v>
      </c>
      <c r="H619" s="207"/>
      <c r="I619" s="207"/>
      <c r="J619" s="214"/>
      <c r="K619" s="321"/>
      <c r="L619" s="48"/>
      <c r="M619" s="53" t="str">
        <f>Onderbouwing_M29!F1733</f>
        <v>st</v>
      </c>
      <c r="N619" s="81">
        <v>0</v>
      </c>
      <c r="O619" s="81"/>
      <c r="P619" s="81">
        <f t="shared" si="147"/>
        <v>0</v>
      </c>
      <c r="Q619" s="256"/>
      <c r="R619" s="68"/>
      <c r="S619" s="296"/>
      <c r="T619" s="1016">
        <f t="shared" si="130"/>
        <v>0</v>
      </c>
      <c r="U619" s="149"/>
      <c r="X619" s="402"/>
      <c r="Z619" s="400"/>
      <c r="AB619" s="407"/>
      <c r="AK619" s="5"/>
    </row>
    <row r="620" spans="1:37" ht="15.75" customHeight="1" outlineLevel="3" x14ac:dyDescent="0.25">
      <c r="A620" s="849">
        <f t="shared" si="138"/>
        <v>0</v>
      </c>
      <c r="B620" s="312"/>
      <c r="C620" s="290"/>
      <c r="D620" s="174"/>
      <c r="E620" s="255" t="str">
        <f>Onderbouwing_M29!B1734</f>
        <v>V4-4-B10</v>
      </c>
      <c r="F620" s="210" t="str">
        <f>Onderbouwing_M29!D1734</f>
        <v>Vervangen dakraam 78x160 cm MK10</v>
      </c>
      <c r="G620" s="1066" t="s">
        <v>2130</v>
      </c>
      <c r="H620" s="204"/>
      <c r="I620" s="204"/>
      <c r="J620" s="435"/>
      <c r="K620" s="321"/>
      <c r="L620" s="48"/>
      <c r="M620" s="53" t="str">
        <f>Onderbouwing_M29!F1734</f>
        <v>st</v>
      </c>
      <c r="N620" s="81">
        <v>0</v>
      </c>
      <c r="O620" s="81"/>
      <c r="P620" s="81">
        <f t="shared" si="147"/>
        <v>0</v>
      </c>
      <c r="Q620" s="256"/>
      <c r="R620" s="68"/>
      <c r="S620" s="296"/>
      <c r="T620" s="1016">
        <f t="shared" si="130"/>
        <v>0</v>
      </c>
      <c r="U620" s="149"/>
      <c r="X620" s="191"/>
      <c r="Z620" s="400"/>
      <c r="AB620" s="407"/>
      <c r="AK620" s="5"/>
    </row>
    <row r="621" spans="1:37" ht="15.75" customHeight="1" outlineLevel="3" x14ac:dyDescent="0.25">
      <c r="A621" s="849">
        <f t="shared" si="138"/>
        <v>0</v>
      </c>
      <c r="B621" s="312"/>
      <c r="C621" s="290"/>
      <c r="D621" s="174"/>
      <c r="E621" s="255" t="str">
        <f>Onderbouwing_M29!B1735</f>
        <v>V4-4-B11</v>
      </c>
      <c r="F621" s="210" t="str">
        <f>Onderbouwing_M29!D1735</f>
        <v>Vervangen dakraam 94x118 cm PK06</v>
      </c>
      <c r="G621" s="1066" t="s">
        <v>2130</v>
      </c>
      <c r="H621" s="207"/>
      <c r="I621" s="207"/>
      <c r="J621" s="214"/>
      <c r="K621" s="321"/>
      <c r="L621" s="48"/>
      <c r="M621" s="53" t="str">
        <f>Onderbouwing_M29!F1735</f>
        <v>st</v>
      </c>
      <c r="N621" s="81">
        <v>0</v>
      </c>
      <c r="O621" s="81"/>
      <c r="P621" s="81">
        <f t="shared" si="147"/>
        <v>0</v>
      </c>
      <c r="Q621" s="256"/>
      <c r="R621" s="68"/>
      <c r="S621" s="296"/>
      <c r="T621" s="1016">
        <f t="shared" si="130"/>
        <v>0</v>
      </c>
      <c r="U621" s="149"/>
      <c r="X621" s="402"/>
      <c r="Z621" s="400"/>
      <c r="AB621" s="407"/>
      <c r="AK621" s="5"/>
    </row>
    <row r="622" spans="1:37" ht="15.75" customHeight="1" outlineLevel="3" x14ac:dyDescent="0.25">
      <c r="A622" s="849">
        <f t="shared" si="138"/>
        <v>0</v>
      </c>
      <c r="B622" s="312"/>
      <c r="C622" s="290"/>
      <c r="D622" s="174"/>
      <c r="E622" s="255" t="str">
        <f>Onderbouwing_M29!B1736</f>
        <v>V4-4-B12</v>
      </c>
      <c r="F622" s="210" t="str">
        <f>Onderbouwing_M29!D1736</f>
        <v>Vervangen dakraam 94x140 cm PK08</v>
      </c>
      <c r="G622" s="1066" t="s">
        <v>2130</v>
      </c>
      <c r="H622" s="204"/>
      <c r="I622" s="204"/>
      <c r="J622" s="435"/>
      <c r="K622" s="321"/>
      <c r="L622" s="48"/>
      <c r="M622" s="53" t="str">
        <f>Onderbouwing_M29!F1736</f>
        <v>st</v>
      </c>
      <c r="N622" s="81">
        <v>0</v>
      </c>
      <c r="O622" s="81"/>
      <c r="P622" s="81">
        <f t="shared" si="147"/>
        <v>0</v>
      </c>
      <c r="Q622" s="256"/>
      <c r="R622" s="68"/>
      <c r="S622" s="296"/>
      <c r="T622" s="1016">
        <f t="shared" si="130"/>
        <v>0</v>
      </c>
      <c r="U622" s="149"/>
      <c r="X622" s="191"/>
      <c r="Z622" s="400"/>
      <c r="AB622" s="407"/>
      <c r="AK622" s="5"/>
    </row>
    <row r="623" spans="1:37" ht="15.75" customHeight="1" outlineLevel="3" x14ac:dyDescent="0.25">
      <c r="A623" s="849">
        <f t="shared" si="138"/>
        <v>0</v>
      </c>
      <c r="B623" s="312"/>
      <c r="C623" s="290"/>
      <c r="D623" s="174"/>
      <c r="E623" s="255" t="str">
        <f>Onderbouwing_M29!B1737</f>
        <v>V4-4-B13</v>
      </c>
      <c r="F623" s="210" t="str">
        <f>Onderbouwing_M29!D1737</f>
        <v>Vervangen dakraam 94x160 cm PK10</v>
      </c>
      <c r="G623" s="1066" t="s">
        <v>2130</v>
      </c>
      <c r="H623" s="207"/>
      <c r="I623" s="207"/>
      <c r="J623" s="214"/>
      <c r="K623" s="321"/>
      <c r="L623" s="48"/>
      <c r="M623" s="53" t="str">
        <f>Onderbouwing_M29!F1737</f>
        <v>st</v>
      </c>
      <c r="N623" s="81">
        <v>0</v>
      </c>
      <c r="O623" s="81"/>
      <c r="P623" s="81">
        <f t="shared" si="147"/>
        <v>0</v>
      </c>
      <c r="Q623" s="256"/>
      <c r="R623" s="68"/>
      <c r="S623" s="296"/>
      <c r="T623" s="1016">
        <f t="shared" si="130"/>
        <v>0</v>
      </c>
      <c r="U623" s="149"/>
      <c r="X623" s="402"/>
      <c r="Z623" s="400"/>
      <c r="AB623" s="407"/>
      <c r="AK623" s="5"/>
    </row>
    <row r="624" spans="1:37" ht="15.75" customHeight="1" outlineLevel="3" x14ac:dyDescent="0.25">
      <c r="A624" s="849">
        <f t="shared" si="138"/>
        <v>0</v>
      </c>
      <c r="B624" s="312"/>
      <c r="C624" s="290"/>
      <c r="D624" s="174"/>
      <c r="E624" s="255" t="str">
        <f>Onderbouwing_M29!B1738</f>
        <v>V4-4-B14</v>
      </c>
      <c r="F624" s="210" t="str">
        <f>Onderbouwing_M29!D1738</f>
        <v>Vervangen dakraam 114x118 cm SK06</v>
      </c>
      <c r="G624" s="1066" t="s">
        <v>2130</v>
      </c>
      <c r="H624" s="207"/>
      <c r="I624" s="207"/>
      <c r="J624" s="214"/>
      <c r="K624" s="321"/>
      <c r="L624" s="48"/>
      <c r="M624" s="53" t="str">
        <f>Onderbouwing_M29!F1738</f>
        <v>st</v>
      </c>
      <c r="N624" s="81">
        <v>0</v>
      </c>
      <c r="O624" s="81"/>
      <c r="P624" s="81">
        <f t="shared" si="147"/>
        <v>0</v>
      </c>
      <c r="Q624" s="256"/>
      <c r="R624" s="68"/>
      <c r="S624" s="296"/>
      <c r="T624" s="1016">
        <f t="shared" si="130"/>
        <v>0</v>
      </c>
      <c r="U624" s="149"/>
      <c r="X624" s="402"/>
      <c r="Z624" s="400"/>
      <c r="AB624" s="407"/>
      <c r="AK624" s="5"/>
    </row>
    <row r="625" spans="1:37" ht="15.75" customHeight="1" outlineLevel="3" x14ac:dyDescent="0.25">
      <c r="A625" s="849">
        <f t="shared" si="138"/>
        <v>0</v>
      </c>
      <c r="B625" s="312"/>
      <c r="C625" s="290"/>
      <c r="D625" s="174"/>
      <c r="E625" s="255" t="str">
        <f>Onderbouwing_M29!B1739</f>
        <v>V4-4-B15</v>
      </c>
      <c r="F625" s="210" t="str">
        <f>Onderbouwing_M29!D1739</f>
        <v>Vervangen dakraam 114x140 cm SK08</v>
      </c>
      <c r="G625" s="1066" t="s">
        <v>2130</v>
      </c>
      <c r="H625" s="204"/>
      <c r="I625" s="204"/>
      <c r="J625" s="435"/>
      <c r="K625" s="321"/>
      <c r="L625" s="48"/>
      <c r="M625" s="53" t="str">
        <f>Onderbouwing_M29!F1739</f>
        <v>st</v>
      </c>
      <c r="N625" s="81">
        <v>0</v>
      </c>
      <c r="O625" s="81"/>
      <c r="P625" s="81">
        <f t="shared" si="147"/>
        <v>0</v>
      </c>
      <c r="Q625" s="256"/>
      <c r="R625" s="68"/>
      <c r="S625" s="296"/>
      <c r="T625" s="1016">
        <f t="shared" si="130"/>
        <v>0</v>
      </c>
      <c r="U625" s="149"/>
      <c r="X625" s="191"/>
      <c r="Z625" s="400"/>
      <c r="AB625" s="407"/>
      <c r="AK625" s="5"/>
    </row>
    <row r="626" spans="1:37" ht="15.75" customHeight="1" outlineLevel="3" x14ac:dyDescent="0.25">
      <c r="A626" s="849">
        <f t="shared" si="138"/>
        <v>0</v>
      </c>
      <c r="B626" s="312"/>
      <c r="C626" s="290"/>
      <c r="D626" s="174"/>
      <c r="E626" s="255" t="str">
        <f>Onderbouwing_M29!B1740</f>
        <v>V4-4-B16</v>
      </c>
      <c r="F626" s="210" t="str">
        <f>Onderbouwing_M29!D1740</f>
        <v>Vervangen dakraam 114x160 cm SK10</v>
      </c>
      <c r="G626" s="1066" t="s">
        <v>2130</v>
      </c>
      <c r="H626" s="207"/>
      <c r="I626" s="207"/>
      <c r="J626" s="214"/>
      <c r="K626" s="321"/>
      <c r="L626" s="48"/>
      <c r="M626" s="53" t="str">
        <f>Onderbouwing_M29!F1740</f>
        <v>st</v>
      </c>
      <c r="N626" s="81">
        <v>0</v>
      </c>
      <c r="O626" s="81"/>
      <c r="P626" s="81">
        <f t="shared" si="147"/>
        <v>0</v>
      </c>
      <c r="Q626" s="256"/>
      <c r="R626" s="68"/>
      <c r="S626" s="296"/>
      <c r="T626" s="1016">
        <f t="shared" si="130"/>
        <v>0</v>
      </c>
      <c r="U626" s="149"/>
      <c r="X626" s="402"/>
      <c r="Z626" s="400"/>
      <c r="AB626" s="407"/>
      <c r="AK626" s="5"/>
    </row>
    <row r="627" spans="1:37" ht="15.75" customHeight="1" outlineLevel="3" x14ac:dyDescent="0.25">
      <c r="A627" s="849">
        <f t="shared" si="138"/>
        <v>0</v>
      </c>
      <c r="B627" s="312"/>
      <c r="C627" s="290"/>
      <c r="D627" s="174"/>
      <c r="E627" s="255" t="str">
        <f>Onderbouwing_M29!B1741</f>
        <v>V4-4-B17</v>
      </c>
      <c r="F627" s="210" t="str">
        <f>Onderbouwing_M29!D1741</f>
        <v>Vervangen dakraam 134x98 cm UK04</v>
      </c>
      <c r="G627" s="1066" t="s">
        <v>2130</v>
      </c>
      <c r="H627" s="204"/>
      <c r="I627" s="204"/>
      <c r="J627" s="435"/>
      <c r="K627" s="321"/>
      <c r="L627" s="48"/>
      <c r="M627" s="53" t="str">
        <f>Onderbouwing_M29!F1741</f>
        <v>st</v>
      </c>
      <c r="N627" s="81">
        <v>0</v>
      </c>
      <c r="O627" s="81"/>
      <c r="P627" s="81">
        <f t="shared" si="147"/>
        <v>0</v>
      </c>
      <c r="Q627" s="256"/>
      <c r="R627" s="68"/>
      <c r="S627" s="296"/>
      <c r="T627" s="1016">
        <f t="shared" si="130"/>
        <v>0</v>
      </c>
      <c r="U627" s="149"/>
      <c r="X627" s="191"/>
      <c r="Z627" s="400"/>
      <c r="AB627" s="407"/>
      <c r="AK627" s="5"/>
    </row>
    <row r="628" spans="1:37" ht="15.75" customHeight="1" outlineLevel="3" x14ac:dyDescent="0.25">
      <c r="A628" s="849">
        <f t="shared" si="138"/>
        <v>0</v>
      </c>
      <c r="B628" s="312"/>
      <c r="C628" s="290"/>
      <c r="D628" s="174"/>
      <c r="E628" s="255" t="str">
        <f>Onderbouwing_M29!B1742</f>
        <v>V4-4-B18</v>
      </c>
      <c r="F628" s="210" t="str">
        <f>Onderbouwing_M29!D1742</f>
        <v>Vervangen dakraam 134x140 cm UK08</v>
      </c>
      <c r="G628" s="1066" t="s">
        <v>2130</v>
      </c>
      <c r="H628" s="207"/>
      <c r="I628" s="207"/>
      <c r="J628" s="214"/>
      <c r="K628" s="321"/>
      <c r="L628" s="48"/>
      <c r="M628" s="53" t="str">
        <f>Onderbouwing_M29!F1742</f>
        <v>st</v>
      </c>
      <c r="N628" s="81">
        <v>0</v>
      </c>
      <c r="O628" s="81"/>
      <c r="P628" s="81">
        <f t="shared" si="147"/>
        <v>0</v>
      </c>
      <c r="Q628" s="256"/>
      <c r="R628" s="68"/>
      <c r="S628" s="296"/>
      <c r="T628" s="1016">
        <f t="shared" si="130"/>
        <v>0</v>
      </c>
      <c r="U628" s="149"/>
      <c r="X628" s="402"/>
      <c r="Z628" s="400"/>
      <c r="AB628" s="407"/>
      <c r="AK628" s="5"/>
    </row>
    <row r="629" spans="1:37" ht="15.75" customHeight="1" outlineLevel="3" x14ac:dyDescent="0.25">
      <c r="A629" s="849">
        <f t="shared" si="138"/>
        <v>0</v>
      </c>
      <c r="B629" s="312"/>
      <c r="C629" s="290"/>
      <c r="D629" s="174"/>
      <c r="E629" s="255" t="str">
        <f>Onderbouwing_M29!B1743</f>
        <v>V4-4-B19</v>
      </c>
      <c r="F629" s="210" t="str">
        <f>Onderbouwing_M29!D1743</f>
        <v>Vervangen dakraam 134x160 cm UK10</v>
      </c>
      <c r="G629" s="1066" t="s">
        <v>2130</v>
      </c>
      <c r="H629" s="204"/>
      <c r="I629" s="204"/>
      <c r="J629" s="435"/>
      <c r="K629" s="321"/>
      <c r="L629" s="48"/>
      <c r="M629" s="53" t="str">
        <f>Onderbouwing_M29!F1743</f>
        <v>st</v>
      </c>
      <c r="N629" s="81">
        <v>0</v>
      </c>
      <c r="O629" s="81"/>
      <c r="P629" s="81">
        <f t="shared" si="147"/>
        <v>0</v>
      </c>
      <c r="Q629" s="256"/>
      <c r="R629" s="68"/>
      <c r="S629" s="296"/>
      <c r="T629" s="1016">
        <f t="shared" si="130"/>
        <v>0</v>
      </c>
      <c r="U629" s="149"/>
      <c r="X629" s="191"/>
      <c r="Z629" s="400"/>
      <c r="AB629" s="407"/>
      <c r="AK629" s="5"/>
    </row>
    <row r="630" spans="1:37" ht="6" customHeight="1" outlineLevel="1" x14ac:dyDescent="0.2">
      <c r="A630" s="849">
        <f>A631</f>
        <v>0</v>
      </c>
      <c r="B630" s="312"/>
      <c r="C630" s="290"/>
      <c r="D630" s="174"/>
      <c r="E630" s="257"/>
      <c r="F630" s="188"/>
      <c r="G630" s="121"/>
      <c r="H630" s="121"/>
      <c r="I630" s="121"/>
      <c r="J630" s="10"/>
      <c r="K630" s="43"/>
      <c r="L630" s="10"/>
      <c r="M630" s="46"/>
      <c r="N630" s="47"/>
      <c r="O630" s="47"/>
      <c r="P630" s="81"/>
      <c r="Q630" s="256"/>
      <c r="R630" s="68"/>
      <c r="S630" s="296"/>
      <c r="T630" s="1016">
        <f t="shared" si="130"/>
        <v>0</v>
      </c>
      <c r="U630" s="149"/>
      <c r="X630" s="417"/>
      <c r="Z630" s="400"/>
      <c r="AB630" s="407"/>
      <c r="AK630" s="5"/>
    </row>
    <row r="631" spans="1:37" ht="15.75" customHeight="1" outlineLevel="3" x14ac:dyDescent="0.25">
      <c r="A631" s="849">
        <f>SUM(A632:B634)</f>
        <v>0</v>
      </c>
      <c r="B631" s="312"/>
      <c r="C631" s="290"/>
      <c r="D631" s="174"/>
      <c r="E631" s="258" t="str">
        <f>Onderbouwing_M29!B1748</f>
        <v>V4-4-X</v>
      </c>
      <c r="F631" s="832" t="str">
        <f>Onderbouwing_M29!D1748</f>
        <v>Bijkomende kosten</v>
      </c>
      <c r="G631" s="207"/>
      <c r="H631" s="207"/>
      <c r="I631" s="207"/>
      <c r="J631" s="214"/>
      <c r="K631" s="53"/>
      <c r="L631" s="53"/>
      <c r="M631" s="53"/>
      <c r="N631" s="81"/>
      <c r="O631" s="81"/>
      <c r="P631" s="81"/>
      <c r="Q631" s="256"/>
      <c r="R631" s="68"/>
      <c r="S631" s="296"/>
      <c r="T631" s="1016">
        <f t="shared" ref="T631:T634" si="148">K631*N631</f>
        <v>0</v>
      </c>
      <c r="U631" s="149"/>
      <c r="X631" s="402"/>
      <c r="Z631" s="400"/>
      <c r="AB631" s="407"/>
      <c r="AK631" s="5"/>
    </row>
    <row r="632" spans="1:37" ht="6" customHeight="1" outlineLevel="1" x14ac:dyDescent="0.2">
      <c r="A632" s="849">
        <f>A633</f>
        <v>0</v>
      </c>
      <c r="B632" s="312"/>
      <c r="C632" s="290"/>
      <c r="D632" s="174"/>
      <c r="E632" s="257"/>
      <c r="F632" s="188"/>
      <c r="G632" s="121"/>
      <c r="H632" s="121"/>
      <c r="I632" s="121"/>
      <c r="J632" s="10"/>
      <c r="K632" s="43"/>
      <c r="L632" s="10"/>
      <c r="M632" s="46"/>
      <c r="N632" s="47"/>
      <c r="O632" s="47"/>
      <c r="P632" s="81"/>
      <c r="Q632" s="256"/>
      <c r="R632" s="68"/>
      <c r="S632" s="296"/>
      <c r="T632" s="1016">
        <f t="shared" si="148"/>
        <v>0</v>
      </c>
      <c r="U632" s="149"/>
      <c r="X632" s="417"/>
      <c r="Z632" s="400"/>
      <c r="AB632" s="407"/>
      <c r="AK632" s="5"/>
    </row>
    <row r="633" spans="1:37" ht="15.75" customHeight="1" outlineLevel="3" x14ac:dyDescent="0.25">
      <c r="A633" s="849">
        <f>IF(K633=0,0,1)</f>
        <v>0</v>
      </c>
      <c r="B633" s="312"/>
      <c r="C633" s="290"/>
      <c r="D633" s="174"/>
      <c r="E633" s="258"/>
      <c r="F633" s="211"/>
      <c r="G633" s="207"/>
      <c r="H633" s="207"/>
      <c r="I633" s="207"/>
      <c r="J633" s="214"/>
      <c r="K633" s="321"/>
      <c r="L633" s="48"/>
      <c r="M633" s="53"/>
      <c r="N633" s="81"/>
      <c r="O633" s="81"/>
      <c r="P633" s="81"/>
      <c r="Q633" s="256"/>
      <c r="R633" s="68"/>
      <c r="S633" s="296"/>
      <c r="T633" s="1016">
        <f t="shared" si="148"/>
        <v>0</v>
      </c>
      <c r="U633" s="149"/>
      <c r="X633" s="402"/>
      <c r="Z633" s="400"/>
      <c r="AB633" s="407"/>
      <c r="AK633" s="5"/>
    </row>
    <row r="634" spans="1:37" ht="6" customHeight="1" outlineLevel="3" x14ac:dyDescent="0.25">
      <c r="A634" s="849">
        <f>A635</f>
        <v>0</v>
      </c>
      <c r="B634" s="312"/>
      <c r="C634" s="290"/>
      <c r="D634" s="174"/>
      <c r="E634" s="258"/>
      <c r="F634" s="211"/>
      <c r="G634" s="207"/>
      <c r="H634" s="207"/>
      <c r="I634" s="207"/>
      <c r="J634" s="215"/>
      <c r="K634" s="332"/>
      <c r="L634" s="48"/>
      <c r="M634" s="53"/>
      <c r="N634" s="81"/>
      <c r="O634" s="81"/>
      <c r="P634" s="81"/>
      <c r="Q634" s="256"/>
      <c r="R634" s="68"/>
      <c r="S634" s="296"/>
      <c r="T634" s="1016">
        <f t="shared" si="148"/>
        <v>0</v>
      </c>
      <c r="U634" s="149"/>
      <c r="X634" s="402"/>
      <c r="Z634" s="400"/>
      <c r="AB634" s="407"/>
      <c r="AK634" s="5"/>
    </row>
    <row r="635" spans="1:37" ht="6" customHeight="1" outlineLevel="3" x14ac:dyDescent="0.25">
      <c r="A635" s="849">
        <f>A636</f>
        <v>0</v>
      </c>
      <c r="B635" s="312"/>
      <c r="C635" s="290"/>
      <c r="D635" s="174"/>
      <c r="E635" s="258"/>
      <c r="F635" s="211"/>
      <c r="G635" s="207"/>
      <c r="H635" s="207"/>
      <c r="I635" s="207"/>
      <c r="J635" s="215"/>
      <c r="K635" s="332"/>
      <c r="L635" s="48"/>
      <c r="M635" s="53"/>
      <c r="N635" s="81"/>
      <c r="O635" s="81"/>
      <c r="P635" s="81"/>
      <c r="Q635" s="256"/>
      <c r="R635" s="68"/>
      <c r="S635" s="296"/>
      <c r="T635" s="1016">
        <f t="shared" si="130"/>
        <v>0</v>
      </c>
      <c r="U635" s="149"/>
      <c r="X635" s="402"/>
      <c r="Z635" s="400"/>
      <c r="AB635" s="407"/>
      <c r="AK635" s="5"/>
    </row>
    <row r="636" spans="1:37" ht="15.75" customHeight="1" outlineLevel="1" x14ac:dyDescent="0.25">
      <c r="A636" s="849">
        <f>IF(P636=0,0,1)</f>
        <v>0</v>
      </c>
      <c r="B636" s="312"/>
      <c r="C636" s="290"/>
      <c r="D636" s="174"/>
      <c r="E636" s="269"/>
      <c r="F636" s="223"/>
      <c r="G636" s="224"/>
      <c r="H636" s="225"/>
      <c r="I636" s="225"/>
      <c r="J636" s="226"/>
      <c r="K636" s="227"/>
      <c r="L636" s="227"/>
      <c r="M636" s="228" t="str">
        <f>E581</f>
        <v>V4-4</v>
      </c>
      <c r="N636" s="229" t="s">
        <v>106</v>
      </c>
      <c r="O636" s="229"/>
      <c r="P636" s="343">
        <f>ROUNDUP(SUM(P582:P635),0)</f>
        <v>0</v>
      </c>
      <c r="Q636" s="270"/>
      <c r="R636" s="68"/>
      <c r="S636" s="291"/>
      <c r="T636" s="1016"/>
      <c r="U636" s="149"/>
      <c r="V636" s="858">
        <f>P636</f>
        <v>0</v>
      </c>
      <c r="W636" s="422"/>
      <c r="X636" s="417"/>
      <c r="Y636" s="411"/>
      <c r="Z636" s="400"/>
      <c r="AB636" s="407"/>
      <c r="AK636" s="5"/>
    </row>
    <row r="637" spans="1:37" ht="9" customHeight="1" outlineLevel="3" thickBot="1" x14ac:dyDescent="0.3">
      <c r="A637" s="849">
        <f>A638</f>
        <v>0</v>
      </c>
      <c r="B637" s="312"/>
      <c r="C637" s="290"/>
      <c r="D637" s="174"/>
      <c r="E637" s="272"/>
      <c r="F637" s="188"/>
      <c r="G637" s="173"/>
      <c r="H637" s="173"/>
      <c r="I637" s="173"/>
      <c r="J637" s="48"/>
      <c r="K637" s="332"/>
      <c r="L637" s="48"/>
      <c r="M637" s="48"/>
      <c r="N637" s="48"/>
      <c r="O637" s="48"/>
      <c r="P637" s="48"/>
      <c r="Q637" s="268"/>
      <c r="R637" s="68"/>
      <c r="S637" s="296"/>
      <c r="T637" s="1016">
        <f t="shared" si="130"/>
        <v>0</v>
      </c>
      <c r="U637" s="149"/>
      <c r="X637" s="402"/>
      <c r="Z637" s="400"/>
      <c r="AB637" s="407"/>
    </row>
    <row r="638" spans="1:37" ht="15.75" customHeight="1" outlineLevel="1" thickBot="1" x14ac:dyDescent="0.3">
      <c r="A638" s="849">
        <f>IF(P638=0,0,1)</f>
        <v>0</v>
      </c>
      <c r="B638" s="312"/>
      <c r="C638" s="290"/>
      <c r="D638" s="174"/>
      <c r="E638" s="260"/>
      <c r="F638" s="261" t="str">
        <f>F478</f>
        <v>Level 4 - DAK</v>
      </c>
      <c r="G638" s="262"/>
      <c r="H638" s="262"/>
      <c r="I638" s="262"/>
      <c r="J638" s="263"/>
      <c r="K638" s="264"/>
      <c r="L638" s="263"/>
      <c r="M638" s="265" t="str">
        <f>E478</f>
        <v>V4</v>
      </c>
      <c r="N638" s="266" t="s">
        <v>124</v>
      </c>
      <c r="O638" s="266"/>
      <c r="P638" s="345">
        <f>P542+P563+P579+P636</f>
        <v>0</v>
      </c>
      <c r="Q638" s="267"/>
      <c r="R638" s="68"/>
      <c r="S638" s="291"/>
      <c r="T638" s="1016"/>
      <c r="U638" s="149"/>
      <c r="V638" s="858">
        <f>SUM(V542:V637)</f>
        <v>0</v>
      </c>
      <c r="W638" s="422"/>
      <c r="X638" s="415"/>
      <c r="Y638" s="417"/>
      <c r="Z638" s="400"/>
      <c r="AB638" s="407"/>
    </row>
    <row r="639" spans="1:37" ht="9" customHeight="1" outlineLevel="3" thickTop="1" x14ac:dyDescent="0.25">
      <c r="A639" s="849">
        <v>1</v>
      </c>
      <c r="B639" s="312"/>
      <c r="C639" s="290"/>
      <c r="D639" s="174"/>
      <c r="E639" s="174"/>
      <c r="F639" s="174"/>
      <c r="G639" s="174"/>
      <c r="H639" s="174"/>
      <c r="I639" s="174"/>
      <c r="J639" s="174"/>
      <c r="K639" s="333"/>
      <c r="L639" s="174"/>
      <c r="M639" s="174"/>
      <c r="N639" s="174"/>
      <c r="O639" s="174"/>
      <c r="P639" s="174"/>
      <c r="Q639" s="174"/>
      <c r="R639" s="68"/>
      <c r="S639" s="296"/>
      <c r="T639" s="1016">
        <f t="shared" si="130"/>
        <v>0</v>
      </c>
      <c r="U639" s="149"/>
      <c r="X639" s="402"/>
      <c r="Z639" s="400"/>
      <c r="AB639" s="407"/>
    </row>
    <row r="640" spans="1:37" s="15" customFormat="1" ht="12" customHeight="1" x14ac:dyDescent="0.25">
      <c r="A640" s="849">
        <v>1</v>
      </c>
      <c r="B640" s="312"/>
      <c r="C640" s="290"/>
      <c r="D640" s="390"/>
      <c r="E640" s="391"/>
      <c r="F640" s="391"/>
      <c r="G640" s="391"/>
      <c r="H640" s="391"/>
      <c r="I640" s="391"/>
      <c r="J640" s="391"/>
      <c r="K640" s="392"/>
      <c r="L640" s="1072"/>
      <c r="M640" s="1072"/>
      <c r="N640" s="393"/>
      <c r="O640" s="393"/>
      <c r="P640" s="150"/>
      <c r="Q640" s="151"/>
      <c r="R640" s="151"/>
      <c r="S640" s="296"/>
      <c r="T640" s="1016">
        <f t="shared" si="130"/>
        <v>0</v>
      </c>
      <c r="U640" s="149"/>
      <c r="V640" s="853"/>
      <c r="W640" s="402"/>
      <c r="X640" s="402"/>
      <c r="Y640" s="411"/>
      <c r="Z640" s="400"/>
      <c r="AA640" s="400"/>
      <c r="AB640" s="407"/>
      <c r="AC640" s="957"/>
      <c r="AD640" s="957"/>
      <c r="AE640" s="957"/>
      <c r="AF640" s="957"/>
      <c r="AG640" s="957"/>
      <c r="AH640" s="957"/>
      <c r="AI640" s="957"/>
      <c r="AJ640" s="957"/>
      <c r="AK640" s="957"/>
    </row>
    <row r="641" spans="1:37" ht="10.25" customHeight="1" outlineLevel="1" thickBot="1" x14ac:dyDescent="0.3">
      <c r="A641" s="849">
        <v>1</v>
      </c>
      <c r="B641" s="312"/>
      <c r="C641" s="290"/>
      <c r="D641" s="174"/>
      <c r="E641" s="104"/>
      <c r="F641" s="68"/>
      <c r="G641" s="68"/>
      <c r="H641" s="68"/>
      <c r="I641" s="68"/>
      <c r="J641" s="68"/>
      <c r="K641" s="325"/>
      <c r="L641" s="68"/>
      <c r="M641" s="68"/>
      <c r="N641" s="69"/>
      <c r="O641" s="69"/>
      <c r="P641" s="68"/>
      <c r="Q641" s="68"/>
      <c r="R641" s="68"/>
      <c r="S641" s="291"/>
      <c r="T641" s="1016">
        <f t="shared" si="130"/>
        <v>0</v>
      </c>
      <c r="U641" s="149"/>
      <c r="X641" s="402"/>
    </row>
    <row r="642" spans="1:37" ht="15.75" customHeight="1" outlineLevel="3" thickTop="1" thickBot="1" x14ac:dyDescent="0.3">
      <c r="A642" s="849">
        <v>1</v>
      </c>
      <c r="B642" s="312"/>
      <c r="C642" s="290"/>
      <c r="D642" s="174"/>
      <c r="E642" s="661" t="s">
        <v>141</v>
      </c>
      <c r="F642" s="662" t="s">
        <v>142</v>
      </c>
      <c r="G642" s="663"/>
      <c r="H642" s="663"/>
      <c r="I642" s="663"/>
      <c r="J642" s="663"/>
      <c r="K642" s="664"/>
      <c r="L642" s="664"/>
      <c r="M642" s="664"/>
      <c r="N642" s="664"/>
      <c r="O642" s="664"/>
      <c r="P642" s="663"/>
      <c r="Q642" s="665"/>
      <c r="R642" s="68"/>
      <c r="S642" s="296"/>
      <c r="T642" s="1016">
        <f t="shared" si="130"/>
        <v>0</v>
      </c>
      <c r="U642" s="149"/>
      <c r="X642" s="402"/>
      <c r="Y642" s="1064" t="s">
        <v>2063</v>
      </c>
    </row>
    <row r="643" spans="1:37" ht="6" customHeight="1" outlineLevel="3" thickTop="1" x14ac:dyDescent="0.25">
      <c r="A643" s="849">
        <f>A679</f>
        <v>0</v>
      </c>
      <c r="B643" s="7" t="s">
        <v>54</v>
      </c>
      <c r="C643" s="290"/>
      <c r="D643" s="174"/>
      <c r="E643" s="255"/>
      <c r="F643" s="188"/>
      <c r="G643" s="188"/>
      <c r="H643" s="139"/>
      <c r="I643" s="139"/>
      <c r="J643" s="48"/>
      <c r="K643" s="332"/>
      <c r="L643" s="48"/>
      <c r="M643" s="48"/>
      <c r="N643" s="48"/>
      <c r="O643" s="48"/>
      <c r="P643" s="5"/>
      <c r="Q643" s="256"/>
      <c r="R643" s="68"/>
      <c r="S643" s="296"/>
      <c r="T643" s="1016">
        <f t="shared" si="130"/>
        <v>0</v>
      </c>
      <c r="U643" s="149"/>
      <c r="X643" s="402"/>
      <c r="Y643" s="400"/>
      <c r="Z643" s="400"/>
      <c r="AB643" s="407"/>
      <c r="AK643" s="5"/>
    </row>
    <row r="644" spans="1:37" ht="15.75" customHeight="1" x14ac:dyDescent="0.25">
      <c r="A644" s="849">
        <f>A643</f>
        <v>0</v>
      </c>
      <c r="B644" s="7" t="s">
        <v>54</v>
      </c>
      <c r="C644" s="290"/>
      <c r="D644" s="174"/>
      <c r="E644" s="255"/>
      <c r="F644" s="354" t="s">
        <v>1388</v>
      </c>
      <c r="G644" s="204"/>
      <c r="H644" s="204"/>
      <c r="I644" s="204"/>
      <c r="J644" s="139"/>
      <c r="K644" s="140"/>
      <c r="L644" s="9"/>
      <c r="M644" s="141"/>
      <c r="N644" s="142"/>
      <c r="O644" s="142"/>
      <c r="P644" s="142"/>
      <c r="Q644" s="256"/>
      <c r="R644" s="68"/>
      <c r="S644" s="291"/>
      <c r="T644" s="1016">
        <f t="shared" si="130"/>
        <v>0</v>
      </c>
      <c r="U644" s="149"/>
      <c r="X644" s="402"/>
      <c r="Y644" s="1065" t="s">
        <v>2060</v>
      </c>
      <c r="Z644" s="400"/>
      <c r="AB644" s="407"/>
      <c r="AK644" s="5"/>
    </row>
    <row r="645" spans="1:37" ht="15.75" customHeight="1" outlineLevel="1" x14ac:dyDescent="0.25">
      <c r="A645" s="849">
        <f>A644</f>
        <v>0</v>
      </c>
      <c r="B645" s="7" t="s">
        <v>54</v>
      </c>
      <c r="C645" s="290"/>
      <c r="D645" s="174"/>
      <c r="E645" s="255"/>
      <c r="F645" s="210" t="s">
        <v>1375</v>
      </c>
      <c r="G645" s="207"/>
      <c r="H645" s="207"/>
      <c r="I645" s="207"/>
      <c r="J645" s="12"/>
      <c r="K645" s="394"/>
      <c r="L645" s="12"/>
      <c r="M645" s="12"/>
      <c r="N645" s="12"/>
      <c r="O645" s="12"/>
      <c r="P645" s="12"/>
      <c r="Q645" s="256"/>
      <c r="R645" s="68"/>
      <c r="S645" s="296"/>
      <c r="T645" s="1016">
        <f t="shared" si="130"/>
        <v>0</v>
      </c>
      <c r="U645" s="149"/>
      <c r="X645" s="402"/>
      <c r="Z645" s="400"/>
      <c r="AB645" s="416"/>
      <c r="AK645" s="5"/>
    </row>
    <row r="646" spans="1:37" ht="15.75" customHeight="1" outlineLevel="3" x14ac:dyDescent="0.25">
      <c r="A646" s="849">
        <f>A645</f>
        <v>0</v>
      </c>
      <c r="B646" s="312"/>
      <c r="C646" s="290"/>
      <c r="D646" s="174"/>
      <c r="E646" s="255"/>
      <c r="F646" s="740" t="s">
        <v>1407</v>
      </c>
      <c r="G646" s="741"/>
      <c r="H646" s="741"/>
      <c r="I646" s="741"/>
      <c r="J646" s="81"/>
      <c r="K646" s="81"/>
      <c r="L646" s="81"/>
      <c r="M646" s="81"/>
      <c r="N646" s="81"/>
      <c r="O646" s="81"/>
      <c r="P646" s="81"/>
      <c r="Q646" s="256"/>
      <c r="R646" s="68"/>
      <c r="S646" s="296"/>
      <c r="T646" s="1016">
        <f t="shared" si="130"/>
        <v>0</v>
      </c>
      <c r="U646" s="149"/>
      <c r="X646" s="402"/>
      <c r="Z646" s="400"/>
      <c r="AB646" s="407"/>
      <c r="AK646" s="5"/>
    </row>
    <row r="647" spans="1:37" ht="6" customHeight="1" outlineLevel="3" x14ac:dyDescent="0.25">
      <c r="A647" s="849">
        <f>A646</f>
        <v>0</v>
      </c>
      <c r="B647" s="312"/>
      <c r="C647" s="290"/>
      <c r="D647" s="174"/>
      <c r="E647" s="258"/>
      <c r="F647" s="211"/>
      <c r="G647" s="207"/>
      <c r="H647" s="207"/>
      <c r="I647" s="207"/>
      <c r="J647" s="215"/>
      <c r="K647" s="332"/>
      <c r="L647" s="48"/>
      <c r="M647" s="53"/>
      <c r="N647" s="81"/>
      <c r="O647" s="81"/>
      <c r="P647" s="81"/>
      <c r="Q647" s="256"/>
      <c r="R647" s="68"/>
      <c r="S647" s="296"/>
      <c r="T647" s="1016">
        <f t="shared" si="130"/>
        <v>0</v>
      </c>
      <c r="U647" s="149"/>
      <c r="X647" s="402"/>
      <c r="Z647" s="400"/>
      <c r="AB647" s="407"/>
      <c r="AK647" s="5"/>
    </row>
    <row r="648" spans="1:37" ht="20.399999999999999" customHeight="1" outlineLevel="3" x14ac:dyDescent="0.25">
      <c r="A648" s="849">
        <f>A663</f>
        <v>0</v>
      </c>
      <c r="B648" s="312"/>
      <c r="C648" s="290"/>
      <c r="D648" s="174"/>
      <c r="E648" s="271" t="s">
        <v>143</v>
      </c>
      <c r="F648" s="220" t="s">
        <v>1758</v>
      </c>
      <c r="G648" s="320"/>
      <c r="H648" s="220"/>
      <c r="I648" s="220"/>
      <c r="J648" s="220"/>
      <c r="K648" s="329" t="s">
        <v>72</v>
      </c>
      <c r="L648" s="221"/>
      <c r="M648" s="221" t="s">
        <v>1347</v>
      </c>
      <c r="N648" s="933" t="s">
        <v>1587</v>
      </c>
      <c r="O648" s="933" t="s">
        <v>1588</v>
      </c>
      <c r="P648" s="221" t="s">
        <v>73</v>
      </c>
      <c r="Q648" s="259"/>
      <c r="R648" s="68"/>
      <c r="S648" s="296"/>
      <c r="T648" s="1016"/>
      <c r="U648" s="149"/>
      <c r="X648" s="402"/>
      <c r="Y648" s="1065"/>
      <c r="Z648" s="400"/>
      <c r="AB648" s="407"/>
      <c r="AK648" s="5"/>
    </row>
    <row r="649" spans="1:37" ht="6" customHeight="1" x14ac:dyDescent="0.25">
      <c r="A649" s="849">
        <f>A663</f>
        <v>0</v>
      </c>
      <c r="B649" s="312"/>
      <c r="C649" s="290"/>
      <c r="D649" s="174"/>
      <c r="E649" s="255"/>
      <c r="F649" s="188"/>
      <c r="G649" s="188"/>
      <c r="H649" s="188"/>
      <c r="I649" s="188"/>
      <c r="J649" s="188"/>
      <c r="K649" s="334"/>
      <c r="L649" s="188"/>
      <c r="M649" s="188"/>
      <c r="N649" s="188"/>
      <c r="O649" s="188"/>
      <c r="P649" s="188"/>
      <c r="Q649" s="256"/>
      <c r="R649" s="68"/>
      <c r="S649" s="291"/>
      <c r="T649" s="1016">
        <f t="shared" ref="T649:T697" si="149">K649*N649</f>
        <v>0</v>
      </c>
      <c r="U649" s="149"/>
      <c r="X649" s="402"/>
      <c r="Y649" s="400"/>
      <c r="Z649" s="400"/>
      <c r="AB649" s="407"/>
      <c r="AK649" s="5"/>
    </row>
    <row r="650" spans="1:37" ht="15.75" customHeight="1" x14ac:dyDescent="0.25">
      <c r="A650" s="849">
        <f>A663</f>
        <v>0</v>
      </c>
      <c r="B650" s="7" t="s">
        <v>54</v>
      </c>
      <c r="C650" s="290"/>
      <c r="D650" s="174"/>
      <c r="E650" s="255"/>
      <c r="F650" s="210" t="s">
        <v>100</v>
      </c>
      <c r="G650" s="204"/>
      <c r="H650" s="205"/>
      <c r="I650" s="140"/>
      <c r="J650" s="140"/>
      <c r="K650" s="140"/>
      <c r="L650" s="9"/>
      <c r="M650" s="141"/>
      <c r="N650" s="142"/>
      <c r="O650" s="142"/>
      <c r="P650" s="142"/>
      <c r="Q650" s="256"/>
      <c r="R650" s="68"/>
      <c r="S650" s="291"/>
      <c r="T650" s="1016">
        <f t="shared" si="149"/>
        <v>0</v>
      </c>
      <c r="U650" s="149"/>
      <c r="X650" s="402"/>
      <c r="Y650" s="400"/>
      <c r="Z650" s="400"/>
      <c r="AB650" s="407"/>
      <c r="AK650" s="5"/>
    </row>
    <row r="651" spans="1:37" ht="15.75" customHeight="1" outlineLevel="1" x14ac:dyDescent="0.25">
      <c r="A651" s="849">
        <f>A663</f>
        <v>0</v>
      </c>
      <c r="B651" s="7" t="s">
        <v>54</v>
      </c>
      <c r="C651" s="290"/>
      <c r="D651" s="174"/>
      <c r="E651" s="255"/>
      <c r="F651" s="210" t="s">
        <v>1751</v>
      </c>
      <c r="G651" s="207"/>
      <c r="H651" s="173"/>
      <c r="I651" s="49"/>
      <c r="J651" s="49"/>
      <c r="K651" s="49"/>
      <c r="L651" s="50"/>
      <c r="M651" s="51"/>
      <c r="N651" s="52"/>
      <c r="O651" s="52"/>
      <c r="P651" s="52"/>
      <c r="Q651" s="256"/>
      <c r="R651" s="68"/>
      <c r="S651" s="296"/>
      <c r="T651" s="1016">
        <f t="shared" si="149"/>
        <v>0</v>
      </c>
      <c r="U651" s="149"/>
      <c r="X651" s="402"/>
      <c r="Z651" s="400"/>
      <c r="AB651" s="416"/>
      <c r="AK651" s="5"/>
    </row>
    <row r="652" spans="1:37" ht="15.75" customHeight="1" outlineLevel="1" x14ac:dyDescent="0.25">
      <c r="A652" s="849">
        <f>A663</f>
        <v>0</v>
      </c>
      <c r="B652" s="7" t="s">
        <v>54</v>
      </c>
      <c r="C652" s="290"/>
      <c r="D652" s="174"/>
      <c r="E652" s="255"/>
      <c r="F652" s="210" t="s">
        <v>1752</v>
      </c>
      <c r="G652" s="207"/>
      <c r="H652" s="173"/>
      <c r="I652" s="49"/>
      <c r="J652" s="12"/>
      <c r="K652" s="6"/>
      <c r="L652" s="12"/>
      <c r="M652" s="12"/>
      <c r="N652" s="12"/>
      <c r="O652" s="12"/>
      <c r="P652" s="12"/>
      <c r="Q652" s="256"/>
      <c r="R652" s="68"/>
      <c r="S652" s="296"/>
      <c r="T652" s="1016">
        <f t="shared" si="149"/>
        <v>0</v>
      </c>
      <c r="U652" s="149"/>
      <c r="X652" s="402"/>
      <c r="Z652" s="400"/>
      <c r="AB652" s="407"/>
      <c r="AK652" s="5"/>
    </row>
    <row r="653" spans="1:37" ht="6" customHeight="1" outlineLevel="1" x14ac:dyDescent="0.25">
      <c r="A653" s="849">
        <f>A652</f>
        <v>0</v>
      </c>
      <c r="C653" s="290"/>
      <c r="D653" s="174"/>
      <c r="E653" s="255"/>
      <c r="F653" s="210"/>
      <c r="G653" s="207"/>
      <c r="H653" s="207"/>
      <c r="I653" s="49"/>
      <c r="J653" s="49"/>
      <c r="K653" s="6"/>
      <c r="L653" s="12"/>
      <c r="M653" s="12"/>
      <c r="N653" s="12"/>
      <c r="O653" s="12"/>
      <c r="P653" s="12"/>
      <c r="Q653" s="256"/>
      <c r="R653" s="68"/>
      <c r="S653" s="296"/>
      <c r="T653" s="1016">
        <f t="shared" si="149"/>
        <v>0</v>
      </c>
      <c r="U653" s="149"/>
      <c r="X653" s="402"/>
      <c r="Z653" s="400"/>
      <c r="AB653" s="407"/>
      <c r="AK653" s="5"/>
    </row>
    <row r="654" spans="1:37" ht="15.75" customHeight="1" outlineLevel="3" x14ac:dyDescent="0.25">
      <c r="A654" s="849">
        <f>IF(SUM(A655:A656)=0,0,1)</f>
        <v>0</v>
      </c>
      <c r="B654" s="7" t="s">
        <v>54</v>
      </c>
      <c r="C654" s="290"/>
      <c r="D654" s="174"/>
      <c r="E654" s="258" t="s">
        <v>297</v>
      </c>
      <c r="F654" s="832" t="s">
        <v>1753</v>
      </c>
      <c r="G654" s="204"/>
      <c r="H654" s="204"/>
      <c r="I654" s="207"/>
      <c r="J654" s="214"/>
      <c r="K654" s="140"/>
      <c r="L654" s="81"/>
      <c r="M654" s="81"/>
      <c r="N654" s="81"/>
      <c r="O654" s="81"/>
      <c r="P654" s="81"/>
      <c r="Q654" s="256"/>
      <c r="R654" s="68"/>
      <c r="S654" s="296"/>
      <c r="T654" s="1016">
        <f>K654*N654</f>
        <v>0</v>
      </c>
      <c r="U654" s="149"/>
      <c r="X654" s="402"/>
      <c r="Z654" s="400"/>
      <c r="AB654" s="407"/>
      <c r="AK654" s="5"/>
    </row>
    <row r="655" spans="1:37" ht="15.75" customHeight="1" outlineLevel="3" x14ac:dyDescent="0.25">
      <c r="A655" s="849">
        <f t="shared" si="138"/>
        <v>0</v>
      </c>
      <c r="B655" s="312"/>
      <c r="C655" s="290"/>
      <c r="D655" s="174"/>
      <c r="E655" s="255" t="str">
        <f>Onderbouwing_M29!B1761</f>
        <v>V5-1-A1</v>
      </c>
      <c r="F655" s="211" t="str">
        <f>Onderbouwing_M29!D1761</f>
        <v>Vervangen bestaande mechanische ventilatiebox*</v>
      </c>
      <c r="G655" s="207"/>
      <c r="H655" s="207"/>
      <c r="I655" s="207"/>
      <c r="J655" s="214"/>
      <c r="K655" s="321">
        <v>0</v>
      </c>
      <c r="L655" s="48"/>
      <c r="M655" s="53" t="str">
        <f>Onderbouwing_M29!F1761</f>
        <v>pst</v>
      </c>
      <c r="N655" s="1054">
        <v>0</v>
      </c>
      <c r="O655" s="81">
        <v>0</v>
      </c>
      <c r="P655" s="81">
        <f>K655*O655</f>
        <v>0</v>
      </c>
      <c r="Q655" s="256"/>
      <c r="R655" s="68"/>
      <c r="S655" s="296"/>
      <c r="T655" s="1016">
        <f t="shared" si="149"/>
        <v>0</v>
      </c>
      <c r="U655" s="149"/>
      <c r="X655" s="402"/>
      <c r="Z655" s="400"/>
      <c r="AB655" s="407"/>
      <c r="AK655" s="5"/>
    </row>
    <row r="656" spans="1:37" ht="6" customHeight="1" outlineLevel="3" x14ac:dyDescent="0.25">
      <c r="A656" s="849">
        <f>A655</f>
        <v>0</v>
      </c>
      <c r="B656" s="312"/>
      <c r="C656" s="290"/>
      <c r="D656" s="174"/>
      <c r="E656" s="258"/>
      <c r="F656" s="211"/>
      <c r="G656" s="207"/>
      <c r="H656" s="207"/>
      <c r="I656" s="207"/>
      <c r="J656" s="215"/>
      <c r="K656" s="332"/>
      <c r="L656" s="48"/>
      <c r="M656" s="53"/>
      <c r="N656" s="1054"/>
      <c r="O656" s="81"/>
      <c r="P656" s="81"/>
      <c r="Q656" s="256"/>
      <c r="R656" s="68"/>
      <c r="S656" s="296"/>
      <c r="T656" s="1016">
        <f t="shared" si="149"/>
        <v>0</v>
      </c>
      <c r="U656" s="149"/>
      <c r="X656" s="402"/>
      <c r="Z656" s="400"/>
      <c r="AB656" s="407"/>
      <c r="AK656" s="5"/>
    </row>
    <row r="657" spans="1:37" ht="15.75" customHeight="1" outlineLevel="3" x14ac:dyDescent="0.25">
      <c r="A657" s="849">
        <f>IF(SUM(A658:A659)=0,0,1)</f>
        <v>0</v>
      </c>
      <c r="B657" s="7" t="s">
        <v>54</v>
      </c>
      <c r="C657" s="290"/>
      <c r="D657" s="174"/>
      <c r="E657" s="258" t="s">
        <v>299</v>
      </c>
      <c r="F657" s="832" t="s">
        <v>1755</v>
      </c>
      <c r="G657" s="204"/>
      <c r="H657" s="204"/>
      <c r="I657" s="207"/>
      <c r="J657" s="214"/>
      <c r="K657" s="140"/>
      <c r="L657" s="81"/>
      <c r="M657" s="81"/>
      <c r="N657" s="81"/>
      <c r="O657" s="81"/>
      <c r="P657" s="81"/>
      <c r="Q657" s="256"/>
      <c r="R657" s="68"/>
      <c r="S657" s="296"/>
      <c r="T657" s="1016">
        <f>K657*N657</f>
        <v>0</v>
      </c>
      <c r="U657" s="149"/>
      <c r="X657" s="402"/>
      <c r="Z657" s="400"/>
      <c r="AB657" s="407"/>
      <c r="AK657" s="5"/>
    </row>
    <row r="658" spans="1:37" ht="15.75" customHeight="1" outlineLevel="3" x14ac:dyDescent="0.25">
      <c r="A658" s="849">
        <f t="shared" si="138"/>
        <v>0</v>
      </c>
      <c r="B658" s="312"/>
      <c r="C658" s="290"/>
      <c r="D658" s="174"/>
      <c r="E658" s="255" t="str">
        <f>Onderbouwing_M29!B1774</f>
        <v>V5-1-B1</v>
      </c>
      <c r="F658" s="211" t="str">
        <f>Onderbouwing_M29!D1774</f>
        <v xml:space="preserve">Plaatsen van mechanische ventilatiebox* systeem </v>
      </c>
      <c r="G658" s="207"/>
      <c r="H658" s="207"/>
      <c r="I658" s="207"/>
      <c r="J658" s="214"/>
      <c r="K658" s="321">
        <v>0</v>
      </c>
      <c r="L658" s="48"/>
      <c r="M658" s="53" t="str">
        <f>Onderbouwing_M29!F1774</f>
        <v>pst</v>
      </c>
      <c r="N658" s="1054">
        <v>0</v>
      </c>
      <c r="O658" s="81">
        <v>0</v>
      </c>
      <c r="P658" s="81">
        <f t="shared" ref="P658:P661" si="150">K658*O658</f>
        <v>0</v>
      </c>
      <c r="Q658" s="256"/>
      <c r="R658" s="68"/>
      <c r="S658" s="296"/>
      <c r="T658" s="1016">
        <f t="shared" si="149"/>
        <v>0</v>
      </c>
      <c r="U658" s="149"/>
      <c r="X658" s="402"/>
      <c r="Z658" s="400"/>
      <c r="AB658" s="407"/>
      <c r="AK658" s="5"/>
    </row>
    <row r="659" spans="1:37" ht="6" customHeight="1" outlineLevel="3" x14ac:dyDescent="0.25">
      <c r="A659" s="849">
        <f>A658</f>
        <v>0</v>
      </c>
      <c r="B659" s="312"/>
      <c r="C659" s="290"/>
      <c r="D659" s="174"/>
      <c r="E659" s="258"/>
      <c r="F659" s="211"/>
      <c r="G659" s="207"/>
      <c r="H659" s="207"/>
      <c r="I659" s="207"/>
      <c r="J659" s="215"/>
      <c r="K659" s="332"/>
      <c r="L659" s="48"/>
      <c r="M659" s="53"/>
      <c r="N659" s="1054"/>
      <c r="O659" s="81"/>
      <c r="P659" s="81"/>
      <c r="Q659" s="256"/>
      <c r="R659" s="68"/>
      <c r="S659" s="296"/>
      <c r="T659" s="1016">
        <f t="shared" si="149"/>
        <v>0</v>
      </c>
      <c r="U659" s="149"/>
      <c r="X659" s="402"/>
      <c r="Z659" s="400"/>
      <c r="AB659" s="407"/>
      <c r="AK659" s="5"/>
    </row>
    <row r="660" spans="1:37" ht="15.75" customHeight="1" outlineLevel="3" x14ac:dyDescent="0.25">
      <c r="A660" s="849">
        <f>IF(SUM(A661:A662)=0,0,1)</f>
        <v>0</v>
      </c>
      <c r="B660" s="7" t="s">
        <v>54</v>
      </c>
      <c r="C660" s="290"/>
      <c r="D660" s="174"/>
      <c r="E660" s="258" t="s">
        <v>2085</v>
      </c>
      <c r="F660" s="832" t="s">
        <v>1756</v>
      </c>
      <c r="G660" s="204"/>
      <c r="H660" s="204"/>
      <c r="I660" s="207"/>
      <c r="J660" s="214"/>
      <c r="K660" s="140"/>
      <c r="L660" s="81"/>
      <c r="M660" s="81"/>
      <c r="N660" s="81"/>
      <c r="O660" s="81"/>
      <c r="P660" s="81"/>
      <c r="Q660" s="256"/>
      <c r="R660" s="68"/>
      <c r="S660" s="296"/>
      <c r="T660" s="1016">
        <f>K660*N660</f>
        <v>0</v>
      </c>
      <c r="U660" s="149"/>
      <c r="X660" s="402"/>
      <c r="Z660" s="400"/>
      <c r="AB660" s="407"/>
      <c r="AK660" s="5"/>
    </row>
    <row r="661" spans="1:37" ht="15.75" customHeight="1" outlineLevel="3" x14ac:dyDescent="0.25">
      <c r="A661" s="849">
        <f t="shared" si="138"/>
        <v>0</v>
      </c>
      <c r="B661" s="312"/>
      <c r="C661" s="290"/>
      <c r="D661" s="174"/>
      <c r="E661" s="255" t="str">
        <f>Onderbouwing_M29!B1792</f>
        <v>V5-1-C1</v>
      </c>
      <c r="F661" s="211" t="str">
        <f>Onderbouwing_M29!D1792</f>
        <v xml:space="preserve">Plaatsen van decentale mechanische WTW** systeem </v>
      </c>
      <c r="G661" s="207"/>
      <c r="H661" s="207"/>
      <c r="I661" s="207"/>
      <c r="J661" s="214"/>
      <c r="K661" s="321">
        <v>0</v>
      </c>
      <c r="L661" s="48"/>
      <c r="M661" s="53" t="str">
        <f>Onderbouwing_M29!F1792</f>
        <v>pst</v>
      </c>
      <c r="N661" s="1054">
        <v>0</v>
      </c>
      <c r="O661" s="81">
        <v>0</v>
      </c>
      <c r="P661" s="81">
        <f t="shared" si="150"/>
        <v>0</v>
      </c>
      <c r="Q661" s="256"/>
      <c r="R661" s="68"/>
      <c r="S661" s="296"/>
      <c r="T661" s="1016">
        <f t="shared" si="149"/>
        <v>0</v>
      </c>
      <c r="U661" s="149"/>
      <c r="X661" s="402"/>
      <c r="Z661" s="400"/>
      <c r="AB661" s="407"/>
      <c r="AK661" s="5"/>
    </row>
    <row r="662" spans="1:37" ht="6" customHeight="1" outlineLevel="1" x14ac:dyDescent="0.2">
      <c r="A662" s="849">
        <f>A661</f>
        <v>0</v>
      </c>
      <c r="B662" s="312"/>
      <c r="C662" s="290"/>
      <c r="D662" s="174"/>
      <c r="E662" s="257"/>
      <c r="F662" s="188"/>
      <c r="G662" s="121"/>
      <c r="H662" s="121"/>
      <c r="I662" s="121"/>
      <c r="J662" s="10"/>
      <c r="K662" s="43"/>
      <c r="L662" s="10"/>
      <c r="M662" s="46"/>
      <c r="N662" s="47"/>
      <c r="O662" s="47"/>
      <c r="P662" s="342"/>
      <c r="Q662" s="256"/>
      <c r="R662" s="68"/>
      <c r="S662" s="296"/>
      <c r="T662" s="1016">
        <f t="shared" si="149"/>
        <v>0</v>
      </c>
      <c r="U662" s="149"/>
      <c r="X662" s="417"/>
      <c r="Z662" s="400"/>
      <c r="AB662" s="407"/>
      <c r="AK662" s="5"/>
    </row>
    <row r="663" spans="1:37" ht="15.75" customHeight="1" outlineLevel="1" x14ac:dyDescent="0.25">
      <c r="A663" s="849">
        <f>IF(P663=0,0,1)</f>
        <v>0</v>
      </c>
      <c r="B663" s="312"/>
      <c r="C663" s="290"/>
      <c r="D663" s="174"/>
      <c r="E663" s="269"/>
      <c r="F663" s="223"/>
      <c r="G663" s="224"/>
      <c r="H663" s="225"/>
      <c r="I663" s="225"/>
      <c r="J663" s="226"/>
      <c r="K663" s="227"/>
      <c r="L663" s="227"/>
      <c r="M663" s="228" t="str">
        <f>E648</f>
        <v>V5-1</v>
      </c>
      <c r="N663" s="229" t="s">
        <v>106</v>
      </c>
      <c r="O663" s="229"/>
      <c r="P663" s="343">
        <f>ROUNDUP(SUM(P650:P662),0)</f>
        <v>0</v>
      </c>
      <c r="Q663" s="270"/>
      <c r="R663" s="68"/>
      <c r="S663" s="291"/>
      <c r="T663" s="1016"/>
      <c r="U663" s="149"/>
      <c r="V663" s="858">
        <f>P663</f>
        <v>0</v>
      </c>
      <c r="W663" s="422"/>
      <c r="X663" s="417"/>
      <c r="Y663" s="411"/>
      <c r="Z663" s="400"/>
      <c r="AB663" s="407"/>
      <c r="AK663" s="5"/>
    </row>
    <row r="664" spans="1:37" ht="9" customHeight="1" outlineLevel="3" x14ac:dyDescent="0.25">
      <c r="A664" s="849">
        <f>A665</f>
        <v>0</v>
      </c>
      <c r="B664" s="312"/>
      <c r="C664" s="290"/>
      <c r="D664" s="174"/>
      <c r="E664" s="272"/>
      <c r="F664" s="188"/>
      <c r="G664" s="173"/>
      <c r="H664" s="173"/>
      <c r="I664" s="173"/>
      <c r="J664" s="48"/>
      <c r="K664" s="332"/>
      <c r="L664" s="48"/>
      <c r="M664" s="48"/>
      <c r="N664" s="48"/>
      <c r="O664" s="48"/>
      <c r="P664" s="48"/>
      <c r="Q664" s="268"/>
      <c r="R664" s="68"/>
      <c r="S664" s="296"/>
      <c r="T664" s="1016">
        <f t="shared" si="149"/>
        <v>0</v>
      </c>
      <c r="U664" s="149"/>
      <c r="X664" s="402"/>
      <c r="Z664" s="400"/>
      <c r="AB664" s="407"/>
      <c r="AK664" s="5"/>
    </row>
    <row r="665" spans="1:37" ht="20.399999999999999" customHeight="1" outlineLevel="3" x14ac:dyDescent="0.25">
      <c r="A665" s="849">
        <f>A677</f>
        <v>0</v>
      </c>
      <c r="B665" s="312"/>
      <c r="C665" s="290"/>
      <c r="D665" s="174"/>
      <c r="E665" s="271" t="s">
        <v>144</v>
      </c>
      <c r="F665" s="220" t="s">
        <v>145</v>
      </c>
      <c r="G665" s="320"/>
      <c r="H665" s="220"/>
      <c r="I665" s="220"/>
      <c r="J665" s="220"/>
      <c r="K665" s="329" t="s">
        <v>72</v>
      </c>
      <c r="L665" s="221"/>
      <c r="M665" s="221" t="s">
        <v>1347</v>
      </c>
      <c r="N665" s="933" t="s">
        <v>1587</v>
      </c>
      <c r="O665" s="933" t="s">
        <v>1588</v>
      </c>
      <c r="P665" s="221" t="s">
        <v>73</v>
      </c>
      <c r="Q665" s="259"/>
      <c r="R665" s="68"/>
      <c r="S665" s="296"/>
      <c r="T665" s="1016"/>
      <c r="U665" s="149"/>
      <c r="X665" s="402"/>
      <c r="Y665" s="1064"/>
      <c r="Z665" s="400"/>
      <c r="AB665" s="407"/>
      <c r="AK665" s="5"/>
    </row>
    <row r="666" spans="1:37" ht="6" customHeight="1" x14ac:dyDescent="0.25">
      <c r="A666" s="849">
        <f>A677</f>
        <v>0</v>
      </c>
      <c r="B666" s="312"/>
      <c r="C666" s="290"/>
      <c r="D666" s="174"/>
      <c r="E666" s="255"/>
      <c r="F666" s="188"/>
      <c r="G666" s="188"/>
      <c r="H666" s="188"/>
      <c r="I666" s="188"/>
      <c r="J666" s="188"/>
      <c r="K666" s="334"/>
      <c r="L666" s="188"/>
      <c r="M666" s="188"/>
      <c r="N666" s="188"/>
      <c r="O666" s="188"/>
      <c r="P666" s="188"/>
      <c r="Q666" s="256"/>
      <c r="R666" s="68"/>
      <c r="S666" s="291"/>
      <c r="T666" s="1016">
        <f t="shared" si="149"/>
        <v>0</v>
      </c>
      <c r="U666" s="149"/>
      <c r="X666" s="402"/>
      <c r="Y666" s="400"/>
      <c r="Z666" s="400"/>
      <c r="AB666" s="407"/>
      <c r="AK666" s="5"/>
    </row>
    <row r="667" spans="1:37" ht="15.75" customHeight="1" x14ac:dyDescent="0.25">
      <c r="A667" s="849">
        <f>A677</f>
        <v>0</v>
      </c>
      <c r="B667" s="7" t="s">
        <v>54</v>
      </c>
      <c r="C667" s="290"/>
      <c r="D667" s="174"/>
      <c r="E667" s="255"/>
      <c r="F667" s="210" t="s">
        <v>100</v>
      </c>
      <c r="G667" s="204"/>
      <c r="H667" s="173"/>
      <c r="I667" s="173"/>
      <c r="J667" s="139"/>
      <c r="K667" s="140"/>
      <c r="L667" s="9"/>
      <c r="M667" s="141"/>
      <c r="N667" s="142"/>
      <c r="O667" s="142"/>
      <c r="P667" s="142"/>
      <c r="Q667" s="256"/>
      <c r="R667" s="68"/>
      <c r="S667" s="291"/>
      <c r="T667" s="1016">
        <f t="shared" si="149"/>
        <v>0</v>
      </c>
      <c r="U667" s="149"/>
      <c r="X667" s="402"/>
      <c r="Y667" s="400"/>
      <c r="Z667" s="400"/>
      <c r="AB667" s="407"/>
      <c r="AK667" s="5"/>
    </row>
    <row r="668" spans="1:37" ht="15.75" customHeight="1" outlineLevel="1" x14ac:dyDescent="0.25">
      <c r="A668" s="849">
        <f>A677</f>
        <v>0</v>
      </c>
      <c r="B668" s="7" t="s">
        <v>54</v>
      </c>
      <c r="C668" s="290"/>
      <c r="D668" s="174"/>
      <c r="E668" s="255"/>
      <c r="F668" s="210" t="s">
        <v>1366</v>
      </c>
      <c r="G668" s="207"/>
      <c r="H668" s="173"/>
      <c r="I668" s="173"/>
      <c r="J668" s="129"/>
      <c r="K668" s="49"/>
      <c r="L668" s="50"/>
      <c r="M668" s="51"/>
      <c r="N668" s="52"/>
      <c r="O668" s="52"/>
      <c r="P668" s="52"/>
      <c r="Q668" s="256"/>
      <c r="R668" s="68"/>
      <c r="S668" s="296"/>
      <c r="T668" s="1016">
        <f t="shared" si="149"/>
        <v>0</v>
      </c>
      <c r="U668" s="149"/>
      <c r="X668" s="402"/>
      <c r="Z668" s="400"/>
      <c r="AB668" s="416"/>
      <c r="AK668" s="5"/>
    </row>
    <row r="669" spans="1:37" ht="15.75" customHeight="1" outlineLevel="1" x14ac:dyDescent="0.25">
      <c r="A669" s="849">
        <f>A677</f>
        <v>0</v>
      </c>
      <c r="B669" s="7" t="s">
        <v>54</v>
      </c>
      <c r="C669" s="290"/>
      <c r="D669" s="174"/>
      <c r="E669" s="255"/>
      <c r="F669" s="210" t="s">
        <v>1366</v>
      </c>
      <c r="G669" s="207"/>
      <c r="H669" s="173"/>
      <c r="I669" s="173"/>
      <c r="J669" s="12"/>
      <c r="K669" s="6"/>
      <c r="L669" s="12"/>
      <c r="M669" s="12"/>
      <c r="N669" s="12"/>
      <c r="O669" s="12"/>
      <c r="P669" s="12"/>
      <c r="Q669" s="256"/>
      <c r="R669" s="68"/>
      <c r="S669" s="296"/>
      <c r="T669" s="1016">
        <f t="shared" si="149"/>
        <v>0</v>
      </c>
      <c r="U669" s="149"/>
      <c r="X669" s="402"/>
      <c r="Z669" s="400"/>
      <c r="AB669" s="407"/>
      <c r="AK669" s="5"/>
    </row>
    <row r="670" spans="1:37" ht="6" customHeight="1" outlineLevel="1" x14ac:dyDescent="0.25">
      <c r="A670" s="849">
        <f>A671</f>
        <v>0</v>
      </c>
      <c r="C670" s="290"/>
      <c r="D670" s="174"/>
      <c r="E670" s="255"/>
      <c r="F670" s="210"/>
      <c r="G670" s="207"/>
      <c r="H670" s="173"/>
      <c r="I670" s="173"/>
      <c r="J670" s="12"/>
      <c r="K670" s="6"/>
      <c r="L670" s="12"/>
      <c r="M670" s="12"/>
      <c r="N670" s="12"/>
      <c r="O670" s="12"/>
      <c r="P670" s="12"/>
      <c r="Q670" s="256"/>
      <c r="R670" s="68"/>
      <c r="S670" s="296"/>
      <c r="T670" s="1016">
        <f t="shared" si="149"/>
        <v>0</v>
      </c>
      <c r="U670" s="149"/>
      <c r="X670" s="402"/>
      <c r="Z670" s="400"/>
      <c r="AB670" s="407"/>
      <c r="AK670" s="5"/>
    </row>
    <row r="671" spans="1:37" ht="15.75" customHeight="1" outlineLevel="3" x14ac:dyDescent="0.25">
      <c r="A671" s="849">
        <f t="shared" si="138"/>
        <v>0</v>
      </c>
      <c r="B671" s="312"/>
      <c r="C671" s="290"/>
      <c r="D671" s="174"/>
      <c r="E671" s="258" t="str">
        <f>Onderbouwing_M29!B1825</f>
        <v>V5-2-A</v>
      </c>
      <c r="F671" s="211" t="str">
        <f>Onderbouwing_M29!D1825</f>
        <v>Optie A ?</v>
      </c>
      <c r="G671" s="207"/>
      <c r="H671" s="207"/>
      <c r="I671" s="207"/>
      <c r="J671" s="214"/>
      <c r="K671" s="321"/>
      <c r="L671" s="48"/>
      <c r="M671" s="53" t="str">
        <f>Onderbouwing_M29!F1825</f>
        <v>pst</v>
      </c>
      <c r="N671" s="81">
        <f>Onderbouwing_M29!O1825</f>
        <v>0</v>
      </c>
      <c r="O671" s="81"/>
      <c r="P671" s="81">
        <f>N671*K671</f>
        <v>0</v>
      </c>
      <c r="Q671" s="256"/>
      <c r="R671" s="68"/>
      <c r="S671" s="296"/>
      <c r="T671" s="1016">
        <f t="shared" si="149"/>
        <v>0</v>
      </c>
      <c r="U671" s="149"/>
      <c r="X671" s="402"/>
      <c r="Z671" s="400"/>
      <c r="AB671" s="407"/>
      <c r="AK671" s="5"/>
    </row>
    <row r="672" spans="1:37" ht="6" customHeight="1" outlineLevel="3" x14ac:dyDescent="0.25">
      <c r="A672" s="849">
        <f>A673</f>
        <v>0</v>
      </c>
      <c r="B672" s="312"/>
      <c r="C672" s="290"/>
      <c r="D672" s="174"/>
      <c r="E672" s="258"/>
      <c r="F672" s="211"/>
      <c r="G672" s="207"/>
      <c r="H672" s="207"/>
      <c r="I672" s="207"/>
      <c r="J672" s="215"/>
      <c r="K672" s="332"/>
      <c r="L672" s="48"/>
      <c r="M672" s="53"/>
      <c r="N672" s="81"/>
      <c r="O672" s="81"/>
      <c r="P672" s="81"/>
      <c r="Q672" s="256"/>
      <c r="R672" s="68"/>
      <c r="S672" s="296"/>
      <c r="T672" s="1016">
        <f t="shared" si="149"/>
        <v>0</v>
      </c>
      <c r="U672" s="149"/>
      <c r="X672" s="402"/>
      <c r="Z672" s="400"/>
      <c r="AB672" s="407"/>
      <c r="AK672" s="5"/>
    </row>
    <row r="673" spans="1:37" ht="15.75" customHeight="1" outlineLevel="3" x14ac:dyDescent="0.25">
      <c r="A673" s="849">
        <f t="shared" si="138"/>
        <v>0</v>
      </c>
      <c r="B673" s="312"/>
      <c r="C673" s="290"/>
      <c r="D673" s="174"/>
      <c r="E673" s="258" t="str">
        <f>Onderbouwing_M29!B1833</f>
        <v>V5-2-B</v>
      </c>
      <c r="F673" s="211" t="str">
        <f>Onderbouwing_M29!D1833</f>
        <v>Optie B ?</v>
      </c>
      <c r="G673" s="207"/>
      <c r="H673" s="207"/>
      <c r="I673" s="207"/>
      <c r="J673" s="214"/>
      <c r="K673" s="321"/>
      <c r="L673" s="48"/>
      <c r="M673" s="53" t="str">
        <f>Onderbouwing_M29!F1833</f>
        <v>pst</v>
      </c>
      <c r="N673" s="81">
        <f>Onderbouwing_M29!O1833</f>
        <v>0</v>
      </c>
      <c r="O673" s="81"/>
      <c r="P673" s="81">
        <f>N673*K673</f>
        <v>0</v>
      </c>
      <c r="Q673" s="256"/>
      <c r="R673" s="68"/>
      <c r="S673" s="296"/>
      <c r="T673" s="1016">
        <f t="shared" si="149"/>
        <v>0</v>
      </c>
      <c r="U673" s="149"/>
      <c r="X673" s="402"/>
      <c r="Z673" s="400"/>
      <c r="AB673" s="407"/>
      <c r="AK673" s="5"/>
    </row>
    <row r="674" spans="1:37" ht="6" customHeight="1" outlineLevel="3" x14ac:dyDescent="0.25">
      <c r="A674" s="849">
        <f>A675</f>
        <v>0</v>
      </c>
      <c r="B674" s="312"/>
      <c r="C674" s="290"/>
      <c r="D674" s="174"/>
      <c r="E674" s="258"/>
      <c r="F674" s="211"/>
      <c r="G674" s="207"/>
      <c r="H674" s="207"/>
      <c r="I674" s="207"/>
      <c r="J674" s="215"/>
      <c r="K674" s="332"/>
      <c r="L674" s="48"/>
      <c r="M674" s="53"/>
      <c r="N674" s="81"/>
      <c r="O674" s="81"/>
      <c r="P674" s="81"/>
      <c r="Q674" s="256"/>
      <c r="R674" s="68"/>
      <c r="S674" s="296"/>
      <c r="T674" s="1016">
        <f t="shared" si="149"/>
        <v>0</v>
      </c>
      <c r="U674" s="149"/>
      <c r="X674" s="402"/>
      <c r="Z674" s="400"/>
      <c r="AB674" s="407"/>
      <c r="AK674" s="5"/>
    </row>
    <row r="675" spans="1:37" ht="15.75" customHeight="1" outlineLevel="3" x14ac:dyDescent="0.25">
      <c r="A675" s="849">
        <f t="shared" si="138"/>
        <v>0</v>
      </c>
      <c r="B675" s="312"/>
      <c r="C675" s="290"/>
      <c r="D675" s="174"/>
      <c r="E675" s="258" t="str">
        <f>Onderbouwing_M29!B1841</f>
        <v>V5-2-X</v>
      </c>
      <c r="F675" s="833" t="str">
        <f>Onderbouwing_M29!D1841</f>
        <v>Bijkomende kosten</v>
      </c>
      <c r="G675" s="207"/>
      <c r="H675" s="207"/>
      <c r="I675" s="207"/>
      <c r="J675" s="214"/>
      <c r="K675" s="321"/>
      <c r="L675" s="48"/>
      <c r="M675" s="53" t="str">
        <f>Onderbouwing_M29!F1841</f>
        <v>pst</v>
      </c>
      <c r="N675" s="81">
        <f>Onderbouwing_M29!O1841</f>
        <v>0</v>
      </c>
      <c r="O675" s="81"/>
      <c r="P675" s="81">
        <f>N675*K675</f>
        <v>0</v>
      </c>
      <c r="Q675" s="256"/>
      <c r="R675" s="68"/>
      <c r="S675" s="296"/>
      <c r="T675" s="1016">
        <f t="shared" si="149"/>
        <v>0</v>
      </c>
      <c r="U675" s="149"/>
      <c r="X675" s="402"/>
      <c r="Z675" s="400"/>
      <c r="AB675" s="407"/>
      <c r="AK675" s="5"/>
    </row>
    <row r="676" spans="1:37" ht="6" customHeight="1" outlineLevel="1" x14ac:dyDescent="0.2">
      <c r="A676" s="849">
        <f>A677</f>
        <v>0</v>
      </c>
      <c r="B676" s="312"/>
      <c r="C676" s="290"/>
      <c r="D676" s="174"/>
      <c r="E676" s="257"/>
      <c r="F676" s="188"/>
      <c r="G676" s="121"/>
      <c r="H676" s="121"/>
      <c r="I676" s="121"/>
      <c r="J676" s="10"/>
      <c r="K676" s="43"/>
      <c r="L676" s="10"/>
      <c r="M676" s="46"/>
      <c r="N676" s="47"/>
      <c r="O676" s="47"/>
      <c r="P676" s="342"/>
      <c r="Q676" s="256"/>
      <c r="R676" s="68"/>
      <c r="S676" s="296"/>
      <c r="T676" s="1016">
        <f t="shared" si="149"/>
        <v>0</v>
      </c>
      <c r="U676" s="149"/>
      <c r="X676" s="417"/>
      <c r="Z676" s="400"/>
      <c r="AB676" s="407"/>
      <c r="AK676" s="5"/>
    </row>
    <row r="677" spans="1:37" ht="15.75" customHeight="1" outlineLevel="1" x14ac:dyDescent="0.25">
      <c r="A677" s="849">
        <f>IF(P677=0,0,1)</f>
        <v>0</v>
      </c>
      <c r="B677" s="312"/>
      <c r="C677" s="290"/>
      <c r="D677" s="174"/>
      <c r="E677" s="269"/>
      <c r="F677" s="223"/>
      <c r="G677" s="224"/>
      <c r="H677" s="225"/>
      <c r="I677" s="225"/>
      <c r="J677" s="226"/>
      <c r="K677" s="227"/>
      <c r="L677" s="227"/>
      <c r="M677" s="228" t="str">
        <f>E665</f>
        <v>V5-2</v>
      </c>
      <c r="N677" s="229" t="s">
        <v>106</v>
      </c>
      <c r="O677" s="229"/>
      <c r="P677" s="343">
        <f>ROUNDUP(SUM(P667:P676),0)</f>
        <v>0</v>
      </c>
      <c r="Q677" s="270"/>
      <c r="R677" s="68"/>
      <c r="S677" s="291"/>
      <c r="T677" s="1016"/>
      <c r="U677" s="149"/>
      <c r="V677" s="858">
        <f>P677</f>
        <v>0</v>
      </c>
      <c r="W677" s="422"/>
      <c r="X677" s="417"/>
      <c r="Y677" s="411"/>
      <c r="Z677" s="400"/>
      <c r="AB677" s="407"/>
      <c r="AK677" s="5"/>
    </row>
    <row r="678" spans="1:37" ht="9" customHeight="1" outlineLevel="3" thickBot="1" x14ac:dyDescent="0.3">
      <c r="A678" s="849">
        <f>A679</f>
        <v>0</v>
      </c>
      <c r="B678" s="312"/>
      <c r="C678" s="290"/>
      <c r="D678" s="174"/>
      <c r="E678" s="272"/>
      <c r="F678" s="188"/>
      <c r="G678" s="173"/>
      <c r="H678" s="173"/>
      <c r="I678" s="173"/>
      <c r="J678" s="48"/>
      <c r="K678" s="332"/>
      <c r="L678" s="48"/>
      <c r="M678" s="48"/>
      <c r="N678" s="48"/>
      <c r="O678" s="48"/>
      <c r="P678" s="341"/>
      <c r="Q678" s="268"/>
      <c r="R678" s="68"/>
      <c r="S678" s="296"/>
      <c r="T678" s="1016">
        <f t="shared" si="149"/>
        <v>0</v>
      </c>
      <c r="U678" s="149"/>
      <c r="X678" s="402"/>
      <c r="Z678" s="400"/>
      <c r="AB678" s="407"/>
      <c r="AK678" s="5"/>
    </row>
    <row r="679" spans="1:37" ht="15.75" customHeight="1" outlineLevel="1" thickBot="1" x14ac:dyDescent="0.3">
      <c r="A679" s="849">
        <f>IF(P679=0,0,1)</f>
        <v>0</v>
      </c>
      <c r="B679" s="312"/>
      <c r="C679" s="290"/>
      <c r="D679" s="174"/>
      <c r="E679" s="260"/>
      <c r="F679" s="261" t="str">
        <f>F642</f>
        <v>Level 5 - VENTILATIE</v>
      </c>
      <c r="G679" s="262"/>
      <c r="H679" s="262"/>
      <c r="I679" s="262"/>
      <c r="J679" s="263"/>
      <c r="K679" s="264"/>
      <c r="L679" s="263"/>
      <c r="M679" s="265" t="str">
        <f>E642</f>
        <v>V5</v>
      </c>
      <c r="N679" s="266" t="s">
        <v>124</v>
      </c>
      <c r="O679" s="266"/>
      <c r="P679" s="345">
        <f>P663+P677</f>
        <v>0</v>
      </c>
      <c r="Q679" s="267"/>
      <c r="R679" s="68"/>
      <c r="S679" s="291"/>
      <c r="T679" s="1016"/>
      <c r="U679" s="149"/>
      <c r="V679" s="858">
        <f>SUM(V648:V677)</f>
        <v>0</v>
      </c>
      <c r="W679" s="422"/>
      <c r="X679" s="415"/>
      <c r="Y679" s="417"/>
      <c r="Z679" s="400"/>
      <c r="AB679" s="407"/>
      <c r="AK679" s="5"/>
    </row>
    <row r="680" spans="1:37" ht="9" customHeight="1" outlineLevel="3" thickTop="1" x14ac:dyDescent="0.25">
      <c r="A680" s="849">
        <v>1</v>
      </c>
      <c r="B680" s="312"/>
      <c r="C680" s="290"/>
      <c r="D680" s="174"/>
      <c r="E680" s="395"/>
      <c r="F680" s="188"/>
      <c r="G680" s="173"/>
      <c r="H680" s="173"/>
      <c r="I680" s="173"/>
      <c r="J680" s="48"/>
      <c r="K680" s="332"/>
      <c r="L680" s="48"/>
      <c r="M680" s="48"/>
      <c r="N680" s="48"/>
      <c r="O680" s="48"/>
      <c r="P680" s="48"/>
      <c r="Q680" s="48"/>
      <c r="R680" s="68"/>
      <c r="S680" s="296"/>
      <c r="T680" s="1016">
        <f t="shared" si="149"/>
        <v>0</v>
      </c>
      <c r="U680" s="149"/>
      <c r="X680" s="402"/>
      <c r="Z680" s="400"/>
      <c r="AB680" s="407"/>
    </row>
    <row r="681" spans="1:37" s="15" customFormat="1" ht="12" customHeight="1" x14ac:dyDescent="0.25">
      <c r="A681" s="849">
        <v>1</v>
      </c>
      <c r="B681" s="312"/>
      <c r="C681" s="290"/>
      <c r="D681" s="390"/>
      <c r="E681" s="391"/>
      <c r="F681" s="391"/>
      <c r="G681" s="391"/>
      <c r="H681" s="391"/>
      <c r="I681" s="391"/>
      <c r="J681" s="391"/>
      <c r="K681" s="392"/>
      <c r="L681" s="190"/>
      <c r="M681" s="190"/>
      <c r="N681" s="393"/>
      <c r="O681" s="393"/>
      <c r="P681" s="150"/>
      <c r="Q681" s="151"/>
      <c r="R681" s="151"/>
      <c r="S681" s="296"/>
      <c r="T681" s="1016">
        <f t="shared" si="149"/>
        <v>0</v>
      </c>
      <c r="U681" s="149"/>
      <c r="V681" s="853"/>
      <c r="W681" s="402"/>
      <c r="X681" s="402"/>
      <c r="Y681" s="411"/>
      <c r="Z681" s="400"/>
      <c r="AA681" s="400"/>
      <c r="AB681" s="407"/>
      <c r="AC681" s="957"/>
      <c r="AD681" s="957"/>
      <c r="AE681" s="957"/>
      <c r="AF681" s="957"/>
      <c r="AG681" s="957"/>
      <c r="AH681" s="957"/>
      <c r="AI681" s="957"/>
      <c r="AJ681" s="957"/>
      <c r="AK681" s="957"/>
    </row>
    <row r="682" spans="1:37" ht="10.25" customHeight="1" outlineLevel="1" thickBot="1" x14ac:dyDescent="0.3">
      <c r="A682" s="849">
        <v>1</v>
      </c>
      <c r="B682" s="312"/>
      <c r="C682" s="290"/>
      <c r="D682" s="174"/>
      <c r="E682" s="104"/>
      <c r="F682" s="68"/>
      <c r="G682" s="68"/>
      <c r="H682" s="68"/>
      <c r="I682" s="68"/>
      <c r="J682" s="68"/>
      <c r="K682" s="325"/>
      <c r="L682" s="68"/>
      <c r="M682" s="68"/>
      <c r="N682" s="69"/>
      <c r="O682" s="69"/>
      <c r="P682" s="68"/>
      <c r="Q682" s="68"/>
      <c r="R682" s="68"/>
      <c r="S682" s="291"/>
      <c r="T682" s="1016">
        <f t="shared" si="149"/>
        <v>0</v>
      </c>
      <c r="U682" s="149"/>
      <c r="X682" s="402"/>
      <c r="Z682" s="400"/>
      <c r="AB682" s="407"/>
    </row>
    <row r="683" spans="1:37" ht="15.75" customHeight="1" outlineLevel="3" thickTop="1" thickBot="1" x14ac:dyDescent="0.3">
      <c r="A683" s="849">
        <v>1</v>
      </c>
      <c r="B683" s="312"/>
      <c r="C683" s="290"/>
      <c r="D683" s="174"/>
      <c r="E683" s="661" t="s">
        <v>146</v>
      </c>
      <c r="F683" s="662" t="s">
        <v>147</v>
      </c>
      <c r="G683" s="668"/>
      <c r="H683" s="669"/>
      <c r="I683" s="669"/>
      <c r="J683" s="670"/>
      <c r="K683" s="664"/>
      <c r="L683" s="663"/>
      <c r="M683" s="663"/>
      <c r="N683" s="663"/>
      <c r="O683" s="663"/>
      <c r="P683" s="663"/>
      <c r="Q683" s="665"/>
      <c r="R683" s="68"/>
      <c r="S683" s="296"/>
      <c r="T683" s="1016">
        <f t="shared" si="149"/>
        <v>0</v>
      </c>
      <c r="U683" s="149"/>
      <c r="X683" s="402"/>
      <c r="Y683" s="1064" t="s">
        <v>2061</v>
      </c>
      <c r="Z683" s="400"/>
      <c r="AB683" s="407"/>
    </row>
    <row r="684" spans="1:37" ht="9" customHeight="1" outlineLevel="3" thickTop="1" x14ac:dyDescent="0.25">
      <c r="A684" s="849">
        <f>A685</f>
        <v>0</v>
      </c>
      <c r="B684" s="312"/>
      <c r="C684" s="290"/>
      <c r="D684" s="174"/>
      <c r="E684" s="272"/>
      <c r="F684" s="188"/>
      <c r="G684" s="173"/>
      <c r="H684" s="173"/>
      <c r="I684" s="173"/>
      <c r="J684" s="48"/>
      <c r="K684" s="332"/>
      <c r="L684" s="48"/>
      <c r="M684" s="48"/>
      <c r="N684" s="48"/>
      <c r="O684" s="48"/>
      <c r="P684" s="48"/>
      <c r="Q684" s="268"/>
      <c r="R684" s="68"/>
      <c r="S684" s="296"/>
      <c r="T684" s="1016">
        <f t="shared" si="149"/>
        <v>0</v>
      </c>
      <c r="U684" s="149"/>
      <c r="X684" s="402"/>
      <c r="Z684" s="400"/>
      <c r="AB684" s="407"/>
      <c r="AK684" s="5"/>
    </row>
    <row r="685" spans="1:37" ht="20.399999999999999" customHeight="1" outlineLevel="3" x14ac:dyDescent="0.25">
      <c r="A685" s="849">
        <f>IF(P698=0,0,1)</f>
        <v>0</v>
      </c>
      <c r="B685" s="312"/>
      <c r="C685" s="290"/>
      <c r="D685" s="174"/>
      <c r="E685" s="271" t="s">
        <v>148</v>
      </c>
      <c r="F685" s="220" t="s">
        <v>149</v>
      </c>
      <c r="G685" s="320"/>
      <c r="H685" s="220"/>
      <c r="I685" s="220"/>
      <c r="J685" s="220"/>
      <c r="K685" s="329" t="s">
        <v>72</v>
      </c>
      <c r="L685" s="221"/>
      <c r="M685" s="221" t="s">
        <v>1347</v>
      </c>
      <c r="N685" s="933" t="s">
        <v>1587</v>
      </c>
      <c r="O685" s="933" t="s">
        <v>1588</v>
      </c>
      <c r="P685" s="221" t="s">
        <v>73</v>
      </c>
      <c r="Q685" s="259"/>
      <c r="R685" s="68"/>
      <c r="S685" s="296"/>
      <c r="T685" s="1016"/>
      <c r="U685" s="149"/>
      <c r="X685" s="402"/>
      <c r="Y685" s="1065" t="s">
        <v>2060</v>
      </c>
      <c r="Z685" s="400"/>
      <c r="AB685" s="407"/>
      <c r="AK685" s="5"/>
    </row>
    <row r="686" spans="1:37" ht="6" customHeight="1" x14ac:dyDescent="0.25">
      <c r="A686" s="849">
        <f>A698</f>
        <v>0</v>
      </c>
      <c r="B686" s="312"/>
      <c r="C686" s="290"/>
      <c r="D686" s="174"/>
      <c r="E686" s="255"/>
      <c r="F686" s="188"/>
      <c r="G686" s="188"/>
      <c r="H686" s="188"/>
      <c r="I686" s="188"/>
      <c r="J686" s="188"/>
      <c r="K686" s="334"/>
      <c r="L686" s="188"/>
      <c r="M686" s="188"/>
      <c r="N686" s="188"/>
      <c r="O686" s="188"/>
      <c r="P686" s="188"/>
      <c r="Q686" s="256"/>
      <c r="R686" s="68"/>
      <c r="S686" s="291"/>
      <c r="T686" s="1016">
        <f t="shared" si="149"/>
        <v>0</v>
      </c>
      <c r="U686" s="149"/>
      <c r="X686" s="402"/>
      <c r="Y686" s="400"/>
      <c r="Z686" s="400"/>
      <c r="AB686" s="407"/>
      <c r="AK686" s="5"/>
    </row>
    <row r="687" spans="1:37" ht="15.75" customHeight="1" x14ac:dyDescent="0.25">
      <c r="A687" s="849">
        <f>A698</f>
        <v>0</v>
      </c>
      <c r="B687" s="7" t="s">
        <v>54</v>
      </c>
      <c r="C687" s="290"/>
      <c r="D687" s="174"/>
      <c r="E687" s="255"/>
      <c r="F687" s="354" t="s">
        <v>1389</v>
      </c>
      <c r="G687" s="204"/>
      <c r="H687" s="204"/>
      <c r="I687" s="204"/>
      <c r="J687" s="139"/>
      <c r="K687" s="140"/>
      <c r="L687" s="9"/>
      <c r="M687" s="141"/>
      <c r="N687" s="142"/>
      <c r="O687" s="142"/>
      <c r="P687" s="142"/>
      <c r="Q687" s="256"/>
      <c r="R687" s="68"/>
      <c r="S687" s="291"/>
      <c r="T687" s="1016">
        <f t="shared" si="149"/>
        <v>0</v>
      </c>
      <c r="U687" s="149"/>
      <c r="X687" s="402"/>
      <c r="Y687" s="400"/>
      <c r="Z687" s="400"/>
      <c r="AB687" s="407"/>
      <c r="AK687" s="5"/>
    </row>
    <row r="688" spans="1:37" ht="15.75" customHeight="1" outlineLevel="1" x14ac:dyDescent="0.25">
      <c r="A688" s="849">
        <f>A698</f>
        <v>0</v>
      </c>
      <c r="B688" s="7" t="s">
        <v>54</v>
      </c>
      <c r="C688" s="290"/>
      <c r="D688" s="174"/>
      <c r="E688" s="255"/>
      <c r="F688" s="354" t="s">
        <v>1375</v>
      </c>
      <c r="G688" s="204"/>
      <c r="H688" s="204"/>
      <c r="I688" s="204"/>
      <c r="J688" s="12"/>
      <c r="K688" s="336"/>
      <c r="L688" s="12"/>
      <c r="M688" s="12"/>
      <c r="N688" s="12"/>
      <c r="O688" s="12"/>
      <c r="P688" s="12"/>
      <c r="Q688" s="256"/>
      <c r="R688" s="68"/>
      <c r="S688" s="296"/>
      <c r="T688" s="1016">
        <f t="shared" si="149"/>
        <v>0</v>
      </c>
      <c r="U688" s="149"/>
      <c r="X688" s="402"/>
      <c r="Z688" s="400"/>
      <c r="AB688" s="416"/>
      <c r="AK688" s="5"/>
    </row>
    <row r="689" spans="1:37" ht="6" customHeight="1" outlineLevel="1" x14ac:dyDescent="0.25">
      <c r="A689" s="849">
        <f>A690</f>
        <v>0</v>
      </c>
      <c r="C689" s="290"/>
      <c r="D689" s="174"/>
      <c r="E689" s="255"/>
      <c r="F689" s="188"/>
      <c r="G689" s="173"/>
      <c r="H689" s="173"/>
      <c r="I689" s="173"/>
      <c r="J689" s="12"/>
      <c r="K689" s="6"/>
      <c r="L689" s="12"/>
      <c r="M689" s="12"/>
      <c r="N689" s="12"/>
      <c r="O689" s="12"/>
      <c r="P689" s="12"/>
      <c r="Q689" s="256"/>
      <c r="R689" s="68"/>
      <c r="S689" s="296"/>
      <c r="T689" s="1016">
        <f t="shared" si="149"/>
        <v>0</v>
      </c>
      <c r="U689" s="149"/>
      <c r="X689" s="402"/>
      <c r="Z689" s="400"/>
      <c r="AB689" s="407"/>
      <c r="AK689" s="5"/>
    </row>
    <row r="690" spans="1:37" ht="15.75" customHeight="1" outlineLevel="3" x14ac:dyDescent="0.25">
      <c r="A690" s="849">
        <f>IF(K690=0,0,1)</f>
        <v>0</v>
      </c>
      <c r="B690" s="312"/>
      <c r="C690" s="290"/>
      <c r="D690" s="174"/>
      <c r="E690" s="258" t="str">
        <f>Onderbouwing_M29!B1850</f>
        <v>V6-1-A</v>
      </c>
      <c r="F690" s="211" t="str">
        <f>Onderbouwing_M29!D1850</f>
        <v>Kierdichting bij muurplaten</v>
      </c>
      <c r="G690" s="207"/>
      <c r="H690" s="207"/>
      <c r="I690" s="207"/>
      <c r="J690" s="214"/>
      <c r="K690" s="321"/>
      <c r="L690" s="48"/>
      <c r="M690" s="53" t="str">
        <f>Onderbouwing_M29!F1850</f>
        <v>m1</v>
      </c>
      <c r="N690" s="81">
        <f>Onderbouwing_M29!O1850</f>
        <v>0</v>
      </c>
      <c r="O690" s="81"/>
      <c r="P690" s="81">
        <f>N690*K690</f>
        <v>0</v>
      </c>
      <c r="Q690" s="256"/>
      <c r="R690" s="68"/>
      <c r="S690" s="296"/>
      <c r="T690" s="1016">
        <f t="shared" si="149"/>
        <v>0</v>
      </c>
      <c r="U690" s="149"/>
      <c r="X690" s="402"/>
      <c r="Z690" s="400"/>
      <c r="AB690" s="407"/>
      <c r="AK690" s="5"/>
    </row>
    <row r="691" spans="1:37" ht="6" customHeight="1" outlineLevel="3" x14ac:dyDescent="0.25">
      <c r="A691" s="849">
        <f>A692</f>
        <v>0</v>
      </c>
      <c r="B691" s="312"/>
      <c r="C691" s="290"/>
      <c r="D691" s="174"/>
      <c r="E691" s="258"/>
      <c r="F691" s="211"/>
      <c r="G691" s="207"/>
      <c r="H691" s="207"/>
      <c r="I691" s="207"/>
      <c r="J691" s="215"/>
      <c r="K691" s="332"/>
      <c r="L691" s="48"/>
      <c r="M691" s="53"/>
      <c r="N691" s="81"/>
      <c r="O691" s="81"/>
      <c r="P691" s="81"/>
      <c r="Q691" s="256"/>
      <c r="R691" s="68"/>
      <c r="S691" s="296"/>
      <c r="T691" s="1016">
        <f t="shared" si="149"/>
        <v>0</v>
      </c>
      <c r="U691" s="149"/>
      <c r="X691" s="402"/>
      <c r="Z691" s="400"/>
      <c r="AB691" s="407"/>
      <c r="AK691" s="5"/>
    </row>
    <row r="692" spans="1:37" ht="15.75" customHeight="1" outlineLevel="3" x14ac:dyDescent="0.25">
      <c r="A692" s="849">
        <f t="shared" ref="A692:A696" si="151">IF(K692=0,0,1)</f>
        <v>0</v>
      </c>
      <c r="B692" s="312"/>
      <c r="C692" s="290"/>
      <c r="D692" s="174"/>
      <c r="E692" s="258" t="str">
        <f>Onderbouwing_M29!B1858</f>
        <v>V6-1-B</v>
      </c>
      <c r="F692" s="211" t="str">
        <f>Onderbouwing_M29!D1858</f>
        <v>Kierdichting bij vloerranden</v>
      </c>
      <c r="G692" s="207"/>
      <c r="H692" s="207"/>
      <c r="I692" s="207"/>
      <c r="J692" s="214"/>
      <c r="K692" s="321"/>
      <c r="L692" s="48"/>
      <c r="M692" s="53" t="str">
        <f>Onderbouwing_M29!F1858</f>
        <v>m1</v>
      </c>
      <c r="N692" s="81">
        <f>Onderbouwing_M29!O1858</f>
        <v>0</v>
      </c>
      <c r="O692" s="81"/>
      <c r="P692" s="81">
        <f>N692*K692</f>
        <v>0</v>
      </c>
      <c r="Q692" s="256"/>
      <c r="R692" s="68"/>
      <c r="S692" s="296"/>
      <c r="T692" s="1016">
        <f t="shared" si="149"/>
        <v>0</v>
      </c>
      <c r="U692" s="149"/>
      <c r="X692" s="402"/>
      <c r="Z692" s="400"/>
      <c r="AB692" s="407"/>
      <c r="AK692" s="5"/>
    </row>
    <row r="693" spans="1:37" ht="6" customHeight="1" outlineLevel="3" x14ac:dyDescent="0.25">
      <c r="A693" s="849">
        <f>A694</f>
        <v>0</v>
      </c>
      <c r="B693" s="312"/>
      <c r="C693" s="290"/>
      <c r="D693" s="174"/>
      <c r="E693" s="258"/>
      <c r="F693" s="211"/>
      <c r="G693" s="207"/>
      <c r="H693" s="207"/>
      <c r="I693" s="207"/>
      <c r="J693" s="215"/>
      <c r="K693" s="332"/>
      <c r="L693" s="48"/>
      <c r="M693" s="53"/>
      <c r="N693" s="81"/>
      <c r="O693" s="81"/>
      <c r="P693" s="81"/>
      <c r="Q693" s="256"/>
      <c r="R693" s="68"/>
      <c r="S693" s="296"/>
      <c r="T693" s="1016">
        <f t="shared" si="149"/>
        <v>0</v>
      </c>
      <c r="U693" s="149"/>
      <c r="X693" s="402"/>
      <c r="Z693" s="400"/>
      <c r="AB693" s="407"/>
      <c r="AK693" s="5"/>
    </row>
    <row r="694" spans="1:37" ht="15.75" customHeight="1" outlineLevel="3" x14ac:dyDescent="0.25">
      <c r="A694" s="849">
        <f t="shared" si="151"/>
        <v>0</v>
      </c>
      <c r="B694" s="312"/>
      <c r="C694" s="290"/>
      <c r="D694" s="174"/>
      <c r="E694" s="258" t="str">
        <f>Onderbouwing_M29!B1866</f>
        <v>V6-1-C</v>
      </c>
      <c r="F694" s="211" t="str">
        <f>Onderbouwing_M29!D1866</f>
        <v>Kierdichting bij buitenkozijnen</v>
      </c>
      <c r="G694" s="207"/>
      <c r="H694" s="207"/>
      <c r="I694" s="207"/>
      <c r="J694" s="214"/>
      <c r="K694" s="321"/>
      <c r="L694" s="48"/>
      <c r="M694" s="53" t="str">
        <f>Onderbouwing_M29!F1866</f>
        <v>m1</v>
      </c>
      <c r="N694" s="81">
        <f>Onderbouwing_M29!O1866</f>
        <v>0</v>
      </c>
      <c r="O694" s="81"/>
      <c r="P694" s="81">
        <f>N694*K694</f>
        <v>0</v>
      </c>
      <c r="Q694" s="256"/>
      <c r="R694" s="68"/>
      <c r="S694" s="296"/>
      <c r="T694" s="1016">
        <f t="shared" si="149"/>
        <v>0</v>
      </c>
      <c r="U694" s="149"/>
      <c r="X694" s="402"/>
      <c r="Z694" s="400"/>
      <c r="AB694" s="407"/>
      <c r="AK694" s="5"/>
    </row>
    <row r="695" spans="1:37" ht="6" customHeight="1" outlineLevel="3" x14ac:dyDescent="0.25">
      <c r="A695" s="849">
        <f>A696</f>
        <v>0</v>
      </c>
      <c r="B695" s="312"/>
      <c r="C695" s="290"/>
      <c r="D695" s="174"/>
      <c r="E695" s="258"/>
      <c r="F695" s="211"/>
      <c r="G695" s="207"/>
      <c r="H695" s="207"/>
      <c r="I695" s="207"/>
      <c r="J695" s="215"/>
      <c r="K695" s="332"/>
      <c r="L695" s="48"/>
      <c r="M695" s="53"/>
      <c r="N695" s="81"/>
      <c r="O695" s="81"/>
      <c r="P695" s="81"/>
      <c r="Q695" s="256"/>
      <c r="R695" s="68"/>
      <c r="S695" s="296"/>
      <c r="T695" s="1016">
        <f t="shared" si="149"/>
        <v>0</v>
      </c>
      <c r="U695" s="149"/>
      <c r="X695" s="402"/>
      <c r="Z695" s="400"/>
      <c r="AB695" s="407"/>
      <c r="AK695" s="5"/>
    </row>
    <row r="696" spans="1:37" ht="15.75" customHeight="1" outlineLevel="3" x14ac:dyDescent="0.25">
      <c r="A696" s="849">
        <f t="shared" si="151"/>
        <v>0</v>
      </c>
      <c r="B696" s="312"/>
      <c r="C696" s="290"/>
      <c r="D696" s="174"/>
      <c r="E696" s="258" t="str">
        <f>Onderbouwing_M29!B1874</f>
        <v>V6-1-X</v>
      </c>
      <c r="F696" s="833" t="str">
        <f>Onderbouwing_M29!D1874</f>
        <v>Bijkomende kosten</v>
      </c>
      <c r="G696" s="207"/>
      <c r="H696" s="207"/>
      <c r="I696" s="207"/>
      <c r="J696" s="214"/>
      <c r="K696" s="321"/>
      <c r="L696" s="48"/>
      <c r="M696" s="53" t="str">
        <f>Onderbouwing_M29!F1874</f>
        <v>pst</v>
      </c>
      <c r="N696" s="81">
        <f>Onderbouwing_M29!O1874</f>
        <v>0</v>
      </c>
      <c r="O696" s="81"/>
      <c r="P696" s="81">
        <f>N696*K696</f>
        <v>0</v>
      </c>
      <c r="Q696" s="256"/>
      <c r="R696" s="68"/>
      <c r="S696" s="296"/>
      <c r="T696" s="1016">
        <f t="shared" si="149"/>
        <v>0</v>
      </c>
      <c r="U696" s="149"/>
      <c r="X696" s="402"/>
      <c r="Z696" s="400"/>
      <c r="AB696" s="407"/>
      <c r="AK696" s="5"/>
    </row>
    <row r="697" spans="1:37" ht="6" customHeight="1" outlineLevel="1" x14ac:dyDescent="0.2">
      <c r="A697" s="849">
        <f>A698</f>
        <v>0</v>
      </c>
      <c r="B697" s="312"/>
      <c r="C697" s="290"/>
      <c r="D697" s="174"/>
      <c r="E697" s="257"/>
      <c r="F697" s="188"/>
      <c r="G697" s="121"/>
      <c r="H697" s="121"/>
      <c r="I697" s="121"/>
      <c r="J697" s="10"/>
      <c r="K697" s="43"/>
      <c r="L697" s="10"/>
      <c r="M697" s="46"/>
      <c r="N697" s="47"/>
      <c r="O697" s="47"/>
      <c r="P697" s="342"/>
      <c r="Q697" s="256"/>
      <c r="R697" s="68"/>
      <c r="S697" s="296"/>
      <c r="T697" s="1016">
        <f t="shared" si="149"/>
        <v>0</v>
      </c>
      <c r="U697" s="149"/>
      <c r="X697" s="417"/>
      <c r="Z697" s="400"/>
      <c r="AB697" s="407"/>
      <c r="AK697" s="5"/>
    </row>
    <row r="698" spans="1:37" ht="15.75" customHeight="1" outlineLevel="1" x14ac:dyDescent="0.25">
      <c r="A698" s="849">
        <f>IF(P698=0,0,1)</f>
        <v>0</v>
      </c>
      <c r="B698" s="312"/>
      <c r="C698" s="290"/>
      <c r="D698" s="174"/>
      <c r="E698" s="269"/>
      <c r="F698" s="223"/>
      <c r="G698" s="224"/>
      <c r="H698" s="225"/>
      <c r="I698" s="225"/>
      <c r="J698" s="226"/>
      <c r="K698" s="227"/>
      <c r="L698" s="227"/>
      <c r="M698" s="228" t="str">
        <f>E685</f>
        <v>V6-1</v>
      </c>
      <c r="N698" s="229" t="s">
        <v>106</v>
      </c>
      <c r="O698" s="229"/>
      <c r="P698" s="343">
        <f>ROUNDUP(SUM(P688:P697),0)</f>
        <v>0</v>
      </c>
      <c r="Q698" s="270"/>
      <c r="R698" s="68"/>
      <c r="S698" s="291"/>
      <c r="T698" s="1016"/>
      <c r="U698" s="149"/>
      <c r="V698" s="858">
        <f>P698</f>
        <v>0</v>
      </c>
      <c r="W698" s="422"/>
      <c r="X698" s="417"/>
      <c r="Y698" s="411"/>
      <c r="Z698" s="400"/>
      <c r="AB698" s="407"/>
      <c r="AK698" s="5"/>
    </row>
    <row r="699" spans="1:37" ht="9" customHeight="1" outlineLevel="3" thickBot="1" x14ac:dyDescent="0.3">
      <c r="A699" s="849">
        <f>A700</f>
        <v>0</v>
      </c>
      <c r="B699" s="312"/>
      <c r="C699" s="290"/>
      <c r="D699" s="174"/>
      <c r="E699" s="272"/>
      <c r="F699" s="188"/>
      <c r="G699" s="173"/>
      <c r="H699" s="173"/>
      <c r="I699" s="173"/>
      <c r="J699" s="48"/>
      <c r="K699" s="332"/>
      <c r="L699" s="48"/>
      <c r="M699" s="48"/>
      <c r="N699" s="48"/>
      <c r="O699" s="48"/>
      <c r="P699" s="341"/>
      <c r="Q699" s="268"/>
      <c r="R699" s="68"/>
      <c r="S699" s="296"/>
      <c r="U699" s="149"/>
      <c r="X699" s="402"/>
      <c r="Z699" s="400"/>
      <c r="AB699" s="407"/>
      <c r="AK699" s="5"/>
    </row>
    <row r="700" spans="1:37" ht="15.75" customHeight="1" outlineLevel="1" thickBot="1" x14ac:dyDescent="0.3">
      <c r="A700" s="849">
        <f>IF(P700=0,0,1)</f>
        <v>0</v>
      </c>
      <c r="B700" s="312"/>
      <c r="C700" s="290"/>
      <c r="D700" s="174"/>
      <c r="E700" s="260"/>
      <c r="F700" s="261" t="str">
        <f>F683</f>
        <v>Level 6 - KIERDICHTING</v>
      </c>
      <c r="G700" s="262"/>
      <c r="H700" s="262"/>
      <c r="I700" s="262"/>
      <c r="J700" s="263"/>
      <c r="K700" s="264"/>
      <c r="L700" s="263"/>
      <c r="M700" s="265" t="str">
        <f>E683</f>
        <v>V6</v>
      </c>
      <c r="N700" s="266" t="s">
        <v>124</v>
      </c>
      <c r="O700" s="266"/>
      <c r="P700" s="345">
        <f>P698</f>
        <v>0</v>
      </c>
      <c r="Q700" s="267"/>
      <c r="R700" s="68"/>
      <c r="S700" s="291"/>
      <c r="T700" s="1017"/>
      <c r="U700" s="149"/>
      <c r="V700" s="858">
        <f>SUM(V687:V698)</f>
        <v>0</v>
      </c>
      <c r="W700" s="422"/>
      <c r="X700" s="415"/>
      <c r="Y700" s="417"/>
      <c r="Z700" s="400"/>
      <c r="AB700" s="407"/>
      <c r="AK700" s="5"/>
    </row>
    <row r="701" spans="1:37" ht="10.5" thickTop="1" x14ac:dyDescent="0.25">
      <c r="A701" s="849">
        <v>1</v>
      </c>
      <c r="C701" s="290"/>
      <c r="D701" s="174"/>
      <c r="E701" s="104"/>
      <c r="F701" s="68"/>
      <c r="G701" s="68"/>
      <c r="H701" s="68"/>
      <c r="I701" s="68"/>
      <c r="J701" s="68"/>
      <c r="K701" s="325"/>
      <c r="L701" s="68"/>
      <c r="M701" s="68"/>
      <c r="N701" s="68"/>
      <c r="O701" s="68"/>
      <c r="P701" s="68"/>
      <c r="Q701" s="68"/>
      <c r="R701" s="68"/>
      <c r="S701" s="296"/>
      <c r="U701" s="149"/>
      <c r="V701" s="858"/>
      <c r="X701" s="402"/>
      <c r="Z701" s="400"/>
      <c r="AB701" s="407"/>
    </row>
    <row r="702" spans="1:37" s="15" customFormat="1" ht="13.5" x14ac:dyDescent="0.25">
      <c r="A702" s="849">
        <v>1</v>
      </c>
      <c r="B702" s="312"/>
      <c r="C702" s="290"/>
      <c r="D702" s="391"/>
      <c r="E702" s="391"/>
      <c r="F702" s="391"/>
      <c r="G702" s="391"/>
      <c r="H702" s="391"/>
      <c r="I702" s="391"/>
      <c r="J702" s="391"/>
      <c r="K702" s="391"/>
      <c r="L702" s="391"/>
      <c r="M702" s="391"/>
      <c r="N702" s="391"/>
      <c r="O702" s="391"/>
      <c r="P702" s="391"/>
      <c r="Q702" s="391"/>
      <c r="R702" s="391"/>
      <c r="S702" s="296"/>
      <c r="T702" s="1014"/>
      <c r="U702" s="149"/>
      <c r="V702" s="858"/>
      <c r="W702" s="399"/>
      <c r="X702" s="399"/>
      <c r="Y702" s="411"/>
      <c r="Z702" s="400"/>
      <c r="AA702" s="400"/>
      <c r="AB702" s="407"/>
      <c r="AC702" s="957"/>
      <c r="AD702" s="957"/>
      <c r="AE702" s="957"/>
      <c r="AF702" s="957"/>
      <c r="AG702" s="957"/>
      <c r="AH702" s="957"/>
      <c r="AI702" s="957"/>
      <c r="AJ702" s="957"/>
      <c r="AK702" s="957"/>
    </row>
    <row r="703" spans="1:37" ht="10.5" thickBot="1" x14ac:dyDescent="0.3">
      <c r="A703" s="849">
        <f>A704</f>
        <v>1</v>
      </c>
      <c r="C703" s="290"/>
      <c r="D703" s="174"/>
      <c r="E703" s="104"/>
      <c r="F703" s="68"/>
      <c r="G703" s="68"/>
      <c r="H703" s="68"/>
      <c r="I703" s="68"/>
      <c r="J703" s="68"/>
      <c r="K703" s="325"/>
      <c r="L703" s="68"/>
      <c r="M703" s="68"/>
      <c r="N703" s="69"/>
      <c r="O703" s="69"/>
      <c r="P703" s="346"/>
      <c r="Q703" s="70"/>
      <c r="R703" s="68"/>
      <c r="S703" s="296"/>
      <c r="U703" s="149"/>
      <c r="V703" s="858"/>
      <c r="X703" s="402"/>
      <c r="Z703" s="400"/>
      <c r="AA703" s="413"/>
      <c r="AB703" s="407"/>
    </row>
    <row r="704" spans="1:37" s="15" customFormat="1" ht="15.75" customHeight="1" thickTop="1" thickBot="1" x14ac:dyDescent="0.3">
      <c r="A704" s="849">
        <v>1</v>
      </c>
      <c r="B704" s="7" t="s">
        <v>54</v>
      </c>
      <c r="C704" s="290"/>
      <c r="D704" s="174"/>
      <c r="E704" s="671"/>
      <c r="F704" s="672" t="s">
        <v>152</v>
      </c>
      <c r="G704" s="673"/>
      <c r="H704" s="673"/>
      <c r="I704" s="673"/>
      <c r="J704" s="674"/>
      <c r="K704" s="675"/>
      <c r="L704" s="674"/>
      <c r="M704" s="676"/>
      <c r="N704" s="677"/>
      <c r="O704" s="677"/>
      <c r="P704" s="1024">
        <f>T704</f>
        <v>0</v>
      </c>
      <c r="Q704" s="678"/>
      <c r="R704" s="68"/>
      <c r="S704" s="296"/>
      <c r="T704" s="858">
        <f>SUM(T60:T702)</f>
        <v>0</v>
      </c>
      <c r="U704" s="844">
        <f>P704-V704+P706</f>
        <v>0</v>
      </c>
      <c r="V704" s="858">
        <f>SUM(V91:V703)/2</f>
        <v>0</v>
      </c>
      <c r="W704" s="402"/>
      <c r="X704" s="402"/>
      <c r="Y704" s="411"/>
      <c r="Z704" s="400"/>
      <c r="AA704" s="423"/>
      <c r="AB704" s="407"/>
      <c r="AC704" s="957"/>
      <c r="AD704" s="957"/>
      <c r="AE704" s="957"/>
      <c r="AF704" s="957"/>
      <c r="AG704" s="957"/>
      <c r="AH704" s="957"/>
      <c r="AI704" s="957"/>
      <c r="AJ704" s="957"/>
      <c r="AK704" s="957"/>
    </row>
    <row r="705" spans="1:37" ht="10.25" customHeight="1" thickTop="1" thickBot="1" x14ac:dyDescent="0.3">
      <c r="A705" s="849">
        <v>1</v>
      </c>
      <c r="B705" s="7" t="s">
        <v>54</v>
      </c>
      <c r="C705" s="290"/>
      <c r="D705" s="174"/>
      <c r="E705" s="104"/>
      <c r="F705" s="68"/>
      <c r="G705" s="68"/>
      <c r="H705" s="68"/>
      <c r="I705" s="68"/>
      <c r="J705" s="68"/>
      <c r="K705" s="325"/>
      <c r="L705" s="68"/>
      <c r="M705" s="68"/>
      <c r="N705" s="69"/>
      <c r="O705" s="69"/>
      <c r="P705" s="68"/>
      <c r="Q705" s="70"/>
      <c r="R705" s="68"/>
      <c r="S705" s="296"/>
      <c r="U705" s="149"/>
      <c r="X705" s="402"/>
      <c r="Z705" s="409"/>
      <c r="AA705" s="413"/>
      <c r="AB705" s="407"/>
    </row>
    <row r="706" spans="1:37" s="15" customFormat="1" ht="15.75" customHeight="1" thickTop="1" thickBot="1" x14ac:dyDescent="0.3">
      <c r="A706" s="849">
        <v>1</v>
      </c>
      <c r="B706" s="7" t="s">
        <v>54</v>
      </c>
      <c r="C706" s="290"/>
      <c r="D706" s="174"/>
      <c r="E706" s="671"/>
      <c r="F706" s="672" t="s">
        <v>1724</v>
      </c>
      <c r="G706" s="673"/>
      <c r="H706" s="673"/>
      <c r="I706" s="673"/>
      <c r="J706" s="674"/>
      <c r="K706" s="675"/>
      <c r="L706" s="674"/>
      <c r="M706" s="676"/>
      <c r="N706" s="677" t="s">
        <v>1725</v>
      </c>
      <c r="O706" s="677"/>
      <c r="P706" s="1024">
        <f>P708-P704</f>
        <v>0</v>
      </c>
      <c r="Q706" s="678"/>
      <c r="R706" s="68"/>
      <c r="S706" s="296"/>
      <c r="T706" s="1015"/>
      <c r="U706" s="844"/>
      <c r="V706" s="858"/>
      <c r="W706" s="402"/>
      <c r="X706" s="402"/>
      <c r="Y706" s="411"/>
      <c r="Z706" s="400"/>
      <c r="AA706" s="423"/>
      <c r="AB706" s="407"/>
      <c r="AC706" s="957"/>
      <c r="AD706" s="957"/>
      <c r="AE706" s="957"/>
      <c r="AF706" s="957"/>
      <c r="AG706" s="957"/>
      <c r="AH706" s="957"/>
      <c r="AI706" s="957"/>
      <c r="AJ706" s="957"/>
      <c r="AK706" s="957"/>
    </row>
    <row r="707" spans="1:37" ht="10.25" customHeight="1" thickTop="1" thickBot="1" x14ac:dyDescent="0.3">
      <c r="A707" s="849">
        <v>1</v>
      </c>
      <c r="B707" s="7" t="s">
        <v>54</v>
      </c>
      <c r="C707" s="290"/>
      <c r="D707" s="174"/>
      <c r="E707" s="104"/>
      <c r="F707" s="68"/>
      <c r="G707" s="68"/>
      <c r="H707" s="68"/>
      <c r="I707" s="68"/>
      <c r="J707" s="68"/>
      <c r="K707" s="325"/>
      <c r="L707" s="68"/>
      <c r="M707" s="68"/>
      <c r="N707" s="69"/>
      <c r="O707" s="69"/>
      <c r="P707" s="68"/>
      <c r="Q707" s="70"/>
      <c r="R707" s="68"/>
      <c r="S707" s="296"/>
      <c r="U707" s="149"/>
      <c r="X707" s="402"/>
      <c r="Z707" s="409"/>
      <c r="AA707" s="413"/>
      <c r="AB707" s="407"/>
    </row>
    <row r="708" spans="1:37" ht="18" thickTop="1" thickBot="1" x14ac:dyDescent="0.3">
      <c r="A708" s="849">
        <v>1</v>
      </c>
      <c r="C708" s="290"/>
      <c r="D708" s="174"/>
      <c r="E708" s="671"/>
      <c r="F708" s="672" t="s">
        <v>1723</v>
      </c>
      <c r="G708" s="673"/>
      <c r="H708" s="673"/>
      <c r="I708" s="673"/>
      <c r="J708" s="674"/>
      <c r="K708" s="675"/>
      <c r="L708" s="674"/>
      <c r="M708" s="676"/>
      <c r="N708" s="677"/>
      <c r="O708" s="677"/>
      <c r="P708" s="1024">
        <f>P249+P380+P474+P638+P679+P700</f>
        <v>0</v>
      </c>
      <c r="Q708" s="678"/>
      <c r="R708" s="68"/>
      <c r="S708" s="296"/>
      <c r="T708" s="1017"/>
      <c r="U708" s="149"/>
      <c r="V708" s="858"/>
      <c r="W708" s="422"/>
      <c r="X708" s="415"/>
      <c r="Y708" s="417"/>
      <c r="Z708" s="400"/>
      <c r="AA708" s="423"/>
      <c r="AB708" s="407"/>
    </row>
    <row r="709" spans="1:37" ht="10.5" thickTop="1" x14ac:dyDescent="0.25">
      <c r="A709" s="849">
        <v>1</v>
      </c>
      <c r="C709" s="290"/>
      <c r="D709" s="174"/>
      <c r="E709" s="104"/>
      <c r="F709" s="68"/>
      <c r="G709" s="68"/>
      <c r="H709" s="68"/>
      <c r="I709" s="68"/>
      <c r="J709" s="68"/>
      <c r="K709" s="325"/>
      <c r="L709" s="68"/>
      <c r="M709" s="68"/>
      <c r="N709" s="68"/>
      <c r="O709" s="68"/>
      <c r="P709" s="68"/>
      <c r="Q709" s="68"/>
      <c r="R709" s="68"/>
      <c r="S709" s="296"/>
      <c r="U709" s="149"/>
      <c r="V709" s="858"/>
      <c r="X709" s="402"/>
      <c r="Z709" s="400"/>
      <c r="AB709" s="407"/>
    </row>
    <row r="710" spans="1:37" s="15" customFormat="1" ht="15.75" customHeight="1" thickBot="1" x14ac:dyDescent="0.3">
      <c r="A710" s="849">
        <v>1</v>
      </c>
      <c r="B710" s="7" t="s">
        <v>54</v>
      </c>
      <c r="C710" s="304"/>
      <c r="D710" s="305"/>
      <c r="E710" s="306"/>
      <c r="F710" s="350"/>
      <c r="G710" s="306"/>
      <c r="H710" s="306"/>
      <c r="I710" s="306"/>
      <c r="J710" s="306"/>
      <c r="K710" s="335"/>
      <c r="L710" s="1070"/>
      <c r="M710" s="1070"/>
      <c r="N710" s="348"/>
      <c r="O710" s="348"/>
      <c r="P710" s="349"/>
      <c r="Q710" s="307"/>
      <c r="R710" s="307"/>
      <c r="S710" s="308"/>
      <c r="T710" s="1015"/>
      <c r="U710" s="844"/>
      <c r="V710" s="858"/>
      <c r="W710" s="402"/>
      <c r="X710" s="402"/>
      <c r="Y710" s="149"/>
      <c r="Z710" s="853"/>
      <c r="AA710" s="402"/>
      <c r="AB710" s="407"/>
      <c r="AC710" s="957"/>
      <c r="AD710" s="957"/>
      <c r="AE710" s="957"/>
      <c r="AF710" s="957"/>
      <c r="AG710" s="957"/>
      <c r="AH710" s="957"/>
      <c r="AI710" s="957"/>
      <c r="AJ710" s="957"/>
      <c r="AK710" s="957"/>
    </row>
    <row r="711" spans="1:37" ht="15.75" customHeight="1" thickBot="1" x14ac:dyDescent="0.3">
      <c r="A711" s="849">
        <v>1</v>
      </c>
      <c r="B711" s="7" t="s">
        <v>54</v>
      </c>
      <c r="C711" s="433"/>
      <c r="D711" s="433"/>
      <c r="E711" s="433"/>
      <c r="F711" s="433"/>
      <c r="G711" s="433"/>
      <c r="H711" s="433"/>
      <c r="I711" s="433"/>
      <c r="J711" s="433"/>
      <c r="K711" s="433"/>
      <c r="L711" s="433"/>
      <c r="M711" s="433"/>
      <c r="N711" s="433"/>
      <c r="O711" s="433"/>
      <c r="P711" s="433"/>
      <c r="Q711" s="433"/>
      <c r="R711" s="433"/>
      <c r="S711" s="433"/>
      <c r="U711" s="149"/>
      <c r="X711" s="402"/>
      <c r="Y711" s="149"/>
      <c r="Z711" s="853"/>
      <c r="AA711" s="402"/>
      <c r="AB711" s="407"/>
    </row>
    <row r="712" spans="1:37" ht="15.75" customHeight="1" thickBot="1" x14ac:dyDescent="0.3">
      <c r="A712" s="849">
        <v>1</v>
      </c>
      <c r="B712" s="18"/>
      <c r="C712" s="433"/>
      <c r="D712" s="433"/>
      <c r="E712" s="433"/>
      <c r="F712" s="1021" t="s">
        <v>1408</v>
      </c>
      <c r="G712" s="358"/>
      <c r="H712" s="358"/>
      <c r="I712" s="359">
        <f>G25</f>
        <v>0</v>
      </c>
      <c r="J712" s="433"/>
      <c r="K712" s="433"/>
      <c r="L712" s="433"/>
      <c r="M712" s="433"/>
      <c r="N712" s="433"/>
      <c r="O712" s="433"/>
      <c r="P712" s="433"/>
      <c r="Q712" s="433"/>
      <c r="R712" s="433"/>
      <c r="S712" s="433"/>
      <c r="X712" s="402"/>
      <c r="Y712" s="149"/>
      <c r="Z712" s="853"/>
      <c r="AA712" s="402"/>
    </row>
    <row r="713" spans="1:37" ht="6" customHeight="1" x14ac:dyDescent="0.25">
      <c r="A713" s="849">
        <v>1</v>
      </c>
      <c r="B713" s="18"/>
      <c r="C713" s="433"/>
      <c r="D713" s="433"/>
      <c r="E713" s="433"/>
      <c r="F713" s="429"/>
      <c r="G713" s="430"/>
      <c r="H713" s="431"/>
      <c r="I713" s="432"/>
      <c r="J713" s="433"/>
      <c r="K713" s="433"/>
      <c r="L713" s="433"/>
      <c r="M713" s="433"/>
      <c r="N713" s="433"/>
      <c r="O713" s="433"/>
      <c r="P713" s="433"/>
      <c r="Q713" s="433"/>
      <c r="R713" s="433"/>
      <c r="S713" s="433"/>
      <c r="X713" s="402"/>
      <c r="Y713" s="424"/>
      <c r="Z713" s="409"/>
    </row>
    <row r="714" spans="1:37" ht="15.75" customHeight="1" x14ac:dyDescent="0.25">
      <c r="A714" s="849">
        <v>1</v>
      </c>
      <c r="B714" s="18"/>
      <c r="C714" s="433"/>
      <c r="D714" s="433"/>
      <c r="E714" s="433"/>
      <c r="F714" s="309" t="str">
        <f>$F$52</f>
        <v>Level 1 - GEVEL</v>
      </c>
      <c r="G714" s="1025" t="s">
        <v>1726</v>
      </c>
      <c r="H714" s="217"/>
      <c r="I714" s="310" t="str">
        <f>IF(P249=0,"N.v.t.",P249)</f>
        <v>N.v.t.</v>
      </c>
      <c r="J714" s="433"/>
      <c r="K714" s="433"/>
      <c r="L714" s="433"/>
      <c r="M714" s="433"/>
      <c r="N714" s="433"/>
      <c r="O714" s="433"/>
      <c r="P714" s="433"/>
      <c r="Q714" s="433"/>
      <c r="R714" s="433"/>
      <c r="S714" s="433"/>
      <c r="X714" s="402"/>
      <c r="Y714" s="424"/>
      <c r="Z714" s="409"/>
    </row>
    <row r="715" spans="1:37" ht="15.75" customHeight="1" x14ac:dyDescent="0.25">
      <c r="A715" s="849">
        <v>1</v>
      </c>
      <c r="B715" s="18"/>
      <c r="C715" s="433"/>
      <c r="D715" s="433"/>
      <c r="E715" s="433"/>
      <c r="F715" s="309" t="str">
        <f>$F$253</f>
        <v xml:space="preserve">Level 2 - BEGLAZING EN  KOZIJNEN </v>
      </c>
      <c r="G715" s="1025" t="s">
        <v>1726</v>
      </c>
      <c r="H715" s="216"/>
      <c r="I715" s="310" t="str">
        <f>IF(P380=0,"N.v.t.",P380)</f>
        <v>N.v.t.</v>
      </c>
      <c r="J715" s="433"/>
      <c r="K715" s="433"/>
      <c r="L715" s="433"/>
      <c r="M715" s="433"/>
      <c r="N715" s="433"/>
      <c r="O715" s="433"/>
      <c r="P715" s="433"/>
      <c r="Q715" s="433"/>
      <c r="R715" s="433"/>
      <c r="S715" s="433"/>
      <c r="X715" s="402"/>
      <c r="Y715" s="424"/>
      <c r="Z715" s="409"/>
    </row>
    <row r="716" spans="1:37" ht="15.75" customHeight="1" x14ac:dyDescent="0.25">
      <c r="A716" s="849">
        <v>1</v>
      </c>
      <c r="C716" s="433"/>
      <c r="D716" s="433"/>
      <c r="E716" s="433"/>
      <c r="F716" s="309" t="str">
        <f>$F$384</f>
        <v>Level 3 - VLOER</v>
      </c>
      <c r="G716" s="1025" t="s">
        <v>1726</v>
      </c>
      <c r="H716" s="216"/>
      <c r="I716" s="310" t="str">
        <f>IF(P474=0,"N.v.t.",P474)</f>
        <v>N.v.t.</v>
      </c>
      <c r="J716" s="433"/>
      <c r="K716" s="433"/>
      <c r="L716" s="433"/>
      <c r="M716" s="433"/>
      <c r="N716" s="433"/>
      <c r="O716" s="433"/>
      <c r="P716" s="433"/>
      <c r="Q716" s="433"/>
      <c r="R716" s="433"/>
      <c r="S716" s="433"/>
      <c r="X716" s="402"/>
    </row>
    <row r="717" spans="1:37" ht="15.75" customHeight="1" x14ac:dyDescent="0.25">
      <c r="A717" s="849">
        <v>1</v>
      </c>
      <c r="C717" s="433"/>
      <c r="D717" s="433"/>
      <c r="E717" s="433"/>
      <c r="F717" s="309" t="str">
        <f>$F$478</f>
        <v>Level 4 - DAK</v>
      </c>
      <c r="G717" s="1025" t="s">
        <v>1726</v>
      </c>
      <c r="H717" s="216"/>
      <c r="I717" s="310" t="str">
        <f>IF(P638=0,"N.v.t.",P638)</f>
        <v>N.v.t.</v>
      </c>
      <c r="J717" s="433"/>
      <c r="K717" s="433"/>
      <c r="L717" s="433"/>
      <c r="M717" s="433"/>
      <c r="N717" s="433"/>
      <c r="O717" s="433"/>
      <c r="P717" s="433"/>
      <c r="Q717" s="433"/>
      <c r="R717" s="433"/>
      <c r="S717" s="433"/>
      <c r="X717" s="402"/>
    </row>
    <row r="718" spans="1:37" ht="15.75" customHeight="1" x14ac:dyDescent="0.25">
      <c r="A718" s="849">
        <v>1</v>
      </c>
      <c r="C718" s="433"/>
      <c r="D718" s="433"/>
      <c r="E718" s="433"/>
      <c r="F718" s="309" t="str">
        <f>$F$642</f>
        <v>Level 5 - VENTILATIE</v>
      </c>
      <c r="G718" s="1025" t="s">
        <v>1726</v>
      </c>
      <c r="H718" s="216"/>
      <c r="I718" s="310" t="str">
        <f>IF(P679=0,"N.v.t.",P679)</f>
        <v>N.v.t.</v>
      </c>
      <c r="J718" s="433"/>
      <c r="K718" s="433"/>
      <c r="L718" s="433"/>
      <c r="M718" s="433"/>
      <c r="N718" s="433"/>
      <c r="O718" s="433"/>
      <c r="P718" s="433"/>
      <c r="Q718" s="433"/>
      <c r="R718" s="433"/>
      <c r="S718" s="433"/>
      <c r="X718" s="413"/>
      <c r="Y718" s="409"/>
      <c r="Z718" s="409"/>
      <c r="AA718" s="409"/>
    </row>
    <row r="719" spans="1:37" ht="15.75" customHeight="1" x14ac:dyDescent="0.25">
      <c r="A719" s="849">
        <v>1</v>
      </c>
      <c r="C719" s="433"/>
      <c r="D719" s="433"/>
      <c r="E719" s="433"/>
      <c r="F719" s="309" t="str">
        <f>$F$683</f>
        <v>Level 6 - KIERDICHTING</v>
      </c>
      <c r="G719" s="1025" t="s">
        <v>1726</v>
      </c>
      <c r="H719" s="216"/>
      <c r="I719" s="310" t="str">
        <f>IF(P700=0,"N.v.t.",P700)</f>
        <v>N.v.t.</v>
      </c>
      <c r="J719" s="433"/>
      <c r="K719" s="433"/>
      <c r="L719" s="433"/>
      <c r="M719" s="433"/>
      <c r="N719" s="433"/>
      <c r="O719" s="433"/>
      <c r="P719" s="433"/>
      <c r="Q719" s="433"/>
      <c r="R719" s="433"/>
      <c r="S719" s="433"/>
      <c r="T719" s="1023"/>
      <c r="U719" s="1023"/>
      <c r="V719" s="1023"/>
      <c r="X719" s="413"/>
      <c r="Y719" s="409"/>
      <c r="Z719" s="425"/>
      <c r="AA719" s="409"/>
    </row>
    <row r="720" spans="1:37" ht="7.75" customHeight="1" thickBot="1" x14ac:dyDescent="0.3">
      <c r="A720" s="849">
        <v>1</v>
      </c>
      <c r="C720" s="433"/>
      <c r="D720" s="433"/>
      <c r="E720" s="433"/>
      <c r="F720" s="309"/>
      <c r="G720" s="443"/>
      <c r="H720" s="216"/>
      <c r="I720" s="310"/>
      <c r="J720" s="433"/>
      <c r="K720" s="433"/>
      <c r="L720" s="433"/>
      <c r="M720" s="433"/>
      <c r="N720" s="433"/>
      <c r="O720" s="433"/>
      <c r="P720" s="433"/>
      <c r="Q720" s="433"/>
      <c r="R720" s="433"/>
      <c r="S720" s="433"/>
      <c r="T720" s="433"/>
      <c r="U720" s="433"/>
      <c r="V720" s="433"/>
      <c r="X720" s="413"/>
      <c r="Y720" s="409"/>
      <c r="Z720" s="426"/>
      <c r="AA720" s="411"/>
    </row>
    <row r="721" spans="1:27" ht="15.75" customHeight="1" thickBot="1" x14ac:dyDescent="0.3">
      <c r="A721" s="849">
        <v>1</v>
      </c>
      <c r="B721" s="18"/>
      <c r="C721" s="433"/>
      <c r="D721" s="433"/>
      <c r="E721" s="433"/>
      <c r="F721" s="1021" t="s">
        <v>1727</v>
      </c>
      <c r="G721" s="358"/>
      <c r="H721" s="358"/>
      <c r="I721" s="1018">
        <f>P708</f>
        <v>0</v>
      </c>
      <c r="J721" s="433"/>
      <c r="K721" s="433"/>
      <c r="L721" s="433"/>
      <c r="M721" s="433"/>
      <c r="N721" s="433"/>
      <c r="O721" s="433"/>
      <c r="P721" s="433"/>
      <c r="Q721" s="433"/>
      <c r="R721" s="433"/>
      <c r="S721" s="433"/>
      <c r="T721" s="742"/>
      <c r="U721" s="433"/>
      <c r="V721" s="742"/>
      <c r="X721" s="402"/>
      <c r="Y721" s="149"/>
      <c r="Z721" s="853"/>
      <c r="AA721" s="402"/>
    </row>
    <row r="722" spans="1:27" ht="6" customHeight="1" x14ac:dyDescent="0.25">
      <c r="A722" s="849">
        <v>1</v>
      </c>
      <c r="B722" s="18"/>
      <c r="C722" s="433"/>
      <c r="D722" s="433"/>
      <c r="E722" s="433"/>
      <c r="F722" s="429"/>
      <c r="G722" s="430"/>
      <c r="H722" s="431"/>
      <c r="I722" s="432"/>
      <c r="J722" s="433"/>
      <c r="K722" s="433"/>
      <c r="L722" s="433"/>
      <c r="M722" s="433"/>
      <c r="N722" s="433"/>
      <c r="O722" s="433"/>
      <c r="P722" s="433"/>
      <c r="Q722" s="433"/>
      <c r="R722" s="433"/>
      <c r="S722" s="433"/>
      <c r="X722" s="402"/>
      <c r="Y722" s="424"/>
      <c r="Z722" s="409"/>
    </row>
    <row r="723" spans="1:27" ht="15.75" customHeight="1" x14ac:dyDescent="0.25">
      <c r="A723" s="849">
        <v>1</v>
      </c>
      <c r="C723" s="433"/>
      <c r="D723" s="433"/>
      <c r="E723" s="433"/>
      <c r="F723" s="309" t="s">
        <v>1728</v>
      </c>
      <c r="G723" s="1019"/>
      <c r="H723" s="1019" t="s">
        <v>1728</v>
      </c>
      <c r="I723" s="310">
        <f>P704</f>
        <v>0</v>
      </c>
      <c r="J723" s="433"/>
      <c r="K723" s="433"/>
      <c r="L723" s="433"/>
      <c r="M723" s="433"/>
      <c r="N723" s="433"/>
      <c r="O723" s="433"/>
      <c r="P723" s="433"/>
      <c r="Q723" s="433"/>
      <c r="R723" s="433"/>
      <c r="S723" s="433"/>
      <c r="U723" s="149"/>
      <c r="X723" s="413"/>
      <c r="Y723" s="409"/>
      <c r="Z723" s="426"/>
      <c r="AA723" s="411"/>
    </row>
    <row r="724" spans="1:27" ht="15.75" customHeight="1" x14ac:dyDescent="0.25">
      <c r="A724" s="849">
        <v>1</v>
      </c>
      <c r="C724" s="433"/>
      <c r="D724" s="433"/>
      <c r="E724" s="433"/>
      <c r="F724" s="1022" t="s">
        <v>1642</v>
      </c>
      <c r="G724" s="1020"/>
      <c r="I724" s="357">
        <f>I721-I723</f>
        <v>0</v>
      </c>
      <c r="J724" s="742"/>
      <c r="K724" s="433"/>
      <c r="L724" s="433"/>
      <c r="M724" s="742"/>
      <c r="N724" s="433"/>
      <c r="O724" s="433"/>
      <c r="P724" s="433"/>
      <c r="Q724" s="433"/>
      <c r="R724" s="433"/>
      <c r="S724" s="433"/>
      <c r="U724" s="428"/>
      <c r="X724" s="413"/>
      <c r="Y724" s="409"/>
      <c r="Z724" s="426"/>
      <c r="AA724" s="411"/>
    </row>
    <row r="725" spans="1:27" ht="6" customHeight="1" thickBot="1" x14ac:dyDescent="0.3">
      <c r="A725" s="849">
        <v>1</v>
      </c>
      <c r="C725" s="433"/>
      <c r="D725" s="433"/>
      <c r="E725" s="433"/>
      <c r="F725" s="309"/>
      <c r="G725" s="443"/>
      <c r="H725" s="216"/>
      <c r="I725" s="310"/>
      <c r="J725" s="433"/>
      <c r="K725" s="433"/>
      <c r="L725" s="433"/>
      <c r="M725" s="433"/>
      <c r="N725" s="433"/>
      <c r="O725" s="433"/>
      <c r="P725" s="433"/>
      <c r="Q725" s="433"/>
      <c r="R725" s="433"/>
      <c r="S725" s="433"/>
      <c r="U725" s="149"/>
      <c r="X725" s="402"/>
    </row>
    <row r="726" spans="1:27" ht="15.75" customHeight="1" thickBot="1" x14ac:dyDescent="0.3">
      <c r="A726" s="849">
        <v>1</v>
      </c>
      <c r="C726" s="433"/>
      <c r="D726" s="433"/>
      <c r="E726" s="433"/>
      <c r="F726" s="1021"/>
      <c r="G726" s="358"/>
      <c r="H726" s="358"/>
      <c r="I726" s="1018"/>
      <c r="J726" s="433"/>
      <c r="K726" s="433"/>
      <c r="L726" s="433"/>
      <c r="M726" s="433"/>
      <c r="N726" s="433"/>
      <c r="O726" s="433"/>
      <c r="P726" s="433"/>
      <c r="Q726" s="433"/>
      <c r="R726" s="433"/>
      <c r="S726" s="433"/>
      <c r="U726" s="846"/>
    </row>
    <row r="727" spans="1:27" ht="15.75" customHeight="1" x14ac:dyDescent="0.25">
      <c r="C727" s="846"/>
      <c r="D727" s="851"/>
      <c r="E727" s="847"/>
      <c r="F727" s="38"/>
      <c r="G727" s="38"/>
      <c r="H727" s="38"/>
      <c r="I727" s="38"/>
      <c r="J727" s="847"/>
      <c r="K727" s="847"/>
      <c r="L727" s="847"/>
      <c r="M727" s="847"/>
      <c r="N727" s="847"/>
      <c r="O727" s="847"/>
      <c r="P727" s="847"/>
      <c r="Q727" s="847"/>
      <c r="R727" s="847"/>
      <c r="S727" s="847"/>
      <c r="U727" s="847"/>
    </row>
    <row r="728" spans="1:27" ht="15.75" customHeight="1" x14ac:dyDescent="0.25">
      <c r="C728" s="18"/>
      <c r="D728" s="177"/>
      <c r="E728" s="38"/>
      <c r="F728" s="38"/>
      <c r="G728" s="38"/>
      <c r="H728" s="38"/>
      <c r="I728" s="38"/>
      <c r="J728" s="847"/>
      <c r="K728" s="847"/>
      <c r="L728" s="847"/>
      <c r="M728" s="847"/>
      <c r="N728" s="847"/>
      <c r="O728" s="847"/>
      <c r="P728" s="847"/>
      <c r="Q728" s="847"/>
      <c r="R728" s="847"/>
      <c r="S728" s="847"/>
      <c r="U728" s="847"/>
    </row>
    <row r="729" spans="1:27" ht="15.75" customHeight="1" x14ac:dyDescent="0.25">
      <c r="C729" s="18"/>
      <c r="D729" s="177"/>
      <c r="E729" s="38"/>
      <c r="F729" s="38"/>
      <c r="G729" s="38"/>
      <c r="H729" s="38"/>
      <c r="I729" s="38"/>
      <c r="J729" s="38"/>
      <c r="K729" s="38"/>
      <c r="L729" s="38"/>
      <c r="M729" s="38"/>
      <c r="N729" s="38"/>
      <c r="O729" s="38"/>
      <c r="P729" s="38"/>
      <c r="Q729" s="38"/>
      <c r="R729" s="38"/>
      <c r="S729" s="38"/>
      <c r="U729" s="847"/>
    </row>
    <row r="730" spans="1:27" ht="15.75" customHeight="1" x14ac:dyDescent="0.25">
      <c r="C730" s="18"/>
      <c r="D730" s="177"/>
      <c r="E730" s="38"/>
      <c r="F730" s="38"/>
      <c r="G730" s="38"/>
      <c r="H730" s="38"/>
      <c r="I730" s="38"/>
      <c r="J730" s="38"/>
      <c r="K730" s="38"/>
      <c r="L730" s="38"/>
      <c r="M730" s="38"/>
      <c r="N730" s="38"/>
      <c r="O730" s="38"/>
      <c r="P730" s="38"/>
      <c r="Q730" s="38"/>
      <c r="R730" s="38"/>
      <c r="S730" s="38"/>
      <c r="U730" s="847"/>
    </row>
    <row r="731" spans="1:27" ht="15.75" customHeight="1" x14ac:dyDescent="0.25">
      <c r="C731" s="18"/>
      <c r="D731" s="177"/>
      <c r="E731" s="38"/>
      <c r="F731" s="38"/>
      <c r="G731" s="38"/>
      <c r="H731" s="38"/>
      <c r="I731" s="38"/>
      <c r="J731" s="38"/>
      <c r="K731" s="38"/>
      <c r="L731" s="38"/>
      <c r="M731" s="38"/>
      <c r="N731" s="38"/>
      <c r="O731" s="38"/>
      <c r="P731" s="38"/>
      <c r="Q731" s="38"/>
      <c r="R731" s="38"/>
      <c r="S731" s="38"/>
      <c r="U731" s="847"/>
    </row>
    <row r="732" spans="1:27" ht="15.75" customHeight="1" x14ac:dyDescent="0.25">
      <c r="C732" s="18"/>
      <c r="D732" s="177"/>
      <c r="E732" s="38"/>
      <c r="F732" s="38"/>
      <c r="G732" s="38"/>
      <c r="H732" s="38"/>
      <c r="I732" s="38"/>
      <c r="J732" s="38"/>
      <c r="K732" s="38"/>
      <c r="L732" s="38"/>
      <c r="M732" s="38"/>
      <c r="N732" s="38"/>
      <c r="O732" s="38"/>
      <c r="P732" s="38"/>
      <c r="Q732" s="38"/>
      <c r="R732" s="38"/>
      <c r="S732" s="38"/>
      <c r="U732" s="847"/>
    </row>
    <row r="733" spans="1:27" ht="15.75" customHeight="1" x14ac:dyDescent="0.25">
      <c r="C733" s="18"/>
      <c r="D733" s="177"/>
      <c r="E733" s="38"/>
      <c r="F733" s="38"/>
      <c r="G733" s="38"/>
      <c r="H733" s="38"/>
      <c r="I733" s="38"/>
      <c r="J733" s="38"/>
      <c r="K733" s="38"/>
      <c r="L733" s="38"/>
      <c r="M733" s="38"/>
      <c r="N733" s="38"/>
      <c r="O733" s="38"/>
      <c r="P733" s="38"/>
      <c r="Q733" s="38"/>
      <c r="R733" s="38"/>
      <c r="S733" s="38"/>
      <c r="U733" s="847"/>
    </row>
    <row r="734" spans="1:27" ht="15.75" customHeight="1" x14ac:dyDescent="0.25">
      <c r="C734" s="18"/>
      <c r="D734" s="177"/>
      <c r="E734" s="38"/>
      <c r="F734" s="38"/>
      <c r="G734" s="38"/>
      <c r="H734" s="38"/>
      <c r="I734" s="38"/>
      <c r="J734" s="38"/>
      <c r="K734" s="38"/>
      <c r="L734" s="38"/>
      <c r="M734" s="38"/>
      <c r="N734" s="38"/>
      <c r="O734" s="38"/>
      <c r="P734" s="38"/>
      <c r="Q734" s="38"/>
      <c r="R734" s="38"/>
      <c r="S734" s="38"/>
      <c r="U734" s="847"/>
    </row>
    <row r="735" spans="1:27" ht="15.75" customHeight="1" x14ac:dyDescent="0.25">
      <c r="C735" s="18"/>
      <c r="D735" s="177"/>
      <c r="E735" s="38"/>
      <c r="F735" s="38"/>
      <c r="G735" s="38"/>
      <c r="H735" s="38"/>
      <c r="I735" s="38"/>
      <c r="J735" s="38"/>
      <c r="K735" s="38"/>
      <c r="L735" s="38"/>
      <c r="M735" s="38"/>
      <c r="N735" s="38"/>
      <c r="O735" s="38"/>
      <c r="P735" s="38"/>
      <c r="Q735" s="38"/>
      <c r="R735" s="38"/>
      <c r="S735" s="38"/>
      <c r="U735" s="847"/>
    </row>
    <row r="736" spans="1:27" ht="15.75" customHeight="1" x14ac:dyDescent="0.25">
      <c r="C736" s="18"/>
      <c r="D736" s="177"/>
      <c r="E736" s="38"/>
      <c r="F736" s="38"/>
      <c r="G736" s="38"/>
      <c r="H736" s="38"/>
      <c r="I736" s="38"/>
      <c r="J736" s="38"/>
      <c r="K736" s="38"/>
      <c r="L736" s="38"/>
      <c r="M736" s="38"/>
      <c r="N736" s="38"/>
      <c r="O736" s="38"/>
      <c r="P736" s="38"/>
      <c r="Q736" s="38"/>
      <c r="R736" s="38"/>
      <c r="S736" s="38"/>
      <c r="U736" s="847"/>
    </row>
    <row r="737" spans="3:21" ht="15.75" customHeight="1" x14ac:dyDescent="0.25">
      <c r="C737" s="18"/>
      <c r="D737" s="177"/>
      <c r="E737" s="38"/>
      <c r="F737" s="38"/>
      <c r="G737" s="38"/>
      <c r="H737" s="38"/>
      <c r="I737" s="38"/>
      <c r="J737" s="38"/>
      <c r="K737" s="38"/>
      <c r="L737" s="38"/>
      <c r="M737" s="38"/>
      <c r="N737" s="38"/>
      <c r="O737" s="38"/>
      <c r="P737" s="38"/>
      <c r="Q737" s="38"/>
      <c r="R737" s="38"/>
      <c r="S737" s="38"/>
      <c r="U737" s="847"/>
    </row>
    <row r="738" spans="3:21" ht="15.75" customHeight="1" x14ac:dyDescent="0.25">
      <c r="C738" s="18"/>
      <c r="D738" s="177"/>
      <c r="E738" s="38"/>
      <c r="F738" s="38"/>
      <c r="G738" s="38"/>
      <c r="H738" s="38"/>
      <c r="I738" s="38"/>
      <c r="J738" s="38"/>
      <c r="K738" s="38"/>
      <c r="L738" s="38"/>
      <c r="M738" s="38"/>
      <c r="N738" s="38"/>
      <c r="O738" s="38"/>
      <c r="P738" s="38"/>
      <c r="Q738" s="38"/>
      <c r="R738" s="38"/>
      <c r="S738" s="38"/>
      <c r="U738" s="847"/>
    </row>
    <row r="739" spans="3:21" ht="15.75" customHeight="1" x14ac:dyDescent="0.25">
      <c r="C739" s="18"/>
      <c r="D739" s="177"/>
      <c r="E739" s="38"/>
      <c r="F739" s="38"/>
      <c r="G739" s="38"/>
      <c r="H739" s="38"/>
      <c r="I739" s="38"/>
      <c r="J739" s="38"/>
      <c r="K739" s="38"/>
      <c r="L739" s="38"/>
      <c r="M739" s="38"/>
      <c r="N739" s="38"/>
      <c r="O739" s="38"/>
      <c r="P739" s="38"/>
      <c r="Q739" s="38"/>
      <c r="R739" s="38"/>
      <c r="S739" s="38"/>
      <c r="U739" s="847"/>
    </row>
    <row r="740" spans="3:21" ht="15.75" customHeight="1" x14ac:dyDescent="0.25">
      <c r="C740" s="18"/>
      <c r="D740" s="177"/>
      <c r="E740" s="38"/>
      <c r="F740" s="38"/>
      <c r="G740" s="38"/>
      <c r="H740" s="38"/>
      <c r="I740" s="38"/>
      <c r="J740" s="38"/>
      <c r="K740" s="38"/>
      <c r="L740" s="38"/>
      <c r="M740" s="38"/>
      <c r="N740" s="38"/>
      <c r="O740" s="38"/>
      <c r="P740" s="38"/>
      <c r="Q740" s="38"/>
      <c r="R740" s="38"/>
      <c r="S740" s="38"/>
      <c r="U740" s="847"/>
    </row>
    <row r="741" spans="3:21" ht="15.75" customHeight="1" x14ac:dyDescent="0.25">
      <c r="C741" s="18"/>
      <c r="D741" s="177"/>
      <c r="E741" s="38"/>
      <c r="F741" s="38"/>
      <c r="G741" s="38"/>
      <c r="H741" s="38"/>
      <c r="I741" s="38"/>
      <c r="J741" s="38"/>
      <c r="K741" s="38"/>
      <c r="L741" s="38"/>
      <c r="M741" s="38"/>
      <c r="N741" s="38"/>
      <c r="O741" s="38"/>
      <c r="P741" s="38"/>
      <c r="Q741" s="38"/>
      <c r="R741" s="38"/>
      <c r="S741" s="38"/>
      <c r="U741" s="847"/>
    </row>
    <row r="742" spans="3:21" ht="15.75" customHeight="1" x14ac:dyDescent="0.25">
      <c r="C742" s="18"/>
      <c r="D742" s="177"/>
      <c r="E742" s="38"/>
      <c r="F742" s="38"/>
      <c r="G742" s="38"/>
      <c r="H742" s="38"/>
      <c r="I742" s="38"/>
      <c r="J742" s="38"/>
      <c r="K742" s="38"/>
      <c r="L742" s="38"/>
      <c r="M742" s="38"/>
      <c r="N742" s="38"/>
      <c r="O742" s="38"/>
      <c r="P742" s="38"/>
      <c r="Q742" s="38"/>
      <c r="R742" s="38"/>
      <c r="S742" s="38"/>
      <c r="U742" s="847"/>
    </row>
    <row r="743" spans="3:21" ht="15.75" customHeight="1" x14ac:dyDescent="0.25">
      <c r="C743" s="18"/>
      <c r="D743" s="177"/>
      <c r="E743" s="38"/>
      <c r="F743" s="38"/>
      <c r="G743" s="38"/>
      <c r="H743" s="38"/>
      <c r="I743" s="38"/>
      <c r="J743" s="38"/>
      <c r="K743" s="38"/>
      <c r="L743" s="38"/>
      <c r="M743" s="38"/>
      <c r="N743" s="38"/>
      <c r="O743" s="38"/>
      <c r="P743" s="38"/>
      <c r="Q743" s="38"/>
      <c r="R743" s="38"/>
      <c r="S743" s="38"/>
      <c r="U743" s="847"/>
    </row>
    <row r="744" spans="3:21" ht="15.75" customHeight="1" x14ac:dyDescent="0.25">
      <c r="C744" s="18"/>
      <c r="D744" s="177"/>
      <c r="E744" s="38"/>
      <c r="F744" s="38"/>
      <c r="G744" s="38"/>
      <c r="H744" s="38"/>
      <c r="I744" s="38"/>
      <c r="J744" s="38"/>
      <c r="K744" s="38"/>
      <c r="L744" s="38"/>
      <c r="M744" s="38"/>
      <c r="N744" s="38"/>
      <c r="O744" s="38"/>
      <c r="P744" s="38"/>
      <c r="Q744" s="38"/>
      <c r="R744" s="38"/>
      <c r="S744" s="38"/>
      <c r="U744" s="847"/>
    </row>
    <row r="745" spans="3:21" ht="15.75" customHeight="1" x14ac:dyDescent="0.25">
      <c r="C745" s="18"/>
      <c r="D745" s="177"/>
      <c r="E745" s="38"/>
      <c r="F745" s="38"/>
      <c r="G745" s="38"/>
      <c r="H745" s="38"/>
      <c r="I745" s="38"/>
      <c r="J745" s="38"/>
      <c r="K745" s="38"/>
      <c r="L745" s="38"/>
      <c r="M745" s="38"/>
      <c r="N745" s="38"/>
      <c r="O745" s="38"/>
      <c r="P745" s="38"/>
      <c r="Q745" s="38"/>
      <c r="R745" s="38"/>
      <c r="S745" s="38"/>
      <c r="U745" s="847"/>
    </row>
    <row r="746" spans="3:21" ht="15.75" customHeight="1" x14ac:dyDescent="0.25">
      <c r="C746" s="18"/>
      <c r="D746" s="177"/>
      <c r="E746" s="38"/>
      <c r="F746" s="38"/>
      <c r="G746" s="38"/>
      <c r="H746" s="38"/>
      <c r="I746" s="38"/>
      <c r="J746" s="38"/>
      <c r="K746" s="38"/>
      <c r="L746" s="38"/>
      <c r="M746" s="38"/>
      <c r="N746" s="38"/>
      <c r="O746" s="38"/>
      <c r="P746" s="38"/>
      <c r="Q746" s="38"/>
      <c r="R746" s="38"/>
      <c r="S746" s="38"/>
      <c r="U746" s="847"/>
    </row>
    <row r="747" spans="3:21" ht="15.75" customHeight="1" x14ac:dyDescent="0.25">
      <c r="C747" s="18"/>
      <c r="D747" s="177"/>
      <c r="E747" s="38"/>
      <c r="F747" s="38"/>
      <c r="G747" s="38"/>
      <c r="H747" s="38"/>
      <c r="I747" s="38"/>
      <c r="J747" s="38"/>
      <c r="K747" s="38"/>
      <c r="L747" s="38"/>
      <c r="M747" s="38"/>
      <c r="N747" s="38"/>
      <c r="O747" s="38"/>
      <c r="P747" s="38"/>
      <c r="Q747" s="38"/>
      <c r="R747" s="38"/>
      <c r="S747" s="38"/>
      <c r="U747" s="847"/>
    </row>
    <row r="748" spans="3:21" ht="15.75" customHeight="1" x14ac:dyDescent="0.25">
      <c r="C748" s="18"/>
      <c r="D748" s="177"/>
      <c r="E748" s="38"/>
      <c r="F748" s="38"/>
      <c r="G748" s="38"/>
      <c r="H748" s="38"/>
      <c r="I748" s="38"/>
      <c r="J748" s="38"/>
      <c r="K748" s="38"/>
      <c r="L748" s="38"/>
      <c r="M748" s="38"/>
      <c r="N748" s="38"/>
      <c r="O748" s="38"/>
      <c r="P748" s="38"/>
      <c r="Q748" s="38"/>
      <c r="R748" s="38"/>
      <c r="S748" s="38"/>
      <c r="U748" s="847"/>
    </row>
    <row r="749" spans="3:21" ht="15.75" customHeight="1" x14ac:dyDescent="0.25">
      <c r="C749" s="18"/>
      <c r="D749" s="177"/>
      <c r="E749" s="38"/>
      <c r="F749" s="38"/>
      <c r="G749" s="38"/>
      <c r="H749" s="38"/>
      <c r="I749" s="38"/>
      <c r="J749" s="38"/>
      <c r="K749" s="38"/>
      <c r="L749" s="38"/>
      <c r="M749" s="38"/>
      <c r="N749" s="38"/>
      <c r="O749" s="38"/>
      <c r="P749" s="38"/>
      <c r="Q749" s="38"/>
      <c r="R749" s="38"/>
      <c r="S749" s="38"/>
      <c r="U749" s="847"/>
    </row>
    <row r="750" spans="3:21" ht="15.75" customHeight="1" x14ac:dyDescent="0.25">
      <c r="C750" s="18"/>
      <c r="D750" s="177"/>
      <c r="E750" s="38"/>
      <c r="F750" s="38"/>
      <c r="G750" s="38"/>
      <c r="H750" s="38"/>
      <c r="I750" s="38"/>
      <c r="J750" s="38"/>
      <c r="K750" s="38"/>
      <c r="L750" s="38"/>
      <c r="M750" s="38"/>
      <c r="N750" s="38"/>
      <c r="O750" s="38"/>
      <c r="P750" s="38"/>
      <c r="Q750" s="38"/>
      <c r="R750" s="38"/>
      <c r="S750" s="38"/>
      <c r="U750" s="847"/>
    </row>
    <row r="751" spans="3:21" ht="15.75" customHeight="1" x14ac:dyDescent="0.25">
      <c r="C751" s="18"/>
      <c r="D751" s="177"/>
      <c r="E751" s="38"/>
      <c r="F751" s="38"/>
      <c r="G751" s="38"/>
      <c r="H751" s="38"/>
      <c r="I751" s="38"/>
      <c r="J751" s="38"/>
      <c r="K751" s="38"/>
      <c r="L751" s="38"/>
      <c r="M751" s="38"/>
      <c r="N751" s="38"/>
      <c r="O751" s="38"/>
      <c r="P751" s="38"/>
      <c r="Q751" s="38"/>
      <c r="R751" s="38"/>
      <c r="S751" s="38"/>
      <c r="U751" s="847"/>
    </row>
    <row r="752" spans="3:21" ht="15.75" customHeight="1" x14ac:dyDescent="0.25">
      <c r="C752" s="18"/>
      <c r="D752" s="177"/>
      <c r="E752" s="38"/>
      <c r="F752" s="38"/>
      <c r="G752" s="38"/>
      <c r="H752" s="38"/>
      <c r="I752" s="38"/>
      <c r="J752" s="38"/>
      <c r="K752" s="38"/>
      <c r="L752" s="38"/>
      <c r="M752" s="38"/>
      <c r="N752" s="38"/>
      <c r="O752" s="38"/>
      <c r="P752" s="38"/>
      <c r="Q752" s="38"/>
      <c r="R752" s="38"/>
      <c r="S752" s="38"/>
      <c r="U752" s="847"/>
    </row>
    <row r="753" spans="3:21" ht="15.75" customHeight="1" x14ac:dyDescent="0.25">
      <c r="C753" s="18"/>
      <c r="D753" s="177"/>
      <c r="E753" s="38"/>
      <c r="F753" s="38"/>
      <c r="G753" s="38"/>
      <c r="H753" s="38"/>
      <c r="I753" s="38"/>
      <c r="J753" s="38"/>
      <c r="K753" s="38"/>
      <c r="L753" s="38"/>
      <c r="M753" s="38"/>
      <c r="N753" s="38"/>
      <c r="O753" s="38"/>
      <c r="P753" s="38"/>
      <c r="Q753" s="38"/>
      <c r="R753" s="38"/>
      <c r="S753" s="38"/>
      <c r="U753" s="847"/>
    </row>
    <row r="754" spans="3:21" ht="15.75" customHeight="1" x14ac:dyDescent="0.25">
      <c r="C754" s="18"/>
      <c r="D754" s="177"/>
      <c r="E754" s="38"/>
      <c r="F754" s="38"/>
      <c r="G754" s="38"/>
      <c r="H754" s="38"/>
      <c r="I754" s="38"/>
      <c r="J754" s="38"/>
      <c r="K754" s="38"/>
      <c r="L754" s="38"/>
      <c r="M754" s="38"/>
      <c r="N754" s="38"/>
      <c r="O754" s="38"/>
      <c r="P754" s="38"/>
      <c r="Q754" s="38"/>
      <c r="R754" s="38"/>
      <c r="S754" s="38"/>
      <c r="U754" s="847"/>
    </row>
    <row r="755" spans="3:21" ht="15.75" customHeight="1" x14ac:dyDescent="0.25">
      <c r="C755" s="18"/>
      <c r="D755" s="177"/>
      <c r="E755" s="38"/>
      <c r="F755" s="38"/>
      <c r="G755" s="38"/>
      <c r="H755" s="38"/>
      <c r="I755" s="38"/>
      <c r="J755" s="38"/>
      <c r="K755" s="38"/>
      <c r="L755" s="38"/>
      <c r="M755" s="38"/>
      <c r="N755" s="38"/>
      <c r="O755" s="38"/>
      <c r="P755" s="38"/>
      <c r="Q755" s="38"/>
      <c r="R755" s="38"/>
      <c r="S755" s="38"/>
      <c r="U755" s="847"/>
    </row>
    <row r="756" spans="3:21" ht="15.75" customHeight="1" x14ac:dyDescent="0.25">
      <c r="C756" s="18"/>
      <c r="D756" s="177"/>
      <c r="E756" s="38"/>
      <c r="F756" s="38"/>
      <c r="G756" s="38"/>
      <c r="H756" s="38"/>
      <c r="I756" s="38"/>
      <c r="J756" s="38"/>
      <c r="K756" s="38"/>
      <c r="L756" s="38"/>
      <c r="M756" s="38"/>
      <c r="N756" s="38"/>
      <c r="O756" s="38"/>
      <c r="P756" s="38"/>
      <c r="Q756" s="38"/>
      <c r="R756" s="38"/>
      <c r="S756" s="38"/>
      <c r="U756" s="847"/>
    </row>
    <row r="757" spans="3:21" ht="15.75" customHeight="1" x14ac:dyDescent="0.25">
      <c r="C757" s="18"/>
      <c r="D757" s="177"/>
      <c r="E757" s="38"/>
      <c r="F757" s="38"/>
      <c r="G757" s="38"/>
      <c r="H757" s="38"/>
      <c r="I757" s="38"/>
      <c r="J757" s="38"/>
      <c r="K757" s="38"/>
      <c r="L757" s="38"/>
      <c r="M757" s="38"/>
      <c r="N757" s="38"/>
      <c r="O757" s="38"/>
      <c r="P757" s="38"/>
      <c r="Q757" s="38"/>
      <c r="R757" s="38"/>
      <c r="S757" s="38"/>
      <c r="U757" s="847"/>
    </row>
    <row r="758" spans="3:21" ht="15.75" customHeight="1" x14ac:dyDescent="0.25">
      <c r="C758" s="18"/>
      <c r="D758" s="177"/>
      <c r="E758" s="38"/>
      <c r="F758" s="38"/>
      <c r="G758" s="38"/>
      <c r="H758" s="38"/>
      <c r="I758" s="38"/>
      <c r="J758" s="38"/>
      <c r="K758" s="38"/>
      <c r="L758" s="38"/>
      <c r="M758" s="38"/>
      <c r="N758" s="38"/>
      <c r="O758" s="38"/>
      <c r="P758" s="38"/>
      <c r="Q758" s="38"/>
      <c r="R758" s="38"/>
      <c r="S758" s="38"/>
      <c r="U758" s="847"/>
    </row>
    <row r="759" spans="3:21" ht="15.75" customHeight="1" x14ac:dyDescent="0.25">
      <c r="C759" s="18"/>
      <c r="D759" s="177"/>
      <c r="E759" s="38"/>
      <c r="F759" s="38"/>
      <c r="G759" s="38"/>
      <c r="H759" s="38"/>
      <c r="I759" s="38"/>
      <c r="J759" s="38"/>
      <c r="K759" s="38"/>
      <c r="L759" s="38"/>
      <c r="M759" s="38"/>
      <c r="N759" s="38"/>
      <c r="O759" s="38"/>
      <c r="P759" s="38"/>
      <c r="Q759" s="38"/>
      <c r="R759" s="38"/>
      <c r="S759" s="38"/>
      <c r="U759" s="847"/>
    </row>
    <row r="760" spans="3:21" ht="15.75" customHeight="1" x14ac:dyDescent="0.25">
      <c r="C760" s="18"/>
      <c r="D760" s="177"/>
      <c r="E760" s="38"/>
      <c r="F760" s="38"/>
      <c r="G760" s="38"/>
      <c r="H760" s="38"/>
      <c r="I760" s="38"/>
      <c r="J760" s="38"/>
      <c r="K760" s="38"/>
      <c r="L760" s="38"/>
      <c r="M760" s="38"/>
      <c r="N760" s="38"/>
      <c r="O760" s="38"/>
      <c r="P760" s="38"/>
      <c r="Q760" s="38"/>
      <c r="R760" s="38"/>
      <c r="S760" s="38"/>
      <c r="U760" s="847"/>
    </row>
    <row r="761" spans="3:21" ht="15.75" customHeight="1" x14ac:dyDescent="0.25">
      <c r="C761" s="18"/>
      <c r="D761" s="177"/>
      <c r="E761" s="38"/>
      <c r="F761" s="38"/>
      <c r="G761" s="38"/>
      <c r="H761" s="38"/>
      <c r="I761" s="38"/>
      <c r="J761" s="38"/>
      <c r="K761" s="38"/>
      <c r="L761" s="38"/>
      <c r="M761" s="38"/>
      <c r="N761" s="38"/>
      <c r="O761" s="38"/>
      <c r="P761" s="38"/>
      <c r="Q761" s="38"/>
      <c r="R761" s="38"/>
      <c r="S761" s="38"/>
      <c r="U761" s="847"/>
    </row>
    <row r="762" spans="3:21" ht="15.75" customHeight="1" x14ac:dyDescent="0.25">
      <c r="C762" s="18"/>
      <c r="D762" s="177"/>
      <c r="E762" s="38"/>
      <c r="F762" s="38"/>
      <c r="G762" s="38"/>
      <c r="H762" s="38"/>
      <c r="I762" s="38"/>
      <c r="J762" s="38"/>
      <c r="K762" s="38"/>
      <c r="L762" s="38"/>
      <c r="M762" s="38"/>
      <c r="N762" s="38"/>
      <c r="O762" s="38"/>
      <c r="P762" s="38"/>
      <c r="Q762" s="38"/>
      <c r="R762" s="38"/>
      <c r="S762" s="38"/>
      <c r="U762" s="847"/>
    </row>
    <row r="763" spans="3:21" ht="15.75" customHeight="1" x14ac:dyDescent="0.25">
      <c r="C763" s="18"/>
      <c r="D763" s="177"/>
      <c r="E763" s="38"/>
      <c r="F763" s="38"/>
      <c r="G763" s="38"/>
      <c r="H763" s="38"/>
      <c r="I763" s="38"/>
      <c r="J763" s="38"/>
      <c r="K763" s="38"/>
      <c r="L763" s="38"/>
      <c r="M763" s="38"/>
      <c r="N763" s="38"/>
      <c r="O763" s="38"/>
      <c r="P763" s="38"/>
      <c r="Q763" s="38"/>
      <c r="R763" s="38"/>
      <c r="S763" s="38"/>
      <c r="U763" s="847"/>
    </row>
    <row r="764" spans="3:21" ht="15.75" customHeight="1" x14ac:dyDescent="0.25">
      <c r="C764" s="18"/>
      <c r="D764" s="177"/>
      <c r="E764" s="38"/>
      <c r="F764" s="38"/>
      <c r="G764" s="38"/>
      <c r="H764" s="38"/>
      <c r="I764" s="38"/>
      <c r="J764" s="38"/>
      <c r="K764" s="38"/>
      <c r="L764" s="38"/>
      <c r="M764" s="38"/>
      <c r="N764" s="38"/>
      <c r="O764" s="38"/>
      <c r="P764" s="38"/>
      <c r="Q764" s="38"/>
      <c r="R764" s="38"/>
      <c r="S764" s="38"/>
      <c r="U764" s="847"/>
    </row>
    <row r="765" spans="3:21" ht="15.75" customHeight="1" x14ac:dyDescent="0.25">
      <c r="C765" s="18"/>
      <c r="D765" s="177"/>
      <c r="E765" s="38"/>
      <c r="F765" s="38"/>
      <c r="G765" s="38"/>
      <c r="H765" s="38"/>
      <c r="I765" s="38"/>
      <c r="J765" s="38"/>
      <c r="K765" s="38"/>
      <c r="L765" s="38"/>
      <c r="M765" s="38"/>
      <c r="N765" s="38"/>
      <c r="O765" s="38"/>
      <c r="P765" s="38"/>
      <c r="Q765" s="38"/>
      <c r="R765" s="38"/>
      <c r="S765" s="38"/>
      <c r="U765" s="847"/>
    </row>
    <row r="766" spans="3:21" ht="15.75" customHeight="1" x14ac:dyDescent="0.25">
      <c r="C766" s="18"/>
      <c r="D766" s="177"/>
      <c r="E766" s="38"/>
      <c r="F766" s="38"/>
      <c r="G766" s="38"/>
      <c r="H766" s="38"/>
      <c r="I766" s="38"/>
      <c r="J766" s="38"/>
      <c r="K766" s="38"/>
      <c r="L766" s="38"/>
      <c r="M766" s="38"/>
      <c r="N766" s="38"/>
      <c r="O766" s="38"/>
      <c r="P766" s="38"/>
      <c r="Q766" s="38"/>
      <c r="R766" s="38"/>
      <c r="S766" s="38"/>
      <c r="U766" s="847"/>
    </row>
  </sheetData>
  <sheetProtection algorithmName="SHA-512" hashValue="+EVyh2AionuP7sZvO3/G/05+QxYCVaLC5YMWz9VI/xJrxlDtbYqfun3gtMP+pLa5jP/fmscXMMJ8JLulq020LQ==" saltValue="D2FuC/9wkV2g68/0VfdNGg==" spinCount="100000" sheet="1" selectLockedCells="1" autoFilter="0"/>
  <autoFilter ref="A1:B726" xr:uid="{00000000-0001-0000-0200-000000000000}"/>
  <dataConsolidate/>
  <customSheetViews>
    <customSheetView guid="{6FFCD583-56CA-4420-AC43-EFE10261B2DF}" scale="145" showGridLines="0" showAutoFilter="1">
      <selection activeCell="H9" sqref="H9"/>
      <rowBreaks count="2" manualBreakCount="2">
        <brk id="67" min="1" max="22" man="1"/>
        <brk id="682" min="1" max="22" man="1"/>
      </rowBreaks>
      <pageMargins left="0" right="0" top="0" bottom="0" header="0" footer="0"/>
      <pageSetup paperSize="8" scale="89" fitToHeight="3" orientation="portrait" r:id="rId2"/>
      <autoFilter ref="A3:A682" xr:uid="{E5FF75DD-A3AE-4EAD-BBE0-5BAA754847D3}"/>
    </customSheetView>
  </customSheetViews>
  <mergeCells count="8">
    <mergeCell ref="K9:P12"/>
    <mergeCell ref="L710:M710"/>
    <mergeCell ref="F37:J37"/>
    <mergeCell ref="L33:M33"/>
    <mergeCell ref="L50:M50"/>
    <mergeCell ref="L640:M640"/>
    <mergeCell ref="L476:M476"/>
    <mergeCell ref="L382:M382"/>
  </mergeCells>
  <phoneticPr fontId="33" type="noConversion"/>
  <conditionalFormatting sqref="G9 G17:G18">
    <cfRule type="containsText" dxfId="344" priority="1568" operator="containsText" text="maak">
      <formula>NOT(ISERROR(SEARCH("maak",G9)))</formula>
    </cfRule>
  </conditionalFormatting>
  <conditionalFormatting sqref="G12:G13 K398:K400">
    <cfRule type="cellIs" dxfId="343" priority="970" operator="greaterThan">
      <formula>0</formula>
    </cfRule>
    <cfRule type="cellIs" dxfId="342" priority="969" operator="equal">
      <formula>0</formula>
    </cfRule>
    <cfRule type="cellIs" dxfId="341" priority="968" operator="equal">
      <formula>0</formula>
    </cfRule>
    <cfRule type="cellIs" dxfId="340" priority="967" operator="greaterThan">
      <formula>0</formula>
    </cfRule>
    <cfRule type="cellIs" dxfId="339" priority="966" operator="greaterThan">
      <formula>0</formula>
    </cfRule>
  </conditionalFormatting>
  <conditionalFormatting sqref="G14">
    <cfRule type="containsText" dxfId="338" priority="1567" operator="containsText" text="(Alle)">
      <formula>NOT(ISERROR(SEARCH("(Alle)",G14)))</formula>
    </cfRule>
  </conditionalFormatting>
  <conditionalFormatting sqref="G16">
    <cfRule type="cellIs" dxfId="337" priority="1677" operator="greaterThan">
      <formula>0</formula>
    </cfRule>
    <cfRule type="cellIs" dxfId="336" priority="1676" operator="equal">
      <formula>0</formula>
    </cfRule>
    <cfRule type="cellIs" dxfId="335" priority="1673" operator="greaterThan">
      <formula>0</formula>
    </cfRule>
    <cfRule type="cellIs" dxfId="334" priority="1672" operator="greaterThan">
      <formula>0</formula>
    </cfRule>
    <cfRule type="cellIs" dxfId="333" priority="1674" operator="equal">
      <formula>0</formula>
    </cfRule>
  </conditionalFormatting>
  <conditionalFormatting sqref="G19:G26 G28 K69:K72 K75:K78 K81:K84 K87:K95 K105 K108 K111 K114 K117 K134 K136 K138 K140 K145 K147 K149 K152 K154 K156 K158 K161 K163 K165 K167 K170 K172 K174 K176 K178 K180 K183 K185 K187 K189 K192 K194 K196 K198 K201 K205 K207 K210 K212 K214 K216 K219 K223 K225 K227 K229 K232 K234">
    <cfRule type="cellIs" dxfId="332" priority="1680" operator="greaterThan">
      <formula>0</formula>
    </cfRule>
    <cfRule type="cellIs" dxfId="331" priority="1685" operator="greaterThan">
      <formula>0</formula>
    </cfRule>
    <cfRule type="cellIs" dxfId="330" priority="1684" operator="equal">
      <formula>0</formula>
    </cfRule>
    <cfRule type="cellIs" dxfId="329" priority="1682" operator="equal">
      <formula>0</formula>
    </cfRule>
    <cfRule type="cellIs" dxfId="328" priority="1681" operator="greaterThan">
      <formula>0</formula>
    </cfRule>
  </conditionalFormatting>
  <conditionalFormatting sqref="G97">
    <cfRule type="containsText" dxfId="327" priority="1543" operator="containsText" text="Maak Keuze">
      <formula>NOT(ISERROR(SEARCH("Maak Keuze",G97)))</formula>
    </cfRule>
  </conditionalFormatting>
  <conditionalFormatting sqref="G126">
    <cfRule type="containsText" dxfId="326" priority="1535" operator="containsText" text="Maak Keuze">
      <formula>NOT(ISERROR(SEARCH("Maak Keuze",G126)))</formula>
    </cfRule>
  </conditionalFormatting>
  <conditionalFormatting sqref="G247">
    <cfRule type="containsText" dxfId="325" priority="830" operator="containsText" text="Maak Keuze">
      <formula>NOT(ISERROR(SEARCH("Maak Keuze",G247)))</formula>
    </cfRule>
  </conditionalFormatting>
  <conditionalFormatting sqref="G253">
    <cfRule type="containsText" dxfId="324" priority="1506" operator="containsText" text="Maak Keuze">
      <formula>NOT(ISERROR(SEARCH("Maak Keuze",G253)))</formula>
    </cfRule>
  </conditionalFormatting>
  <conditionalFormatting sqref="G258">
    <cfRule type="containsText" dxfId="323" priority="142" operator="containsText" text="Maak Keuze">
      <formula>NOT(ISERROR(SEARCH("Maak Keuze",G258)))</formula>
    </cfRule>
  </conditionalFormatting>
  <conditionalFormatting sqref="G277">
    <cfRule type="containsText" dxfId="322" priority="1051" operator="containsText" text="Maak Keuze">
      <formula>NOT(ISERROR(SEARCH("Maak Keuze",G277)))</formula>
    </cfRule>
  </conditionalFormatting>
  <conditionalFormatting sqref="G296">
    <cfRule type="containsText" dxfId="321" priority="1048" operator="containsText" text="Maak Keuze">
      <formula>NOT(ISERROR(SEARCH("Maak Keuze",G296)))</formula>
    </cfRule>
  </conditionalFormatting>
  <conditionalFormatting sqref="G323">
    <cfRule type="containsText" dxfId="320" priority="1042" operator="containsText" text="Maak Keuze">
      <formula>NOT(ISERROR(SEARCH("Maak Keuze",G323)))</formula>
    </cfRule>
  </conditionalFormatting>
  <conditionalFormatting sqref="G339">
    <cfRule type="containsText" dxfId="319" priority="1039" operator="containsText" text="Maak Keuze">
      <formula>NOT(ISERROR(SEARCH("Maak Keuze",G339)))</formula>
    </cfRule>
  </conditionalFormatting>
  <conditionalFormatting sqref="G352">
    <cfRule type="containsText" dxfId="318" priority="1036" operator="containsText" text="Maak Keuze">
      <formula>NOT(ISERROR(SEARCH("Maak Keuze",G352)))</formula>
    </cfRule>
  </conditionalFormatting>
  <conditionalFormatting sqref="G365">
    <cfRule type="containsText" dxfId="317" priority="1033" operator="containsText" text="Maak Keuze">
      <formula>NOT(ISERROR(SEARCH("Maak Keuze",G365)))</formula>
    </cfRule>
  </conditionalFormatting>
  <conditionalFormatting sqref="G378">
    <cfRule type="containsText" dxfId="316" priority="1030" operator="containsText" text="Maak Keuze">
      <formula>NOT(ISERROR(SEARCH("Maak Keuze",G378)))</formula>
    </cfRule>
  </conditionalFormatting>
  <conditionalFormatting sqref="G384">
    <cfRule type="containsText" dxfId="315" priority="1505" operator="containsText" text="Maak Keuze">
      <formula>NOT(ISERROR(SEARCH("Maak Keuze",G384)))</formula>
    </cfRule>
  </conditionalFormatting>
  <conditionalFormatting sqref="G423">
    <cfRule type="containsText" dxfId="314" priority="1026" operator="containsText" text="Maak Keuze">
      <formula>NOT(ISERROR(SEARCH("Maak Keuze",G423)))</formula>
    </cfRule>
  </conditionalFormatting>
  <conditionalFormatting sqref="G462">
    <cfRule type="containsText" dxfId="313" priority="126" operator="containsText" text="Maak Keuze">
      <formula>NOT(ISERROR(SEARCH("Maak Keuze",G462)))</formula>
    </cfRule>
  </conditionalFormatting>
  <conditionalFormatting sqref="G472">
    <cfRule type="containsText" dxfId="312" priority="1022" operator="containsText" text="Maak Keuze">
      <formula>NOT(ISERROR(SEARCH("Maak Keuze",G472)))</formula>
    </cfRule>
  </conditionalFormatting>
  <conditionalFormatting sqref="G478">
    <cfRule type="containsText" dxfId="311" priority="1458" operator="containsText" text="Maak Keuze">
      <formula>NOT(ISERROR(SEARCH("Maak Keuze",G478)))</formula>
    </cfRule>
  </conditionalFormatting>
  <conditionalFormatting sqref="G542">
    <cfRule type="containsText" dxfId="310" priority="1008" operator="containsText" text="Maak Keuze">
      <formula>NOT(ISERROR(SEARCH("Maak Keuze",G542)))</formula>
    </cfRule>
  </conditionalFormatting>
  <conditionalFormatting sqref="G563">
    <cfRule type="containsText" dxfId="309" priority="1004" operator="containsText" text="Maak Keuze">
      <formula>NOT(ISERROR(SEARCH("Maak Keuze",G563)))</formula>
    </cfRule>
  </conditionalFormatting>
  <conditionalFormatting sqref="G579">
    <cfRule type="containsText" dxfId="308" priority="1000" operator="containsText" text="Maak Keuze">
      <formula>NOT(ISERROR(SEARCH("Maak Keuze",G579)))</formula>
    </cfRule>
  </conditionalFormatting>
  <conditionalFormatting sqref="G636">
    <cfRule type="containsText" dxfId="307" priority="1015" operator="containsText" text="Maak Keuze">
      <formula>NOT(ISERROR(SEARCH("Maak Keuze",G636)))</formula>
    </cfRule>
  </conditionalFormatting>
  <conditionalFormatting sqref="G663">
    <cfRule type="containsText" dxfId="306" priority="992" operator="containsText" text="Maak Keuze">
      <formula>NOT(ISERROR(SEARCH("Maak Keuze",G663)))</formula>
    </cfRule>
  </conditionalFormatting>
  <conditionalFormatting sqref="G677">
    <cfRule type="containsText" dxfId="305" priority="984" operator="containsText" text="Maak Keuze">
      <formula>NOT(ISERROR(SEARCH("Maak Keuze",G677)))</formula>
    </cfRule>
  </conditionalFormatting>
  <conditionalFormatting sqref="G683">
    <cfRule type="containsText" dxfId="304" priority="1410" operator="containsText" text="Maak Keuze">
      <formula>NOT(ISERROR(SEARCH("Maak Keuze",G683)))</formula>
    </cfRule>
  </conditionalFormatting>
  <conditionalFormatting sqref="G698">
    <cfRule type="containsText" dxfId="303" priority="977" operator="containsText" text="Maak Keuze">
      <formula>NOT(ISERROR(SEARCH("Maak Keuze",G698)))</formula>
    </cfRule>
  </conditionalFormatting>
  <conditionalFormatting sqref="I14">
    <cfRule type="containsText" dxfId="302" priority="4134" operator="containsText" text="keuze">
      <formula>NOT(ISERROR(SEARCH("keuze",I14)))</formula>
    </cfRule>
  </conditionalFormatting>
  <conditionalFormatting sqref="I17:I19">
    <cfRule type="containsText" dxfId="301" priority="2575" operator="containsText" text="keuze">
      <formula>NOT(ISERROR(SEARCH("keuze",I17)))</formula>
    </cfRule>
  </conditionalFormatting>
  <conditionalFormatting sqref="I72">
    <cfRule type="cellIs" dxfId="300" priority="520" operator="greaterThan">
      <formula>0</formula>
    </cfRule>
    <cfRule type="cellIs" dxfId="299" priority="521" operator="lessThanOrEqual">
      <formula>0</formula>
    </cfRule>
  </conditionalFormatting>
  <conditionalFormatting sqref="I78">
    <cfRule type="cellIs" dxfId="298" priority="519" operator="lessThanOrEqual">
      <formula>0</formula>
    </cfRule>
    <cfRule type="cellIs" dxfId="297" priority="518" operator="greaterThan">
      <formula>0</formula>
    </cfRule>
  </conditionalFormatting>
  <conditionalFormatting sqref="I84">
    <cfRule type="cellIs" dxfId="296" priority="517" operator="lessThanOrEqual">
      <formula>0</formula>
    </cfRule>
    <cfRule type="cellIs" dxfId="295" priority="516" operator="greaterThan">
      <formula>0</formula>
    </cfRule>
  </conditionalFormatting>
  <conditionalFormatting sqref="I395">
    <cfRule type="cellIs" dxfId="294" priority="515" operator="lessThanOrEqual">
      <formula>0</formula>
    </cfRule>
    <cfRule type="cellIs" dxfId="293" priority="514" operator="greaterThan">
      <formula>0</formula>
    </cfRule>
  </conditionalFormatting>
  <conditionalFormatting sqref="I489">
    <cfRule type="cellIs" dxfId="292" priority="513" operator="lessThanOrEqual">
      <formula>0</formula>
    </cfRule>
    <cfRule type="cellIs" dxfId="291" priority="512" operator="greaterThan">
      <formula>0</formula>
    </cfRule>
  </conditionalFormatting>
  <conditionalFormatting sqref="I501">
    <cfRule type="cellIs" dxfId="290" priority="506" operator="lessThanOrEqual">
      <formula>0</formula>
    </cfRule>
    <cfRule type="cellIs" dxfId="289" priority="505" operator="greaterThan">
      <formula>0</formula>
    </cfRule>
  </conditionalFormatting>
  <conditionalFormatting sqref="K120:K124">
    <cfRule type="cellIs" dxfId="288" priority="4" operator="equal">
      <formula>0</formula>
    </cfRule>
    <cfRule type="cellIs" dxfId="287" priority="5" operator="greaterThan">
      <formula>0</formula>
    </cfRule>
    <cfRule type="cellIs" dxfId="286" priority="2" operator="greaterThan">
      <formula>0</formula>
    </cfRule>
    <cfRule type="cellIs" dxfId="285" priority="1" operator="greaterThan">
      <formula>0</formula>
    </cfRule>
    <cfRule type="cellIs" dxfId="284" priority="3" operator="equal">
      <formula>0</formula>
    </cfRule>
  </conditionalFormatting>
  <conditionalFormatting sqref="K143">
    <cfRule type="cellIs" dxfId="283" priority="186" operator="greaterThan">
      <formula>0</formula>
    </cfRule>
    <cfRule type="cellIs" dxfId="282" priority="185" operator="greaterThan">
      <formula>0</formula>
    </cfRule>
    <cfRule type="cellIs" dxfId="281" priority="189" operator="greaterThan">
      <formula>0</formula>
    </cfRule>
    <cfRule type="cellIs" dxfId="280" priority="188" operator="equal">
      <formula>0</formula>
    </cfRule>
    <cfRule type="cellIs" dxfId="279" priority="187" operator="equal">
      <formula>0</formula>
    </cfRule>
  </conditionalFormatting>
  <conditionalFormatting sqref="K203">
    <cfRule type="cellIs" dxfId="278" priority="183" operator="equal">
      <formula>0</formula>
    </cfRule>
    <cfRule type="cellIs" dxfId="277" priority="182" operator="equal">
      <formula>0</formula>
    </cfRule>
    <cfRule type="cellIs" dxfId="276" priority="181" operator="greaterThan">
      <formula>0</formula>
    </cfRule>
    <cfRule type="cellIs" dxfId="275" priority="180" operator="greaterThan">
      <formula>0</formula>
    </cfRule>
    <cfRule type="cellIs" dxfId="274" priority="184" operator="greaterThan">
      <formula>0</formula>
    </cfRule>
  </conditionalFormatting>
  <conditionalFormatting sqref="K221">
    <cfRule type="cellIs" dxfId="273" priority="199" operator="greaterThan">
      <formula>0</formula>
    </cfRule>
    <cfRule type="cellIs" dxfId="272" priority="196" operator="greaterThan">
      <formula>0</formula>
    </cfRule>
    <cfRule type="cellIs" dxfId="271" priority="195" operator="greaterThan">
      <formula>0</formula>
    </cfRule>
    <cfRule type="cellIs" dxfId="270" priority="197" operator="equal">
      <formula>0</formula>
    </cfRule>
    <cfRule type="cellIs" dxfId="269" priority="198" operator="equal">
      <formula>0</formula>
    </cfRule>
  </conditionalFormatting>
  <conditionalFormatting sqref="K237:K245">
    <cfRule type="cellIs" dxfId="268" priority="146" operator="greaterThan">
      <formula>0</formula>
    </cfRule>
    <cfRule type="cellIs" dxfId="267" priority="145" operator="greaterThan">
      <formula>0</formula>
    </cfRule>
    <cfRule type="cellIs" dxfId="266" priority="147" operator="equal">
      <formula>0</formula>
    </cfRule>
    <cfRule type="cellIs" dxfId="265" priority="149" operator="greaterThan">
      <formula>0</formula>
    </cfRule>
    <cfRule type="cellIs" dxfId="264" priority="148" operator="equal">
      <formula>0</formula>
    </cfRule>
  </conditionalFormatting>
  <conditionalFormatting sqref="K263 K269 K275">
    <cfRule type="cellIs" dxfId="263" priority="1379" operator="greaterThan">
      <formula>0</formula>
    </cfRule>
    <cfRule type="cellIs" dxfId="262" priority="1378" operator="equal">
      <formula>0</formula>
    </cfRule>
    <cfRule type="cellIs" dxfId="261" priority="1377" operator="equal">
      <formula>0</formula>
    </cfRule>
    <cfRule type="cellIs" dxfId="260" priority="1376" operator="greaterThan">
      <formula>0</formula>
    </cfRule>
    <cfRule type="cellIs" dxfId="259" priority="1375" operator="greaterThan">
      <formula>0</formula>
    </cfRule>
  </conditionalFormatting>
  <conditionalFormatting sqref="K266">
    <cfRule type="cellIs" dxfId="258" priority="818" operator="greaterThan">
      <formula>0</formula>
    </cfRule>
    <cfRule type="cellIs" dxfId="257" priority="814" operator="greaterThan">
      <formula>0</formula>
    </cfRule>
    <cfRule type="cellIs" dxfId="256" priority="815" operator="greaterThan">
      <formula>0</formula>
    </cfRule>
    <cfRule type="cellIs" dxfId="255" priority="816" operator="equal">
      <formula>0</formula>
    </cfRule>
    <cfRule type="cellIs" dxfId="254" priority="817" operator="equal">
      <formula>0</formula>
    </cfRule>
  </conditionalFormatting>
  <conditionalFormatting sqref="K272">
    <cfRule type="cellIs" dxfId="253" priority="131" operator="greaterThan">
      <formula>0</formula>
    </cfRule>
    <cfRule type="cellIs" dxfId="252" priority="127" operator="greaterThan">
      <formula>0</formula>
    </cfRule>
    <cfRule type="cellIs" dxfId="251" priority="128" operator="greaterThan">
      <formula>0</formula>
    </cfRule>
    <cfRule type="cellIs" dxfId="250" priority="129" operator="equal">
      <formula>0</formula>
    </cfRule>
    <cfRule type="cellIs" dxfId="249" priority="130" operator="equal">
      <formula>0</formula>
    </cfRule>
  </conditionalFormatting>
  <conditionalFormatting sqref="K282 K285">
    <cfRule type="cellIs" dxfId="248" priority="1361" operator="greaterThan">
      <formula>0</formula>
    </cfRule>
    <cfRule type="cellIs" dxfId="247" priority="1363" operator="equal">
      <formula>0</formula>
    </cfRule>
    <cfRule type="cellIs" dxfId="246" priority="1360" operator="greaterThan">
      <formula>0</formula>
    </cfRule>
    <cfRule type="cellIs" dxfId="245" priority="1362" operator="equal">
      <formula>0</formula>
    </cfRule>
    <cfRule type="cellIs" dxfId="244" priority="1364" operator="greaterThan">
      <formula>0</formula>
    </cfRule>
  </conditionalFormatting>
  <conditionalFormatting sqref="K288 K291">
    <cfRule type="cellIs" dxfId="243" priority="500" operator="greaterThan">
      <formula>0</formula>
    </cfRule>
    <cfRule type="cellIs" dxfId="242" priority="503" operator="equal">
      <formula>0</formula>
    </cfRule>
    <cfRule type="cellIs" dxfId="241" priority="504" operator="greaterThan">
      <formula>0</formula>
    </cfRule>
    <cfRule type="cellIs" dxfId="240" priority="501" operator="greaterThan">
      <formula>0</formula>
    </cfRule>
    <cfRule type="cellIs" dxfId="239" priority="502" operator="equal">
      <formula>0</formula>
    </cfRule>
  </conditionalFormatting>
  <conditionalFormatting sqref="K294">
    <cfRule type="cellIs" dxfId="238" priority="120" operator="greaterThan">
      <formula>0</formula>
    </cfRule>
    <cfRule type="cellIs" dxfId="237" priority="119" operator="equal">
      <formula>0</formula>
    </cfRule>
    <cfRule type="cellIs" dxfId="236" priority="118" operator="equal">
      <formula>0</formula>
    </cfRule>
    <cfRule type="cellIs" dxfId="235" priority="117" operator="greaterThan">
      <formula>0</formula>
    </cfRule>
    <cfRule type="cellIs" dxfId="234" priority="116" operator="greaterThan">
      <formula>0</formula>
    </cfRule>
  </conditionalFormatting>
  <conditionalFormatting sqref="K301 K303">
    <cfRule type="cellIs" dxfId="233" priority="1348" operator="equal">
      <formula>0</formula>
    </cfRule>
    <cfRule type="cellIs" dxfId="232" priority="1347" operator="equal">
      <formula>0</formula>
    </cfRule>
    <cfRule type="cellIs" dxfId="231" priority="1346" operator="greaterThan">
      <formula>0</formula>
    </cfRule>
    <cfRule type="cellIs" dxfId="230" priority="1345" operator="greaterThan">
      <formula>0</formula>
    </cfRule>
    <cfRule type="cellIs" dxfId="229" priority="1349" operator="greaterThan">
      <formula>0</formula>
    </cfRule>
  </conditionalFormatting>
  <conditionalFormatting sqref="K305 K307">
    <cfRule type="cellIs" dxfId="228" priority="179" operator="greaterThan">
      <formula>0</formula>
    </cfRule>
    <cfRule type="cellIs" dxfId="227" priority="177" operator="equal">
      <formula>0</formula>
    </cfRule>
    <cfRule type="cellIs" dxfId="226" priority="176" operator="greaterThan">
      <formula>0</formula>
    </cfRule>
    <cfRule type="cellIs" dxfId="225" priority="175" operator="greaterThan">
      <formula>0</formula>
    </cfRule>
    <cfRule type="cellIs" dxfId="224" priority="178" operator="equal">
      <formula>0</formula>
    </cfRule>
  </conditionalFormatting>
  <conditionalFormatting sqref="K309">
    <cfRule type="cellIs" dxfId="223" priority="167" operator="equal">
      <formula>0</formula>
    </cfRule>
    <cfRule type="cellIs" dxfId="222" priority="166" operator="greaterThan">
      <formula>0</formula>
    </cfRule>
    <cfRule type="cellIs" dxfId="221" priority="165" operator="greaterThan">
      <formula>0</formula>
    </cfRule>
    <cfRule type="cellIs" dxfId="220" priority="169" operator="greaterThan">
      <formula>0</formula>
    </cfRule>
    <cfRule type="cellIs" dxfId="219" priority="168" operator="equal">
      <formula>0</formula>
    </cfRule>
  </conditionalFormatting>
  <conditionalFormatting sqref="K312:K321">
    <cfRule type="cellIs" dxfId="218" priority="159" operator="greaterThan">
      <formula>0</formula>
    </cfRule>
    <cfRule type="cellIs" dxfId="217" priority="158" operator="equal">
      <formula>0</formula>
    </cfRule>
    <cfRule type="cellIs" dxfId="216" priority="155" operator="greaterThan">
      <formula>0</formula>
    </cfRule>
    <cfRule type="cellIs" dxfId="215" priority="156" operator="greaterThan">
      <formula>0</formula>
    </cfRule>
    <cfRule type="cellIs" dxfId="214" priority="157" operator="equal">
      <formula>0</formula>
    </cfRule>
  </conditionalFormatting>
  <conditionalFormatting sqref="K328 K331">
    <cfRule type="cellIs" dxfId="213" priority="1328" operator="equal">
      <formula>0</formula>
    </cfRule>
    <cfRule type="cellIs" dxfId="212" priority="1325" operator="greaterThan">
      <formula>0</formula>
    </cfRule>
    <cfRule type="cellIs" dxfId="211" priority="1326" operator="greaterThan">
      <formula>0</formula>
    </cfRule>
    <cfRule type="cellIs" dxfId="210" priority="1327" operator="equal">
      <formula>0</formula>
    </cfRule>
    <cfRule type="cellIs" dxfId="209" priority="1329" operator="greaterThan">
      <formula>0</formula>
    </cfRule>
  </conditionalFormatting>
  <conditionalFormatting sqref="K334">
    <cfRule type="cellIs" dxfId="208" priority="781" operator="equal">
      <formula>0</formula>
    </cfRule>
    <cfRule type="cellIs" dxfId="207" priority="780" operator="equal">
      <formula>0</formula>
    </cfRule>
    <cfRule type="cellIs" dxfId="206" priority="779" operator="greaterThan">
      <formula>0</formula>
    </cfRule>
    <cfRule type="cellIs" dxfId="205" priority="778" operator="greaterThan">
      <formula>0</formula>
    </cfRule>
    <cfRule type="cellIs" dxfId="204" priority="782" operator="greaterThan">
      <formula>0</formula>
    </cfRule>
  </conditionalFormatting>
  <conditionalFormatting sqref="K337">
    <cfRule type="cellIs" dxfId="203" priority="115" operator="greaterThan">
      <formula>0</formula>
    </cfRule>
    <cfRule type="cellIs" dxfId="202" priority="111" operator="greaterThan">
      <formula>0</formula>
    </cfRule>
    <cfRule type="cellIs" dxfId="201" priority="112" operator="greaterThan">
      <formula>0</formula>
    </cfRule>
    <cfRule type="cellIs" dxfId="200" priority="113" operator="equal">
      <formula>0</formula>
    </cfRule>
    <cfRule type="cellIs" dxfId="199" priority="114" operator="equal">
      <formula>0</formula>
    </cfRule>
  </conditionalFormatting>
  <conditionalFormatting sqref="K344 K347">
    <cfRule type="cellIs" dxfId="198" priority="1314" operator="greaterThan">
      <formula>0</formula>
    </cfRule>
    <cfRule type="cellIs" dxfId="197" priority="1310" operator="greaterThan">
      <formula>0</formula>
    </cfRule>
    <cfRule type="cellIs" dxfId="196" priority="1311" operator="greaterThan">
      <formula>0</formula>
    </cfRule>
    <cfRule type="cellIs" dxfId="195" priority="1312" operator="equal">
      <formula>0</formula>
    </cfRule>
    <cfRule type="cellIs" dxfId="194" priority="1313" operator="equal">
      <formula>0</formula>
    </cfRule>
  </conditionalFormatting>
  <conditionalFormatting sqref="K350">
    <cfRule type="cellIs" dxfId="193" priority="108" operator="equal">
      <formula>0</formula>
    </cfRule>
    <cfRule type="cellIs" dxfId="192" priority="106" operator="greaterThan">
      <formula>0</formula>
    </cfRule>
    <cfRule type="cellIs" dxfId="191" priority="107" operator="greaterThan">
      <formula>0</formula>
    </cfRule>
    <cfRule type="cellIs" dxfId="190" priority="109" operator="equal">
      <formula>0</formula>
    </cfRule>
    <cfRule type="cellIs" dxfId="189" priority="110" operator="greaterThan">
      <formula>0</formula>
    </cfRule>
  </conditionalFormatting>
  <conditionalFormatting sqref="K357 K360">
    <cfRule type="cellIs" dxfId="188" priority="1295" operator="greaterThan">
      <formula>0</formula>
    </cfRule>
    <cfRule type="cellIs" dxfId="187" priority="1299" operator="greaterThan">
      <formula>0</formula>
    </cfRule>
    <cfRule type="cellIs" dxfId="186" priority="1298" operator="equal">
      <formula>0</formula>
    </cfRule>
    <cfRule type="cellIs" dxfId="185" priority="1297" operator="equal">
      <formula>0</formula>
    </cfRule>
    <cfRule type="cellIs" dxfId="184" priority="1296" operator="greaterThan">
      <formula>0</formula>
    </cfRule>
  </conditionalFormatting>
  <conditionalFormatting sqref="K363">
    <cfRule type="cellIs" dxfId="183" priority="104" operator="equal">
      <formula>0</formula>
    </cfRule>
    <cfRule type="cellIs" dxfId="182" priority="101" operator="greaterThan">
      <formula>0</formula>
    </cfRule>
    <cfRule type="cellIs" dxfId="181" priority="103" operator="equal">
      <formula>0</formula>
    </cfRule>
    <cfRule type="cellIs" dxfId="180" priority="105" operator="greaterThan">
      <formula>0</formula>
    </cfRule>
    <cfRule type="cellIs" dxfId="179" priority="102" operator="greaterThan">
      <formula>0</formula>
    </cfRule>
  </conditionalFormatting>
  <conditionalFormatting sqref="K370 K373">
    <cfRule type="cellIs" dxfId="178" priority="1276" operator="greaterThan">
      <formula>0</formula>
    </cfRule>
    <cfRule type="cellIs" dxfId="177" priority="1277" operator="equal">
      <formula>0</formula>
    </cfRule>
    <cfRule type="cellIs" dxfId="176" priority="1278" operator="equal">
      <formula>0</formula>
    </cfRule>
    <cfRule type="cellIs" dxfId="175" priority="1275" operator="greaterThan">
      <formula>0</formula>
    </cfRule>
    <cfRule type="cellIs" dxfId="174" priority="1279" operator="greaterThan">
      <formula>0</formula>
    </cfRule>
  </conditionalFormatting>
  <conditionalFormatting sqref="K376">
    <cfRule type="cellIs" dxfId="173" priority="98" operator="equal">
      <formula>0</formula>
    </cfRule>
    <cfRule type="cellIs" dxfId="172" priority="99" operator="equal">
      <formula>0</formula>
    </cfRule>
    <cfRule type="cellIs" dxfId="171" priority="100" operator="greaterThan">
      <formula>0</formula>
    </cfRule>
    <cfRule type="cellIs" dxfId="170" priority="97" operator="greaterThan">
      <formula>0</formula>
    </cfRule>
    <cfRule type="cellIs" dxfId="169" priority="96" operator="greaterThan">
      <formula>0</formula>
    </cfRule>
  </conditionalFormatting>
  <conditionalFormatting sqref="K392:K395 K407:K408 K478:L478 K486:K489 K492:K495 K498:K501 K504:K507 K510:K513 K516:K519 K522:K525 K528:K540 K547 K550 K559:K561">
    <cfRule type="cellIs" dxfId="168" priority="1156" operator="greaterThan">
      <formula>0</formula>
    </cfRule>
    <cfRule type="cellIs" dxfId="167" priority="1155" operator="greaterThan">
      <formula>0</formula>
    </cfRule>
    <cfRule type="cellIs" dxfId="166" priority="1157" operator="equal">
      <formula>0</formula>
    </cfRule>
    <cfRule type="cellIs" dxfId="165" priority="1158" operator="equal">
      <formula>0</formula>
    </cfRule>
    <cfRule type="cellIs" dxfId="164" priority="1159" operator="greaterThan">
      <formula>0</formula>
    </cfRule>
  </conditionalFormatting>
  <conditionalFormatting sqref="K403:K404">
    <cfRule type="cellIs" dxfId="163" priority="682" operator="greaterThan">
      <formula>0</formula>
    </cfRule>
    <cfRule type="cellIs" dxfId="162" priority="678" operator="greaterThan">
      <formula>0</formula>
    </cfRule>
    <cfRule type="cellIs" dxfId="161" priority="679" operator="greaterThan">
      <formula>0</formula>
    </cfRule>
    <cfRule type="cellIs" dxfId="160" priority="680" operator="equal">
      <formula>0</formula>
    </cfRule>
    <cfRule type="cellIs" dxfId="159" priority="681" operator="equal">
      <formula>0</formula>
    </cfRule>
  </conditionalFormatting>
  <conditionalFormatting sqref="K411:K420">
    <cfRule type="cellIs" dxfId="158" priority="511" operator="greaterThan">
      <formula>0</formula>
    </cfRule>
    <cfRule type="cellIs" dxfId="157" priority="507" operator="greaterThan">
      <formula>0</formula>
    </cfRule>
    <cfRule type="cellIs" dxfId="156" priority="509" operator="equal">
      <formula>0</formula>
    </cfRule>
    <cfRule type="cellIs" dxfId="155" priority="510" operator="equal">
      <formula>0</formula>
    </cfRule>
    <cfRule type="cellIs" dxfId="154" priority="508" operator="greaterThan">
      <formula>0</formula>
    </cfRule>
  </conditionalFormatting>
  <conditionalFormatting sqref="K428:K429">
    <cfRule type="cellIs" dxfId="153" priority="569" operator="greaterThan">
      <formula>0</formula>
    </cfRule>
    <cfRule type="cellIs" dxfId="152" priority="568" operator="greaterThan">
      <formula>0</formula>
    </cfRule>
    <cfRule type="cellIs" dxfId="151" priority="570" operator="equal">
      <formula>0</formula>
    </cfRule>
    <cfRule type="cellIs" dxfId="150" priority="572" operator="greaterThan">
      <formula>0</formula>
    </cfRule>
    <cfRule type="cellIs" dxfId="149" priority="571" operator="equal">
      <formula>0</formula>
    </cfRule>
  </conditionalFormatting>
  <conditionalFormatting sqref="K432:K433">
    <cfRule type="cellIs" dxfId="148" priority="622" operator="greaterThan">
      <formula>0</formula>
    </cfRule>
    <cfRule type="cellIs" dxfId="147" priority="618" operator="greaterThan">
      <formula>0</formula>
    </cfRule>
    <cfRule type="cellIs" dxfId="146" priority="619" operator="greaterThan">
      <formula>0</formula>
    </cfRule>
    <cfRule type="cellIs" dxfId="145" priority="621" operator="equal">
      <formula>0</formula>
    </cfRule>
    <cfRule type="cellIs" dxfId="144" priority="620" operator="equal">
      <formula>0</formula>
    </cfRule>
  </conditionalFormatting>
  <conditionalFormatting sqref="K436:K437">
    <cfRule type="cellIs" dxfId="143" priority="606" operator="equal">
      <formula>0</formula>
    </cfRule>
    <cfRule type="cellIs" dxfId="142" priority="607" operator="greaterThan">
      <formula>0</formula>
    </cfRule>
    <cfRule type="cellIs" dxfId="141" priority="603" operator="greaterThan">
      <formula>0</formula>
    </cfRule>
    <cfRule type="cellIs" dxfId="140" priority="605" operator="equal">
      <formula>0</formula>
    </cfRule>
    <cfRule type="cellIs" dxfId="139" priority="604" operator="greaterThan">
      <formula>0</formula>
    </cfRule>
  </conditionalFormatting>
  <conditionalFormatting sqref="K440:K441">
    <cfRule type="cellIs" dxfId="138" priority="588" operator="greaterThan">
      <formula>0</formula>
    </cfRule>
    <cfRule type="cellIs" dxfId="137" priority="592" operator="greaterThan">
      <formula>0</formula>
    </cfRule>
    <cfRule type="cellIs" dxfId="136" priority="591" operator="equal">
      <formula>0</formula>
    </cfRule>
    <cfRule type="cellIs" dxfId="135" priority="590" operator="equal">
      <formula>0</formula>
    </cfRule>
    <cfRule type="cellIs" dxfId="134" priority="589" operator="greaterThan">
      <formula>0</formula>
    </cfRule>
  </conditionalFormatting>
  <conditionalFormatting sqref="K444:K445">
    <cfRule type="cellIs" dxfId="133" priority="581" operator="equal">
      <formula>0</formula>
    </cfRule>
    <cfRule type="cellIs" dxfId="132" priority="582" operator="greaterThan">
      <formula>0</formula>
    </cfRule>
    <cfRule type="cellIs" dxfId="131" priority="578" operator="greaterThan">
      <formula>0</formula>
    </cfRule>
    <cfRule type="cellIs" dxfId="130" priority="579" operator="greaterThan">
      <formula>0</formula>
    </cfRule>
    <cfRule type="cellIs" dxfId="129" priority="580" operator="equal">
      <formula>0</formula>
    </cfRule>
  </conditionalFormatting>
  <conditionalFormatting sqref="K448:K449">
    <cfRule type="cellIs" dxfId="128" priority="523" operator="greaterThan">
      <formula>0</formula>
    </cfRule>
    <cfRule type="cellIs" dxfId="127" priority="526" operator="greaterThan">
      <formula>0</formula>
    </cfRule>
    <cfRule type="cellIs" dxfId="126" priority="525" operator="equal">
      <formula>0</formula>
    </cfRule>
    <cfRule type="cellIs" dxfId="125" priority="524" operator="equal">
      <formula>0</formula>
    </cfRule>
    <cfRule type="cellIs" dxfId="124" priority="522" operator="greaterThan">
      <formula>0</formula>
    </cfRule>
  </conditionalFormatting>
  <conditionalFormatting sqref="K452:K453 K456:K460">
    <cfRule type="cellIs" dxfId="123" priority="577" operator="greaterThan">
      <formula>0</formula>
    </cfRule>
    <cfRule type="cellIs" dxfId="122" priority="573" operator="greaterThan">
      <formula>0</formula>
    </cfRule>
    <cfRule type="cellIs" dxfId="121" priority="576" operator="equal">
      <formula>0</formula>
    </cfRule>
    <cfRule type="cellIs" dxfId="120" priority="575" operator="equal">
      <formula>0</formula>
    </cfRule>
    <cfRule type="cellIs" dxfId="119" priority="574" operator="greaterThan">
      <formula>0</formula>
    </cfRule>
  </conditionalFormatting>
  <conditionalFormatting sqref="K456:K460">
    <cfRule type="cellIs" dxfId="118" priority="630" operator="equal">
      <formula>0</formula>
    </cfRule>
    <cfRule type="cellIs" dxfId="117" priority="628" operator="greaterThan">
      <formula>0</formula>
    </cfRule>
    <cfRule type="cellIs" dxfId="116" priority="629" operator="greaterThan">
      <formula>0</formula>
    </cfRule>
    <cfRule type="cellIs" dxfId="115" priority="632" operator="greaterThan">
      <formula>0</formula>
    </cfRule>
    <cfRule type="cellIs" dxfId="114" priority="631" operator="equal">
      <formula>0</formula>
    </cfRule>
  </conditionalFormatting>
  <conditionalFormatting sqref="K467">
    <cfRule type="cellIs" dxfId="113" priority="613" operator="greaterThan">
      <formula>0</formula>
    </cfRule>
    <cfRule type="cellIs" dxfId="112" priority="614" operator="greaterThan">
      <formula>0</formula>
    </cfRule>
    <cfRule type="cellIs" dxfId="111" priority="615" operator="equal">
      <formula>0</formula>
    </cfRule>
    <cfRule type="cellIs" dxfId="110" priority="616" operator="equal">
      <formula>0</formula>
    </cfRule>
    <cfRule type="cellIs" dxfId="109" priority="617" operator="greaterThan">
      <formula>0</formula>
    </cfRule>
  </conditionalFormatting>
  <conditionalFormatting sqref="K470">
    <cfRule type="cellIs" dxfId="108" priority="765" operator="equal">
      <formula>0</formula>
    </cfRule>
    <cfRule type="cellIs" dxfId="107" priority="766" operator="equal">
      <formula>0</formula>
    </cfRule>
    <cfRule type="cellIs" dxfId="106" priority="764" operator="greaterThan">
      <formula>0</formula>
    </cfRule>
    <cfRule type="cellIs" dxfId="105" priority="767" operator="greaterThan">
      <formula>0</formula>
    </cfRule>
    <cfRule type="cellIs" dxfId="104" priority="763" operator="greaterThan">
      <formula>0</formula>
    </cfRule>
  </conditionalFormatting>
  <conditionalFormatting sqref="K553">
    <cfRule type="cellIs" dxfId="103" priority="762" operator="greaterThan">
      <formula>0</formula>
    </cfRule>
    <cfRule type="cellIs" dxfId="102" priority="761" operator="equal">
      <formula>0</formula>
    </cfRule>
    <cfRule type="cellIs" dxfId="101" priority="760" operator="equal">
      <formula>0</formula>
    </cfRule>
    <cfRule type="cellIs" dxfId="100" priority="759" operator="greaterThan">
      <formula>0</formula>
    </cfRule>
    <cfRule type="cellIs" dxfId="99" priority="758" operator="greaterThan">
      <formula>0</formula>
    </cfRule>
  </conditionalFormatting>
  <conditionalFormatting sqref="K556">
    <cfRule type="cellIs" dxfId="98" priority="91" operator="greaterThan">
      <formula>0</formula>
    </cfRule>
    <cfRule type="cellIs" dxfId="97" priority="95" operator="greaterThan">
      <formula>0</formula>
    </cfRule>
    <cfRule type="cellIs" dxfId="96" priority="94" operator="equal">
      <formula>0</formula>
    </cfRule>
    <cfRule type="cellIs" dxfId="95" priority="93" operator="equal">
      <formula>0</formula>
    </cfRule>
    <cfRule type="cellIs" dxfId="94" priority="92" operator="greaterThan">
      <formula>0</formula>
    </cfRule>
  </conditionalFormatting>
  <conditionalFormatting sqref="K568:K569">
    <cfRule type="cellIs" dxfId="93" priority="9" operator="equal">
      <formula>0</formula>
    </cfRule>
    <cfRule type="cellIs" dxfId="92" priority="8" operator="equal">
      <formula>0</formula>
    </cfRule>
    <cfRule type="cellIs" dxfId="91" priority="10" operator="greaterThan">
      <formula>0</formula>
    </cfRule>
    <cfRule type="cellIs" dxfId="90" priority="6" operator="greaterThan">
      <formula>0</formula>
    </cfRule>
    <cfRule type="cellIs" dxfId="89" priority="7" operator="greaterThan">
      <formula>0</formula>
    </cfRule>
  </conditionalFormatting>
  <conditionalFormatting sqref="K572:K573">
    <cfRule type="cellIs" dxfId="88" priority="564" operator="greaterThan">
      <formula>0</formula>
    </cfRule>
    <cfRule type="cellIs" dxfId="87" priority="563" operator="greaterThan">
      <formula>0</formula>
    </cfRule>
    <cfRule type="cellIs" dxfId="86" priority="567" operator="greaterThan">
      <formula>0</formula>
    </cfRule>
    <cfRule type="cellIs" dxfId="85" priority="566" operator="equal">
      <formula>0</formula>
    </cfRule>
    <cfRule type="cellIs" dxfId="84" priority="565" operator="equal">
      <formula>0</formula>
    </cfRule>
  </conditionalFormatting>
  <conditionalFormatting sqref="K577">
    <cfRule type="cellIs" dxfId="83" priority="541" operator="equal">
      <formula>0</formula>
    </cfRule>
    <cfRule type="cellIs" dxfId="82" priority="542" operator="greaterThan">
      <formula>0</formula>
    </cfRule>
    <cfRule type="cellIs" dxfId="81" priority="540" operator="equal">
      <formula>0</formula>
    </cfRule>
    <cfRule type="cellIs" dxfId="80" priority="538" operator="greaterThan">
      <formula>0</formula>
    </cfRule>
    <cfRule type="cellIs" dxfId="79" priority="539" operator="greaterThan">
      <formula>0</formula>
    </cfRule>
  </conditionalFormatting>
  <conditionalFormatting sqref="K584:K608">
    <cfRule type="cellIs" dxfId="78" priority="87" operator="greaterThan">
      <formula>0</formula>
    </cfRule>
    <cfRule type="cellIs" dxfId="77" priority="86" operator="greaterThan">
      <formula>0</formula>
    </cfRule>
    <cfRule type="cellIs" dxfId="76" priority="90" operator="greaterThan">
      <formula>0</formula>
    </cfRule>
    <cfRule type="cellIs" dxfId="75" priority="89" operator="equal">
      <formula>0</formula>
    </cfRule>
    <cfRule type="cellIs" dxfId="74" priority="88" operator="equal">
      <formula>0</formula>
    </cfRule>
  </conditionalFormatting>
  <conditionalFormatting sqref="K611:K629">
    <cfRule type="cellIs" dxfId="73" priority="20" operator="greaterThan">
      <formula>0</formula>
    </cfRule>
    <cfRule type="cellIs" dxfId="72" priority="19" operator="equal">
      <formula>0</formula>
    </cfRule>
    <cfRule type="cellIs" dxfId="71" priority="18" operator="equal">
      <formula>0</formula>
    </cfRule>
    <cfRule type="cellIs" dxfId="70" priority="17" operator="greaterThan">
      <formula>0</formula>
    </cfRule>
    <cfRule type="cellIs" dxfId="69" priority="16" operator="greaterThan">
      <formula>0</formula>
    </cfRule>
  </conditionalFormatting>
  <conditionalFormatting sqref="K633">
    <cfRule type="cellIs" dxfId="68" priority="14" operator="equal">
      <formula>0</formula>
    </cfRule>
    <cfRule type="cellIs" dxfId="67" priority="13" operator="equal">
      <formula>0</formula>
    </cfRule>
    <cfRule type="cellIs" dxfId="66" priority="12" operator="greaterThan">
      <formula>0</formula>
    </cfRule>
    <cfRule type="cellIs" dxfId="65" priority="11" operator="greaterThan">
      <formula>0</formula>
    </cfRule>
    <cfRule type="cellIs" dxfId="64" priority="15" operator="greaterThan">
      <formula>0</formula>
    </cfRule>
  </conditionalFormatting>
  <conditionalFormatting sqref="K655 K658 K661 K671 K673 K675">
    <cfRule type="cellIs" dxfId="63" priority="1084" operator="greaterThan">
      <formula>0</formula>
    </cfRule>
    <cfRule type="cellIs" dxfId="62" priority="1083" operator="equal">
      <formula>0</formula>
    </cfRule>
    <cfRule type="cellIs" dxfId="61" priority="1082" operator="equal">
      <formula>0</formula>
    </cfRule>
    <cfRule type="cellIs" dxfId="60" priority="1081" operator="greaterThan">
      <formula>0</formula>
    </cfRule>
    <cfRule type="cellIs" dxfId="59" priority="1080" operator="greaterThan">
      <formula>0</formula>
    </cfRule>
  </conditionalFormatting>
  <conditionalFormatting sqref="K690 K692 K694 K696">
    <cfRule type="cellIs" dxfId="58" priority="1063" operator="equal">
      <formula>0</formula>
    </cfRule>
    <cfRule type="cellIs" dxfId="57" priority="1061" operator="greaterThan">
      <formula>0</formula>
    </cfRule>
    <cfRule type="cellIs" dxfId="56" priority="1062" operator="equal">
      <formula>0</formula>
    </cfRule>
    <cfRule type="cellIs" dxfId="55" priority="1060" operator="greaterThan">
      <formula>0</formula>
    </cfRule>
    <cfRule type="cellIs" dxfId="54" priority="1064" operator="greaterThan">
      <formula>0</formula>
    </cfRule>
  </conditionalFormatting>
  <printOptions horizontalCentered="1"/>
  <pageMargins left="0.23622047244094491" right="0.23622047244094491" top="0.74803149606299213" bottom="0.35433070866141736" header="0.31496062992125984" footer="0.19685039370078741"/>
  <pageSetup paperSize="9" scale="64" fitToHeight="4" orientation="portrait" r:id="rId3"/>
  <headerFooter>
    <oddFooter>&amp;L_x000D_&amp;1#&amp;"Calibri"&amp;10&amp;K000000 Intern gebruik&amp;C&amp;P</oddFooter>
  </headerFooter>
  <rowBreaks count="2" manualBreakCount="2">
    <brk id="51" min="2" max="22" man="1"/>
    <brk id="664" min="2" max="22" man="1"/>
  </rowBreaks>
  <ignoredErrors>
    <ignoredError sqref="M423 A87:A88" unlockedFormula="1"/>
  </ignoredErrors>
  <drawing r:id="rId4"/>
  <extLst>
    <ext xmlns:x14="http://schemas.microsoft.com/office/spreadsheetml/2009/9/main" uri="{78C0D931-6437-407d-A8EE-F0AAD7539E65}">
      <x14:conditionalFormattings>
        <x14:conditionalFormatting xmlns:xm="http://schemas.microsoft.com/office/excel/2006/main">
          <x14:cfRule type="iconSet" priority="144" id="{0A78752A-1073-4B29-B239-E6574E7FC86A}">
            <x14:iconSet iconSet="3Symbols" custom="1">
              <x14:cfvo type="percent">
                <xm:f>0</xm:f>
              </x14:cfvo>
              <x14:cfvo type="num">
                <xm:f>0</xm:f>
              </x14:cfvo>
              <x14:cfvo type="num" gte="0">
                <xm:f>1</xm:f>
              </x14:cfvo>
              <x14:cfIcon iconSet="3Symbols" iconId="0"/>
              <x14:cfIcon iconSet="3Symbols" iconId="2"/>
              <x14:cfIcon iconSet="3Symbols" iconId="0"/>
            </x14:iconSet>
          </x14:cfRule>
          <xm:sqref>U704</xm:sqref>
        </x14:conditionalFormatting>
        <x14:conditionalFormatting xmlns:xm="http://schemas.microsoft.com/office/excel/2006/main">
          <x14:cfRule type="iconSet" priority="143" id="{7E18CC4E-AF89-460A-B843-C679E322F987}">
            <x14:iconSet iconSet="3Symbols" custom="1">
              <x14:cfvo type="percent">
                <xm:f>0</xm:f>
              </x14:cfvo>
              <x14:cfvo type="num">
                <xm:f>0</xm:f>
              </x14:cfvo>
              <x14:cfvo type="num" gte="0">
                <xm:f>1</xm:f>
              </x14:cfvo>
              <x14:cfIcon iconSet="3Symbols" iconId="0"/>
              <x14:cfIcon iconSet="3Symbols" iconId="2"/>
              <x14:cfIcon iconSet="3Symbols" iconId="0"/>
            </x14:iconSet>
          </x14:cfRule>
          <xm:sqref>U706</xm:sqref>
        </x14:conditionalFormatting>
        <x14:conditionalFormatting xmlns:xm="http://schemas.microsoft.com/office/excel/2006/main">
          <x14:cfRule type="iconSet" priority="527" id="{050ABD25-C78F-44A5-A6F7-08F0FB6E44EC}">
            <x14:iconSet iconSet="3Symbols" custom="1">
              <x14:cfvo type="percent">
                <xm:f>0</xm:f>
              </x14:cfvo>
              <x14:cfvo type="num">
                <xm:f>0</xm:f>
              </x14:cfvo>
              <x14:cfvo type="num" gte="0">
                <xm:f>1</xm:f>
              </x14:cfvo>
              <x14:cfIcon iconSet="3Symbols" iconId="0"/>
              <x14:cfIcon iconSet="3Symbols" iconId="2"/>
              <x14:cfIcon iconSet="3Symbols" iconId="0"/>
            </x14:iconSet>
          </x14:cfRule>
          <xm:sqref>U710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BDE8C34-CD75-403F-B873-0BEEF0267D98}">
          <x14:formula1>
            <xm:f>Tabellen!$F$30:$F$32</xm:f>
          </x14:formula1>
          <xm:sqref>G9</xm:sqref>
        </x14:dataValidation>
        <x14:dataValidation type="list" allowBlank="1" showInputMessage="1" showErrorMessage="1" xr:uid="{47C8C887-1AE2-4E1B-9C07-E6AE56089B16}">
          <x14:formula1>
            <xm:f>Tabellen!$O$30:$O$38</xm:f>
          </x14:formula1>
          <xm:sqref>Z495</xm:sqref>
        </x14:dataValidation>
        <x14:dataValidation type="list" allowBlank="1" showInputMessage="1" showErrorMessage="1" xr:uid="{B7CA4129-E8F7-4591-8FCE-9D36E6CDCE67}">
          <x14:formula1>
            <xm:f>Tabellen!$B$24:$B$26</xm:f>
          </x14:formula1>
          <xm:sqref>G17:G18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3BE28-69DD-4EFE-BDA4-647FEE86CF45}">
  <sheetPr>
    <tabColor rgb="FF88EA9F"/>
    <outlinePr summaryBelow="0"/>
  </sheetPr>
  <dimension ref="A1:AJ1881"/>
  <sheetViews>
    <sheetView topLeftCell="A208" zoomScale="85" zoomScaleNormal="85" workbookViewId="0">
      <selection activeCell="D216" sqref="D216:D220"/>
    </sheetView>
  </sheetViews>
  <sheetFormatPr defaultColWidth="9" defaultRowHeight="15.65" customHeight="1" outlineLevelRow="3" outlineLevelCol="6" x14ac:dyDescent="0.25"/>
  <cols>
    <col min="1" max="1" width="2.69921875" style="773" customWidth="1"/>
    <col min="2" max="2" width="10.59765625" style="773" customWidth="1"/>
    <col min="3" max="3" width="3.69921875" style="1037" customWidth="1"/>
    <col min="4" max="4" width="72.69921875" style="773" customWidth="1"/>
    <col min="5" max="5" width="10.69921875" style="773" customWidth="1" outlineLevel="6"/>
    <col min="6" max="6" width="5.59765625" style="773" customWidth="1" outlineLevel="6"/>
    <col min="7" max="7" width="7.69921875" style="773" customWidth="1" outlineLevel="6"/>
    <col min="8" max="9" width="9.69921875" style="773" customWidth="1" outlineLevel="5"/>
    <col min="10" max="12" width="11.69921875" style="773" customWidth="1" outlineLevel="5"/>
    <col min="13" max="13" width="13.69921875" style="773" customWidth="1" outlineLevel="4"/>
    <col min="14" max="14" width="2.69921875" style="1043" customWidth="1" outlineLevel="4"/>
    <col min="15" max="15" width="13.69921875" style="773" customWidth="1" outlineLevel="4"/>
    <col min="16" max="16" width="10.69921875" style="773" customWidth="1" outlineLevel="4"/>
    <col min="17" max="17" width="21" style="773" customWidth="1" outlineLevel="4"/>
    <col min="18" max="18" width="10.69921875" style="773" customWidth="1" outlineLevel="4"/>
    <col min="19" max="19" width="10.69921875" style="773" customWidth="1" outlineLevel="3"/>
    <col min="20" max="22" width="10.69921875" style="773" customWidth="1" outlineLevel="2"/>
    <col min="23" max="23" width="10.69921875" style="773" customWidth="1" outlineLevel="1"/>
    <col min="24" max="24" width="15.3984375" style="773" customWidth="1"/>
    <col min="25" max="25" width="58.3984375" style="773" customWidth="1"/>
    <col min="26" max="26" width="55.8984375" style="773" customWidth="1"/>
    <col min="27" max="31" width="9" style="773" customWidth="1"/>
    <col min="32" max="33" width="9" style="773"/>
    <col min="34" max="34" width="21.69921875" style="773" customWidth="1"/>
    <col min="35" max="35" width="35.19921875" style="773" customWidth="1"/>
    <col min="36" max="16384" width="9" style="773"/>
  </cols>
  <sheetData>
    <row r="1" spans="1:34" ht="15.65" customHeight="1" x14ac:dyDescent="0.25">
      <c r="A1" s="747">
        <v>2</v>
      </c>
      <c r="B1" s="747">
        <v>10</v>
      </c>
      <c r="C1" s="1036">
        <v>1.5</v>
      </c>
      <c r="D1" s="747">
        <v>65</v>
      </c>
      <c r="E1" s="748">
        <v>8</v>
      </c>
      <c r="F1" s="749">
        <v>4</v>
      </c>
      <c r="G1" s="749">
        <v>7</v>
      </c>
      <c r="H1" s="750">
        <v>9</v>
      </c>
      <c r="I1" s="751">
        <v>9</v>
      </c>
      <c r="J1" s="750">
        <v>11</v>
      </c>
      <c r="K1" s="750">
        <v>11</v>
      </c>
      <c r="L1" s="750">
        <v>11</v>
      </c>
      <c r="M1" s="751">
        <v>13</v>
      </c>
      <c r="N1" s="1048">
        <v>1.5</v>
      </c>
      <c r="O1" s="747">
        <v>13</v>
      </c>
      <c r="P1" s="747">
        <v>10</v>
      </c>
      <c r="Q1" s="747"/>
      <c r="R1" s="747"/>
      <c r="S1" s="747"/>
      <c r="T1" s="747"/>
      <c r="U1" s="747"/>
      <c r="V1" s="747"/>
      <c r="W1" s="747"/>
      <c r="X1" s="747"/>
      <c r="Y1" s="752" t="s">
        <v>154</v>
      </c>
      <c r="Z1" s="936"/>
      <c r="AA1" s="753"/>
      <c r="AB1" s="753"/>
      <c r="AC1" s="753"/>
      <c r="AD1" s="753"/>
      <c r="AE1" s="753"/>
      <c r="AF1" s="753"/>
      <c r="AG1" s="753"/>
      <c r="AH1" s="753"/>
    </row>
    <row r="2" spans="1:34" ht="15.65" customHeight="1" x14ac:dyDescent="0.25">
      <c r="A2" s="912" t="s">
        <v>1400</v>
      </c>
      <c r="B2" s="775"/>
      <c r="D2" s="776" t="s">
        <v>55</v>
      </c>
      <c r="E2" s="777"/>
      <c r="F2" s="776"/>
      <c r="G2" s="778"/>
      <c r="H2" s="778"/>
      <c r="I2" s="778"/>
      <c r="J2" s="778"/>
      <c r="K2" s="778"/>
      <c r="L2" s="778"/>
      <c r="M2" s="778"/>
      <c r="N2" s="1049"/>
      <c r="O2" s="913" t="s">
        <v>1406</v>
      </c>
      <c r="P2" s="913"/>
      <c r="Q2" s="913"/>
      <c r="R2" s="913"/>
      <c r="S2" s="913"/>
      <c r="T2" s="913"/>
      <c r="U2" s="929">
        <v>0.09</v>
      </c>
      <c r="V2" s="929">
        <v>0.21</v>
      </c>
      <c r="W2" s="913"/>
      <c r="X2" s="913"/>
      <c r="Y2" s="928" t="str">
        <f>IF(Maatregel_29_kosten!$G$9="Aannemer/Onderaannemer","€ 60,00","€ 20,67")</f>
        <v>€ 60,00</v>
      </c>
      <c r="Z2" s="914"/>
      <c r="AA2" s="915"/>
      <c r="AB2" s="915"/>
      <c r="AC2" s="915"/>
      <c r="AD2" s="915"/>
      <c r="AE2" s="915"/>
      <c r="AF2" s="915" t="str">
        <f>Maatregel_29_kosten!G9</f>
        <v>Aannemer/Onderaannemer</v>
      </c>
      <c r="AG2" s="916"/>
      <c r="AH2" s="916"/>
    </row>
    <row r="3" spans="1:34" ht="15.65" customHeight="1" x14ac:dyDescent="0.25">
      <c r="A3" s="753"/>
      <c r="B3" s="755"/>
      <c r="D3" s="756"/>
      <c r="E3" s="757"/>
      <c r="F3" s="753"/>
      <c r="G3" s="753"/>
      <c r="H3" s="753"/>
      <c r="I3" s="753"/>
      <c r="J3" s="753"/>
      <c r="K3" s="753"/>
      <c r="L3" s="753"/>
      <c r="M3" s="753"/>
      <c r="N3" s="1049"/>
      <c r="O3" s="753"/>
      <c r="P3" s="753"/>
      <c r="Q3" s="753"/>
      <c r="R3" s="753"/>
      <c r="S3" s="753"/>
      <c r="T3" s="753"/>
      <c r="U3" s="753"/>
      <c r="V3" s="753"/>
      <c r="W3" s="753"/>
      <c r="X3" s="753"/>
      <c r="Y3" s="779"/>
      <c r="Z3" s="753"/>
      <c r="AA3" s="753"/>
      <c r="AB3" s="753"/>
      <c r="AC3" s="753"/>
      <c r="AD3" s="753"/>
      <c r="AE3" s="753"/>
      <c r="AF3" s="753"/>
      <c r="AG3" s="753"/>
      <c r="AH3" s="753"/>
    </row>
    <row r="4" spans="1:34" s="754" customFormat="1" ht="15.65" customHeight="1" x14ac:dyDescent="0.25">
      <c r="B4" s="889" t="s">
        <v>155</v>
      </c>
      <c r="C4" s="1037"/>
      <c r="D4" s="890" t="s">
        <v>156</v>
      </c>
      <c r="E4" s="891" t="s">
        <v>157</v>
      </c>
      <c r="F4" s="892" t="s">
        <v>158</v>
      </c>
      <c r="G4" s="893" t="s">
        <v>159</v>
      </c>
      <c r="H4" s="894" t="s">
        <v>160</v>
      </c>
      <c r="I4" s="893" t="s">
        <v>74</v>
      </c>
      <c r="J4" s="895" t="s">
        <v>161</v>
      </c>
      <c r="K4" s="893" t="s">
        <v>162</v>
      </c>
      <c r="L4" s="893" t="s">
        <v>163</v>
      </c>
      <c r="M4" s="895" t="s">
        <v>124</v>
      </c>
      <c r="N4" s="1037"/>
      <c r="O4" s="896" t="s">
        <v>164</v>
      </c>
      <c r="P4" s="896" t="str">
        <f>B4</f>
        <v>Code</v>
      </c>
      <c r="Q4" s="925" t="s">
        <v>1579</v>
      </c>
      <c r="R4" s="926" t="s">
        <v>1580</v>
      </c>
      <c r="S4" s="927" t="s">
        <v>1581</v>
      </c>
      <c r="T4" s="926" t="s">
        <v>1582</v>
      </c>
      <c r="U4" s="926" t="s">
        <v>1583</v>
      </c>
      <c r="V4" s="926" t="s">
        <v>1584</v>
      </c>
      <c r="W4" s="926" t="s">
        <v>1585</v>
      </c>
      <c r="X4" s="926" t="s">
        <v>1586</v>
      </c>
      <c r="Y4" s="896" t="s">
        <v>165</v>
      </c>
      <c r="Z4" s="937"/>
      <c r="AG4" s="897"/>
      <c r="AH4" s="897"/>
    </row>
    <row r="5" spans="1:34" s="754" customFormat="1" ht="15.65" customHeight="1" x14ac:dyDescent="0.25">
      <c r="B5" s="1026"/>
      <c r="C5" s="1037"/>
      <c r="D5" s="1030"/>
      <c r="E5" s="898"/>
      <c r="F5" s="899"/>
      <c r="G5" s="900"/>
      <c r="H5" s="900"/>
      <c r="I5" s="900"/>
      <c r="J5" s="900"/>
      <c r="K5" s="900"/>
      <c r="L5" s="900"/>
      <c r="M5" s="901"/>
      <c r="N5" s="1037"/>
      <c r="O5" s="902"/>
      <c r="P5" s="903"/>
      <c r="Q5" s="903"/>
      <c r="R5" s="903"/>
      <c r="S5" s="903"/>
      <c r="T5" s="903"/>
      <c r="U5" s="903"/>
      <c r="V5" s="903"/>
      <c r="W5" s="903"/>
      <c r="X5" s="903"/>
      <c r="Y5" s="903"/>
      <c r="AG5" s="897"/>
      <c r="AH5" s="897"/>
    </row>
    <row r="6" spans="1:34" s="754" customFormat="1" ht="15.65" customHeight="1" x14ac:dyDescent="0.25">
      <c r="A6" s="897"/>
      <c r="B6" s="904"/>
      <c r="C6" s="1037"/>
      <c r="D6" s="905"/>
      <c r="E6" s="906"/>
      <c r="F6" s="907"/>
      <c r="G6" s="908"/>
      <c r="H6" s="909"/>
      <c r="I6" s="908"/>
      <c r="J6" s="910"/>
      <c r="K6" s="908"/>
      <c r="L6" s="908"/>
      <c r="M6" s="910"/>
      <c r="N6" s="1037"/>
      <c r="O6" s="911"/>
      <c r="P6" s="911"/>
      <c r="Q6" s="911"/>
      <c r="R6" s="911"/>
      <c r="S6" s="911"/>
      <c r="T6" s="911"/>
      <c r="U6" s="911"/>
      <c r="V6" s="911"/>
      <c r="W6" s="911"/>
      <c r="X6" s="911"/>
      <c r="Y6" s="911"/>
      <c r="Z6" s="937"/>
    </row>
    <row r="7" spans="1:34" s="983" customFormat="1" ht="9" customHeight="1" thickBot="1" x14ac:dyDescent="0.3">
      <c r="B7" s="965"/>
      <c r="C7" s="1038"/>
      <c r="D7" s="966"/>
      <c r="E7" s="967"/>
      <c r="F7" s="966"/>
      <c r="G7" s="968"/>
      <c r="H7" s="968"/>
      <c r="I7" s="968"/>
      <c r="J7" s="968"/>
      <c r="K7" s="968"/>
      <c r="L7" s="968"/>
      <c r="M7" s="968"/>
      <c r="N7" s="1038"/>
      <c r="O7" s="969"/>
      <c r="P7" s="969"/>
      <c r="Q7" s="969"/>
      <c r="R7" s="969"/>
      <c r="S7" s="969"/>
      <c r="T7" s="969"/>
      <c r="U7" s="969"/>
      <c r="V7" s="969"/>
      <c r="W7" s="969"/>
      <c r="X7" s="969"/>
      <c r="Y7" s="969"/>
      <c r="Z7" s="984"/>
      <c r="AA7" s="985"/>
      <c r="AB7" s="986"/>
      <c r="AC7" s="986"/>
      <c r="AD7" s="986"/>
      <c r="AE7" s="986"/>
      <c r="AF7" s="986"/>
      <c r="AG7" s="987"/>
      <c r="AH7" s="987"/>
    </row>
    <row r="8" spans="1:34" s="1003" customFormat="1" ht="15.65" customHeight="1" thickTop="1" thickBot="1" x14ac:dyDescent="0.3">
      <c r="B8" s="975" t="s">
        <v>166</v>
      </c>
      <c r="C8" s="1039"/>
      <c r="D8" s="964" t="s">
        <v>98</v>
      </c>
      <c r="E8" s="977"/>
      <c r="F8" s="978"/>
      <c r="G8" s="979"/>
      <c r="H8" s="980"/>
      <c r="I8" s="979"/>
      <c r="J8" s="981"/>
      <c r="K8" s="979"/>
      <c r="L8" s="979"/>
      <c r="M8" s="981"/>
      <c r="N8" s="1039"/>
      <c r="O8" s="982"/>
      <c r="P8" s="982"/>
      <c r="Q8" s="982"/>
      <c r="R8" s="982"/>
      <c r="S8" s="982"/>
      <c r="T8" s="982"/>
      <c r="U8" s="982"/>
      <c r="V8" s="982"/>
      <c r="W8" s="982"/>
      <c r="X8" s="982"/>
      <c r="Y8" s="976"/>
    </row>
    <row r="9" spans="1:34" s="988" customFormat="1" ht="9" customHeight="1" outlineLevel="1" thickTop="1" x14ac:dyDescent="0.25">
      <c r="B9" s="970"/>
      <c r="C9" s="1040"/>
      <c r="D9" s="971"/>
      <c r="E9" s="972"/>
      <c r="F9" s="971"/>
      <c r="G9" s="973"/>
      <c r="H9" s="973"/>
      <c r="I9" s="973"/>
      <c r="J9" s="973"/>
      <c r="K9" s="973"/>
      <c r="L9" s="973"/>
      <c r="M9" s="973"/>
      <c r="N9" s="1040"/>
      <c r="O9" s="974"/>
      <c r="P9" s="974"/>
      <c r="Q9" s="974"/>
      <c r="R9" s="974"/>
      <c r="S9" s="974"/>
      <c r="T9" s="974"/>
      <c r="U9" s="974"/>
      <c r="V9" s="974"/>
      <c r="W9" s="974"/>
      <c r="X9" s="974"/>
      <c r="Y9" s="974"/>
      <c r="Z9" s="989"/>
      <c r="AA9" s="990"/>
      <c r="AB9" s="991"/>
      <c r="AC9" s="991"/>
      <c r="AD9" s="991"/>
      <c r="AE9" s="991"/>
      <c r="AF9" s="991"/>
      <c r="AG9" s="992"/>
      <c r="AH9" s="992"/>
    </row>
    <row r="10" spans="1:34" ht="15.65" customHeight="1" outlineLevel="1" x14ac:dyDescent="0.25">
      <c r="B10" s="760" t="s">
        <v>1443</v>
      </c>
      <c r="D10" s="761" t="s">
        <v>1568</v>
      </c>
      <c r="E10" s="780">
        <v>1</v>
      </c>
      <c r="F10" s="761" t="s">
        <v>78</v>
      </c>
      <c r="G10" s="762"/>
      <c r="H10" s="762">
        <f>SUM(H11:H17)</f>
        <v>0</v>
      </c>
      <c r="I10" s="762"/>
      <c r="J10" s="762">
        <f>SUM(J11:J17)</f>
        <v>0</v>
      </c>
      <c r="K10" s="762"/>
      <c r="L10" s="762">
        <f>SUM(L11:L17)</f>
        <v>19</v>
      </c>
      <c r="M10" s="762">
        <f>SUM(M11:M17)</f>
        <v>19</v>
      </c>
      <c r="N10" s="1049"/>
      <c r="O10" s="763">
        <f>SUM(M11:M17)</f>
        <v>19</v>
      </c>
      <c r="P10" s="781" t="str">
        <f>B10</f>
        <v>V1-1-A1</v>
      </c>
      <c r="Q10" s="781"/>
      <c r="R10" s="781"/>
      <c r="S10" s="781"/>
      <c r="T10" s="781"/>
      <c r="U10" s="781"/>
      <c r="V10" s="781"/>
      <c r="W10" s="781"/>
      <c r="X10" s="932">
        <f>SUM(X11:X17)</f>
        <v>22.306000000000001</v>
      </c>
    </row>
    <row r="11" spans="1:34" ht="15.65" customHeight="1" outlineLevel="2" x14ac:dyDescent="0.25">
      <c r="B11" s="782"/>
      <c r="D11" s="793" t="s">
        <v>167</v>
      </c>
      <c r="E11" s="783"/>
      <c r="G11" s="784"/>
      <c r="H11" s="784"/>
      <c r="I11" s="784"/>
      <c r="J11" s="784"/>
      <c r="K11" s="784"/>
      <c r="L11" s="784"/>
      <c r="M11" s="784"/>
      <c r="N11" s="1049"/>
      <c r="O11" s="785"/>
      <c r="P11" s="785"/>
      <c r="Q11" s="785"/>
      <c r="R11" s="785"/>
      <c r="S11" s="785"/>
      <c r="T11" s="785"/>
      <c r="U11" s="785"/>
      <c r="V11" s="785"/>
      <c r="W11" s="785"/>
      <c r="X11" s="785"/>
      <c r="Y11" s="1060" t="s">
        <v>1934</v>
      </c>
    </row>
    <row r="12" spans="1:34" s="769" customFormat="1" ht="15.65" customHeight="1" outlineLevel="2" x14ac:dyDescent="0.25">
      <c r="B12" s="773"/>
      <c r="C12" s="1041"/>
      <c r="D12" s="773" t="s">
        <v>2040</v>
      </c>
      <c r="E12" s="783"/>
      <c r="F12" s="773"/>
      <c r="G12" s="784">
        <v>0</v>
      </c>
      <c r="H12" s="784">
        <f t="shared" ref="H12:H17" si="0">E12*G12</f>
        <v>0</v>
      </c>
      <c r="I12" s="784">
        <v>0</v>
      </c>
      <c r="J12" s="784">
        <f t="shared" ref="J12:J17" si="1">E12*I12</f>
        <v>0</v>
      </c>
      <c r="K12" s="784"/>
      <c r="L12" s="784">
        <f t="shared" ref="L12:L17" si="2">E12*K12</f>
        <v>0</v>
      </c>
      <c r="M12" s="784">
        <f>J12+H12*Onderbouwing_M29!$Y$2+L12</f>
        <v>0</v>
      </c>
      <c r="N12" s="1050"/>
      <c r="O12" s="787"/>
      <c r="P12" s="787"/>
      <c r="Q12" s="930" t="s">
        <v>1576</v>
      </c>
      <c r="R12" s="930">
        <f>_xlfn.XLOOKUP(Q12,Tabellen!$B$4:$B$16,Tabellen!$C$4:$C$16,"controleren")</f>
        <v>0.3</v>
      </c>
      <c r="S12" s="931">
        <f>M12*R12</f>
        <v>0</v>
      </c>
      <c r="T12" s="931">
        <f>M12-S12</f>
        <v>0</v>
      </c>
      <c r="U12" s="931">
        <f>S12*$U$2</f>
        <v>0</v>
      </c>
      <c r="V12" s="931">
        <f>T12*$V$2</f>
        <v>0</v>
      </c>
      <c r="W12" s="787">
        <f>U12+V12</f>
        <v>0</v>
      </c>
      <c r="X12" s="787">
        <f>M12+W12</f>
        <v>0</v>
      </c>
    </row>
    <row r="13" spans="1:34" s="769" customFormat="1" ht="15.65" customHeight="1" outlineLevel="2" x14ac:dyDescent="0.25">
      <c r="B13" s="773"/>
      <c r="C13" s="1041"/>
      <c r="D13" s="773" t="s">
        <v>2041</v>
      </c>
      <c r="E13" s="783"/>
      <c r="F13" s="773"/>
      <c r="G13" s="784">
        <v>0</v>
      </c>
      <c r="H13" s="784">
        <f t="shared" si="0"/>
        <v>0</v>
      </c>
      <c r="I13" s="784">
        <v>0</v>
      </c>
      <c r="J13" s="784">
        <f t="shared" si="1"/>
        <v>0</v>
      </c>
      <c r="K13" s="784"/>
      <c r="L13" s="784">
        <f t="shared" si="2"/>
        <v>0</v>
      </c>
      <c r="M13" s="784">
        <f>J13+H13*Onderbouwing_M29!$Y$2+L13</f>
        <v>0</v>
      </c>
      <c r="N13" s="1050"/>
      <c r="O13" s="787"/>
      <c r="P13" s="787"/>
      <c r="Q13" s="930" t="s">
        <v>1576</v>
      </c>
      <c r="R13" s="930">
        <f>_xlfn.XLOOKUP(Q13,Tabellen!$B$4:$B$16,Tabellen!$C$4:$C$16,"controleren")</f>
        <v>0.3</v>
      </c>
      <c r="S13" s="931">
        <f>M13*R13</f>
        <v>0</v>
      </c>
      <c r="T13" s="931">
        <f>M13-S13</f>
        <v>0</v>
      </c>
      <c r="U13" s="931">
        <f>S13*$U$2</f>
        <v>0</v>
      </c>
      <c r="V13" s="931">
        <f>T13*$V$2</f>
        <v>0</v>
      </c>
      <c r="W13" s="787">
        <f>U13+V13</f>
        <v>0</v>
      </c>
      <c r="X13" s="787">
        <f>M13+W13</f>
        <v>0</v>
      </c>
    </row>
    <row r="14" spans="1:34" s="769" customFormat="1" ht="15.65" customHeight="1" outlineLevel="2" x14ac:dyDescent="0.25">
      <c r="B14" s="773"/>
      <c r="C14" s="1041"/>
      <c r="D14" s="773" t="s">
        <v>2042</v>
      </c>
      <c r="E14" s="783"/>
      <c r="F14" s="773"/>
      <c r="G14" s="784">
        <v>0</v>
      </c>
      <c r="H14" s="784">
        <f t="shared" si="0"/>
        <v>0</v>
      </c>
      <c r="I14" s="784">
        <v>0</v>
      </c>
      <c r="J14" s="784">
        <f t="shared" si="1"/>
        <v>0</v>
      </c>
      <c r="K14" s="784"/>
      <c r="L14" s="784">
        <f t="shared" si="2"/>
        <v>0</v>
      </c>
      <c r="M14" s="784">
        <f>J14+H14*Onderbouwing_M29!$Y$2+L14</f>
        <v>0</v>
      </c>
      <c r="N14" s="1050"/>
      <c r="O14" s="787"/>
      <c r="P14" s="787"/>
      <c r="Q14" s="930" t="s">
        <v>1576</v>
      </c>
      <c r="R14" s="930">
        <f>_xlfn.XLOOKUP(Q14,Tabellen!$B$4:$B$16,Tabellen!$C$4:$C$16,"controleren")</f>
        <v>0.3</v>
      </c>
      <c r="S14" s="931">
        <f>M14*R14</f>
        <v>0</v>
      </c>
      <c r="T14" s="931">
        <f>M14-S14</f>
        <v>0</v>
      </c>
      <c r="U14" s="931">
        <f>S14*$U$2</f>
        <v>0</v>
      </c>
      <c r="V14" s="931">
        <f>T14*$V$2</f>
        <v>0</v>
      </c>
      <c r="W14" s="787">
        <f>U14+V14</f>
        <v>0</v>
      </c>
      <c r="X14" s="787">
        <f>M14+W14</f>
        <v>0</v>
      </c>
      <c r="Y14" s="1060" t="s">
        <v>1931</v>
      </c>
    </row>
    <row r="15" spans="1:34" s="769" customFormat="1" ht="15.65" customHeight="1" outlineLevel="2" x14ac:dyDescent="0.25">
      <c r="B15" s="773"/>
      <c r="C15" s="1041"/>
      <c r="D15" s="773" t="s">
        <v>2043</v>
      </c>
      <c r="E15" s="783"/>
      <c r="F15" s="773"/>
      <c r="G15" s="784">
        <v>0</v>
      </c>
      <c r="H15" s="784">
        <f t="shared" si="0"/>
        <v>0</v>
      </c>
      <c r="I15" s="784">
        <v>0</v>
      </c>
      <c r="J15" s="784">
        <f t="shared" si="1"/>
        <v>0</v>
      </c>
      <c r="K15" s="784"/>
      <c r="L15" s="784">
        <f t="shared" si="2"/>
        <v>0</v>
      </c>
      <c r="M15" s="784">
        <f>J15+H15*Onderbouwing_M29!$Y$2+L15</f>
        <v>0</v>
      </c>
      <c r="N15" s="1050"/>
      <c r="O15" s="787"/>
      <c r="P15" s="787"/>
      <c r="Q15" s="930" t="s">
        <v>1576</v>
      </c>
      <c r="R15" s="930">
        <f>_xlfn.XLOOKUP(Q15,Tabellen!$B$4:$B$16,Tabellen!$C$4:$C$16,"controleren")</f>
        <v>0.3</v>
      </c>
      <c r="S15" s="931">
        <f>M15*R15</f>
        <v>0</v>
      </c>
      <c r="T15" s="931">
        <f>M15-S15</f>
        <v>0</v>
      </c>
      <c r="U15" s="931">
        <f>S15*$U$2</f>
        <v>0</v>
      </c>
      <c r="V15" s="931">
        <f>T15*$V$2</f>
        <v>0</v>
      </c>
      <c r="W15" s="787">
        <f>U15+V15</f>
        <v>0</v>
      </c>
      <c r="X15" s="787">
        <f>M15+W15</f>
        <v>0</v>
      </c>
    </row>
    <row r="16" spans="1:34" s="769" customFormat="1" ht="15.65" customHeight="1" outlineLevel="2" x14ac:dyDescent="0.25">
      <c r="B16" s="773" t="str">
        <f>B10</f>
        <v>V1-1-A1</v>
      </c>
      <c r="C16" s="1042"/>
      <c r="D16" s="773" t="str">
        <f>D10</f>
        <v>Spouwmuurisolatie vlokken (minerale wol) 60 mm &lt; 45 m²</v>
      </c>
      <c r="E16" s="783">
        <v>1</v>
      </c>
      <c r="F16" s="773" t="s">
        <v>78</v>
      </c>
      <c r="G16" s="784">
        <v>0</v>
      </c>
      <c r="H16" s="784">
        <f t="shared" si="0"/>
        <v>0</v>
      </c>
      <c r="I16" s="784">
        <v>0</v>
      </c>
      <c r="J16" s="784">
        <f t="shared" si="1"/>
        <v>0</v>
      </c>
      <c r="K16" s="784">
        <v>19</v>
      </c>
      <c r="L16" s="784">
        <f t="shared" si="2"/>
        <v>19</v>
      </c>
      <c r="M16" s="784">
        <f>J16+H16*Onderbouwing_M29!$Y$2+L16</f>
        <v>19</v>
      </c>
      <c r="N16" s="1050"/>
      <c r="O16" s="787"/>
      <c r="P16" s="787"/>
      <c r="Q16" s="930" t="s">
        <v>1576</v>
      </c>
      <c r="R16" s="930">
        <f>_xlfn.XLOOKUP(Q16,Tabellen!$B$4:$B$16,Tabellen!$C$4:$C$16,"controleren")</f>
        <v>0.3</v>
      </c>
      <c r="S16" s="931">
        <f>M16*R16</f>
        <v>5.7</v>
      </c>
      <c r="T16" s="931">
        <f>M16-S16</f>
        <v>13.3</v>
      </c>
      <c r="U16" s="931">
        <f>S16*$U$2</f>
        <v>0.51300000000000001</v>
      </c>
      <c r="V16" s="931">
        <f>T16*$V$2</f>
        <v>2.7930000000000001</v>
      </c>
      <c r="W16" s="787">
        <f>U16+V16</f>
        <v>3.306</v>
      </c>
      <c r="X16" s="787">
        <f>M16+W16</f>
        <v>22.306000000000001</v>
      </c>
    </row>
    <row r="17" spans="2:34" ht="15.65" customHeight="1" outlineLevel="2" x14ac:dyDescent="0.25">
      <c r="B17" s="782"/>
      <c r="E17" s="783"/>
      <c r="G17" s="784">
        <v>0</v>
      </c>
      <c r="H17" s="784">
        <f t="shared" si="0"/>
        <v>0</v>
      </c>
      <c r="I17" s="784">
        <v>0</v>
      </c>
      <c r="J17" s="784">
        <f t="shared" si="1"/>
        <v>0</v>
      </c>
      <c r="K17" s="784"/>
      <c r="L17" s="784">
        <f t="shared" si="2"/>
        <v>0</v>
      </c>
      <c r="M17" s="784">
        <f>J17+H17*Onderbouwing_M29!$Y$2+L17</f>
        <v>0</v>
      </c>
      <c r="N17" s="1049"/>
      <c r="O17" s="785"/>
      <c r="P17" s="785"/>
      <c r="Q17" s="785"/>
      <c r="R17" s="785"/>
      <c r="S17" s="785"/>
      <c r="T17" s="785"/>
      <c r="U17" s="785"/>
      <c r="V17" s="785"/>
      <c r="W17" s="785"/>
      <c r="X17" s="785"/>
    </row>
    <row r="18" spans="2:34" ht="9" customHeight="1" outlineLevel="1" x14ac:dyDescent="0.25">
      <c r="B18" s="788"/>
      <c r="D18" s="789"/>
      <c r="E18" s="791"/>
      <c r="F18" s="789"/>
      <c r="G18" s="790"/>
      <c r="H18" s="790"/>
      <c r="I18" s="790"/>
      <c r="J18" s="790"/>
      <c r="K18" s="790"/>
      <c r="L18" s="790"/>
      <c r="M18" s="790"/>
      <c r="N18" s="1037"/>
      <c r="O18" s="963"/>
      <c r="P18" s="963"/>
      <c r="Q18" s="963"/>
      <c r="R18" s="963"/>
      <c r="S18" s="963"/>
      <c r="T18" s="963"/>
      <c r="U18" s="963"/>
      <c r="V18" s="963"/>
      <c r="W18" s="963"/>
      <c r="X18" s="963"/>
      <c r="Y18" s="963"/>
      <c r="Z18" s="774"/>
      <c r="AA18" s="779"/>
      <c r="AB18" s="753"/>
      <c r="AC18" s="753"/>
      <c r="AD18" s="753"/>
      <c r="AE18" s="753"/>
      <c r="AF18" s="753"/>
      <c r="AG18" s="758"/>
      <c r="AH18" s="758"/>
    </row>
    <row r="19" spans="2:34" ht="15.65" customHeight="1" outlineLevel="1" x14ac:dyDescent="0.25">
      <c r="B19" s="760" t="s">
        <v>1444</v>
      </c>
      <c r="D19" s="761" t="s">
        <v>1569</v>
      </c>
      <c r="E19" s="780">
        <v>1</v>
      </c>
      <c r="F19" s="761" t="s">
        <v>78</v>
      </c>
      <c r="G19" s="762"/>
      <c r="H19" s="762">
        <f>SUM(H20:H26)</f>
        <v>0</v>
      </c>
      <c r="I19" s="762"/>
      <c r="J19" s="762">
        <f>SUM(J20:J26)</f>
        <v>0</v>
      </c>
      <c r="K19" s="762"/>
      <c r="L19" s="762">
        <f>SUM(L20:L26)</f>
        <v>18</v>
      </c>
      <c r="M19" s="762">
        <f>SUM(M20:M26)</f>
        <v>18</v>
      </c>
      <c r="N19" s="1049"/>
      <c r="O19" s="763">
        <f>SUM(M20:M26)</f>
        <v>18</v>
      </c>
      <c r="P19" s="781" t="str">
        <f>B19</f>
        <v>V1-1-A2</v>
      </c>
      <c r="Q19" s="781"/>
      <c r="R19" s="781"/>
      <c r="S19" s="781"/>
      <c r="T19" s="781"/>
      <c r="U19" s="781"/>
      <c r="V19" s="781"/>
      <c r="W19" s="781"/>
      <c r="X19" s="932">
        <f>SUM(X20:X26)</f>
        <v>21.132000000000001</v>
      </c>
    </row>
    <row r="20" spans="2:34" ht="15.65" customHeight="1" outlineLevel="2" x14ac:dyDescent="0.25">
      <c r="B20" s="782"/>
      <c r="D20" s="793" t="s">
        <v>167</v>
      </c>
      <c r="E20" s="783"/>
      <c r="G20" s="784"/>
      <c r="H20" s="784"/>
      <c r="I20" s="784"/>
      <c r="J20" s="784"/>
      <c r="K20" s="784"/>
      <c r="L20" s="784"/>
      <c r="M20" s="784"/>
      <c r="N20" s="1049"/>
      <c r="O20" s="785"/>
      <c r="P20" s="785"/>
      <c r="Q20" s="785"/>
      <c r="R20" s="785"/>
      <c r="S20" s="785"/>
      <c r="T20" s="785"/>
      <c r="U20" s="785"/>
      <c r="V20" s="785"/>
      <c r="W20" s="785"/>
      <c r="X20" s="785"/>
      <c r="Y20" s="1060" t="str">
        <f>$Y$11</f>
        <v>****Kopje opmerkingen en inclusief beter laten opvallen in recept.</v>
      </c>
    </row>
    <row r="21" spans="2:34" s="769" customFormat="1" ht="15.65" customHeight="1" outlineLevel="2" x14ac:dyDescent="0.25">
      <c r="B21" s="773"/>
      <c r="C21" s="1041"/>
      <c r="D21" s="773" t="s">
        <v>2040</v>
      </c>
      <c r="E21" s="783"/>
      <c r="F21" s="773"/>
      <c r="G21" s="784">
        <v>0</v>
      </c>
      <c r="H21" s="784">
        <f t="shared" ref="H21:H26" si="3">E21*G21</f>
        <v>0</v>
      </c>
      <c r="I21" s="784">
        <v>0</v>
      </c>
      <c r="J21" s="784">
        <f t="shared" ref="J21:J26" si="4">E21*I21</f>
        <v>0</v>
      </c>
      <c r="K21" s="784"/>
      <c r="L21" s="784">
        <f t="shared" ref="L21:L26" si="5">E21*K21</f>
        <v>0</v>
      </c>
      <c r="M21" s="784">
        <f>J21+H21*Onderbouwing_M29!$Y$2+L21</f>
        <v>0</v>
      </c>
      <c r="N21" s="1050"/>
      <c r="O21" s="787"/>
      <c r="P21" s="787"/>
      <c r="Q21" s="930" t="s">
        <v>1576</v>
      </c>
      <c r="R21" s="930">
        <f>_xlfn.XLOOKUP(Q21,Tabellen!$B$4:$B$16,Tabellen!$C$4:$C$16,"controleren")</f>
        <v>0.3</v>
      </c>
      <c r="S21" s="931">
        <f>M21*R21</f>
        <v>0</v>
      </c>
      <c r="T21" s="931">
        <f>M21-S21</f>
        <v>0</v>
      </c>
      <c r="U21" s="931">
        <f>S21*$U$2</f>
        <v>0</v>
      </c>
      <c r="V21" s="931">
        <f>T21*$V$2</f>
        <v>0</v>
      </c>
      <c r="W21" s="787">
        <f>U21+V21</f>
        <v>0</v>
      </c>
      <c r="X21" s="787">
        <f>M21+W21</f>
        <v>0</v>
      </c>
    </row>
    <row r="22" spans="2:34" s="769" customFormat="1" ht="15.65" customHeight="1" outlineLevel="2" x14ac:dyDescent="0.25">
      <c r="B22" s="773"/>
      <c r="C22" s="1041"/>
      <c r="D22" s="773" t="s">
        <v>2041</v>
      </c>
      <c r="E22" s="783"/>
      <c r="F22" s="773"/>
      <c r="G22" s="784">
        <v>0</v>
      </c>
      <c r="H22" s="784">
        <f t="shared" si="3"/>
        <v>0</v>
      </c>
      <c r="I22" s="784">
        <v>0</v>
      </c>
      <c r="J22" s="784">
        <f t="shared" si="4"/>
        <v>0</v>
      </c>
      <c r="K22" s="784"/>
      <c r="L22" s="784">
        <f t="shared" si="5"/>
        <v>0</v>
      </c>
      <c r="M22" s="784">
        <f>J22+H22*Onderbouwing_M29!$Y$2+L22</f>
        <v>0</v>
      </c>
      <c r="N22" s="1050"/>
      <c r="O22" s="787"/>
      <c r="P22" s="787"/>
      <c r="Q22" s="930" t="s">
        <v>1576</v>
      </c>
      <c r="R22" s="930">
        <f>_xlfn.XLOOKUP(Q22,Tabellen!$B$4:$B$16,Tabellen!$C$4:$C$16,"controleren")</f>
        <v>0.3</v>
      </c>
      <c r="S22" s="931">
        <f>M22*R22</f>
        <v>0</v>
      </c>
      <c r="T22" s="931">
        <f>M22-S22</f>
        <v>0</v>
      </c>
      <c r="U22" s="931">
        <f>S22*$U$2</f>
        <v>0</v>
      </c>
      <c r="V22" s="931">
        <f>T22*$V$2</f>
        <v>0</v>
      </c>
      <c r="W22" s="787">
        <f>U22+V22</f>
        <v>0</v>
      </c>
      <c r="X22" s="787">
        <f>M22+W22</f>
        <v>0</v>
      </c>
    </row>
    <row r="23" spans="2:34" s="769" customFormat="1" ht="15.65" customHeight="1" outlineLevel="2" x14ac:dyDescent="0.25">
      <c r="B23" s="773"/>
      <c r="C23" s="1041"/>
      <c r="D23" s="773" t="s">
        <v>2042</v>
      </c>
      <c r="E23" s="783"/>
      <c r="F23" s="773"/>
      <c r="G23" s="784">
        <v>0</v>
      </c>
      <c r="H23" s="784">
        <f t="shared" si="3"/>
        <v>0</v>
      </c>
      <c r="I23" s="784">
        <v>0</v>
      </c>
      <c r="J23" s="784">
        <f t="shared" si="4"/>
        <v>0</v>
      </c>
      <c r="K23" s="784"/>
      <c r="L23" s="784">
        <f t="shared" si="5"/>
        <v>0</v>
      </c>
      <c r="M23" s="784">
        <f>J23+H23*Onderbouwing_M29!$Y$2+L23</f>
        <v>0</v>
      </c>
      <c r="N23" s="1050"/>
      <c r="O23" s="787"/>
      <c r="P23" s="787"/>
      <c r="Q23" s="930" t="s">
        <v>1576</v>
      </c>
      <c r="R23" s="930">
        <f>_xlfn.XLOOKUP(Q23,Tabellen!$B$4:$B$16,Tabellen!$C$4:$C$16,"controleren")</f>
        <v>0.3</v>
      </c>
      <c r="S23" s="931">
        <f>M23*R23</f>
        <v>0</v>
      </c>
      <c r="T23" s="931">
        <f>M23-S23</f>
        <v>0</v>
      </c>
      <c r="U23" s="931">
        <f>S23*$U$2</f>
        <v>0</v>
      </c>
      <c r="V23" s="931">
        <f>T23*$V$2</f>
        <v>0</v>
      </c>
      <c r="W23" s="787">
        <f>U23+V23</f>
        <v>0</v>
      </c>
      <c r="X23" s="787">
        <f>M23+W23</f>
        <v>0</v>
      </c>
      <c r="Y23" s="1060" t="str">
        <f>$Y$14</f>
        <v>Welk type ventilatieroosters zijn dit? Ventilatie t.b.v.?</v>
      </c>
    </row>
    <row r="24" spans="2:34" s="769" customFormat="1" ht="15.65" customHeight="1" outlineLevel="2" x14ac:dyDescent="0.25">
      <c r="B24" s="773"/>
      <c r="C24" s="1041"/>
      <c r="D24" s="773" t="s">
        <v>2043</v>
      </c>
      <c r="E24" s="783"/>
      <c r="F24" s="773"/>
      <c r="G24" s="784">
        <v>0</v>
      </c>
      <c r="H24" s="784">
        <f t="shared" si="3"/>
        <v>0</v>
      </c>
      <c r="I24" s="784">
        <v>0</v>
      </c>
      <c r="J24" s="784">
        <f t="shared" si="4"/>
        <v>0</v>
      </c>
      <c r="K24" s="784"/>
      <c r="L24" s="784">
        <f t="shared" si="5"/>
        <v>0</v>
      </c>
      <c r="M24" s="784">
        <f>J24+H24*Onderbouwing_M29!$Y$2+L24</f>
        <v>0</v>
      </c>
      <c r="N24" s="1050"/>
      <c r="O24" s="787"/>
      <c r="P24" s="787"/>
      <c r="Q24" s="930" t="s">
        <v>1576</v>
      </c>
      <c r="R24" s="930">
        <f>_xlfn.XLOOKUP(Q24,Tabellen!$B$4:$B$16,Tabellen!$C$4:$C$16,"controleren")</f>
        <v>0.3</v>
      </c>
      <c r="S24" s="931">
        <f>M24*R24</f>
        <v>0</v>
      </c>
      <c r="T24" s="931">
        <f>M24-S24</f>
        <v>0</v>
      </c>
      <c r="U24" s="931">
        <f>S24*$U$2</f>
        <v>0</v>
      </c>
      <c r="V24" s="931">
        <f>T24*$V$2</f>
        <v>0</v>
      </c>
      <c r="W24" s="787">
        <f>U24+V24</f>
        <v>0</v>
      </c>
      <c r="X24" s="787">
        <f>M24+W24</f>
        <v>0</v>
      </c>
      <c r="Y24" s="1060"/>
    </row>
    <row r="25" spans="2:34" s="769" customFormat="1" ht="15.65" customHeight="1" outlineLevel="2" x14ac:dyDescent="0.25">
      <c r="B25" s="773" t="str">
        <f>B19</f>
        <v>V1-1-A2</v>
      </c>
      <c r="C25" s="1042"/>
      <c r="D25" s="773" t="str">
        <f>D19</f>
        <v>Spouwmuurisolatie vlokken (minerale wol) 60 mm 46-75 m²</v>
      </c>
      <c r="E25" s="783">
        <v>1</v>
      </c>
      <c r="F25" s="773" t="s">
        <v>78</v>
      </c>
      <c r="G25" s="784">
        <v>0</v>
      </c>
      <c r="H25" s="784">
        <f t="shared" si="3"/>
        <v>0</v>
      </c>
      <c r="I25" s="784">
        <v>0</v>
      </c>
      <c r="J25" s="784">
        <f t="shared" si="4"/>
        <v>0</v>
      </c>
      <c r="K25" s="784">
        <v>18</v>
      </c>
      <c r="L25" s="784">
        <f t="shared" si="5"/>
        <v>18</v>
      </c>
      <c r="M25" s="784">
        <f>J25+H25*Onderbouwing_M29!$Y$2+L25</f>
        <v>18</v>
      </c>
      <c r="N25" s="1050"/>
      <c r="O25" s="787"/>
      <c r="P25" s="787"/>
      <c r="Q25" s="930" t="s">
        <v>1576</v>
      </c>
      <c r="R25" s="930">
        <f>_xlfn.XLOOKUP(Q25,Tabellen!$B$4:$B$16,Tabellen!$C$4:$C$16,"controleren")</f>
        <v>0.3</v>
      </c>
      <c r="S25" s="931">
        <f>M25*R25</f>
        <v>5.3999999999999995</v>
      </c>
      <c r="T25" s="931">
        <f>M25-S25</f>
        <v>12.600000000000001</v>
      </c>
      <c r="U25" s="931">
        <f>S25*$U$2</f>
        <v>0.48599999999999993</v>
      </c>
      <c r="V25" s="931">
        <f>T25*$V$2</f>
        <v>2.6460000000000004</v>
      </c>
      <c r="W25" s="787">
        <f>U25+V25</f>
        <v>3.1320000000000001</v>
      </c>
      <c r="X25" s="787">
        <f>M25+W25</f>
        <v>21.132000000000001</v>
      </c>
    </row>
    <row r="26" spans="2:34" ht="15.65" customHeight="1" outlineLevel="2" x14ac:dyDescent="0.25">
      <c r="B26" s="782"/>
      <c r="E26" s="783"/>
      <c r="G26" s="792"/>
      <c r="H26" s="784">
        <f t="shared" si="3"/>
        <v>0</v>
      </c>
      <c r="I26" s="784">
        <v>0</v>
      </c>
      <c r="J26" s="784">
        <f t="shared" si="4"/>
        <v>0</v>
      </c>
      <c r="K26" s="784"/>
      <c r="L26" s="784">
        <f t="shared" si="5"/>
        <v>0</v>
      </c>
      <c r="M26" s="784">
        <f>J26+H26*Onderbouwing_M29!$Y$2+L26</f>
        <v>0</v>
      </c>
      <c r="N26" s="1049"/>
      <c r="O26" s="785"/>
      <c r="P26" s="785"/>
      <c r="Q26" s="785"/>
      <c r="R26" s="785"/>
      <c r="S26" s="785"/>
      <c r="T26" s="785"/>
      <c r="U26" s="785"/>
      <c r="V26" s="785"/>
      <c r="W26" s="785"/>
      <c r="X26" s="785"/>
    </row>
    <row r="27" spans="2:34" ht="9" customHeight="1" outlineLevel="1" x14ac:dyDescent="0.25">
      <c r="B27" s="788"/>
      <c r="D27" s="789"/>
      <c r="E27" s="791"/>
      <c r="F27" s="789"/>
      <c r="G27" s="790"/>
      <c r="H27" s="790"/>
      <c r="I27" s="790"/>
      <c r="J27" s="790"/>
      <c r="K27" s="790"/>
      <c r="L27" s="790"/>
      <c r="M27" s="790"/>
      <c r="N27" s="1037"/>
      <c r="O27" s="963"/>
      <c r="P27" s="963"/>
      <c r="Q27" s="963"/>
      <c r="R27" s="963"/>
      <c r="S27" s="963"/>
      <c r="T27" s="963"/>
      <c r="U27" s="963"/>
      <c r="V27" s="963"/>
      <c r="W27" s="963"/>
      <c r="X27" s="963"/>
      <c r="Y27" s="963"/>
      <c r="Z27" s="774"/>
      <c r="AA27" s="779"/>
      <c r="AB27" s="753"/>
      <c r="AC27" s="753"/>
      <c r="AD27" s="753"/>
      <c r="AE27" s="753"/>
      <c r="AF27" s="753"/>
      <c r="AG27" s="758"/>
      <c r="AH27" s="758"/>
    </row>
    <row r="28" spans="2:34" ht="15.65" customHeight="1" outlineLevel="1" x14ac:dyDescent="0.25">
      <c r="B28" s="760" t="s">
        <v>1445</v>
      </c>
      <c r="D28" s="761" t="s">
        <v>1570</v>
      </c>
      <c r="E28" s="780">
        <v>1</v>
      </c>
      <c r="F28" s="761" t="s">
        <v>78</v>
      </c>
      <c r="G28" s="762"/>
      <c r="H28" s="762">
        <f>SUM(H29:H35)</f>
        <v>0</v>
      </c>
      <c r="I28" s="762"/>
      <c r="J28" s="762">
        <f>SUM(J29:J35)</f>
        <v>0</v>
      </c>
      <c r="K28" s="762"/>
      <c r="L28" s="762">
        <f>SUM(L29:L35)</f>
        <v>17</v>
      </c>
      <c r="M28" s="762">
        <f>SUM(M29:M35)</f>
        <v>17</v>
      </c>
      <c r="N28" s="1049"/>
      <c r="O28" s="763">
        <f>SUM(M29:M35)</f>
        <v>17</v>
      </c>
      <c r="P28" s="781" t="str">
        <f>B28</f>
        <v>V1-1-A3</v>
      </c>
      <c r="Q28" s="781"/>
      <c r="R28" s="781"/>
      <c r="S28" s="781"/>
      <c r="T28" s="781"/>
      <c r="U28" s="781"/>
      <c r="V28" s="781"/>
      <c r="W28" s="781"/>
      <c r="X28" s="932">
        <f>SUM(X29:X35)</f>
        <v>19.957999999999998</v>
      </c>
    </row>
    <row r="29" spans="2:34" ht="15.65" customHeight="1" outlineLevel="2" x14ac:dyDescent="0.25">
      <c r="B29" s="782"/>
      <c r="D29" s="793" t="s">
        <v>167</v>
      </c>
      <c r="E29" s="783"/>
      <c r="G29" s="784"/>
      <c r="H29" s="784"/>
      <c r="I29" s="784"/>
      <c r="J29" s="784"/>
      <c r="K29" s="784"/>
      <c r="L29" s="784"/>
      <c r="M29" s="784"/>
      <c r="N29" s="1049"/>
      <c r="O29" s="785"/>
      <c r="P29" s="785"/>
      <c r="Q29" s="785"/>
      <c r="R29" s="785"/>
      <c r="S29" s="785"/>
      <c r="T29" s="785"/>
      <c r="U29" s="785"/>
      <c r="V29" s="785"/>
      <c r="W29" s="785"/>
      <c r="X29" s="785"/>
      <c r="Y29" s="1060" t="str">
        <f>$Y$11</f>
        <v>****Kopje opmerkingen en inclusief beter laten opvallen in recept.</v>
      </c>
    </row>
    <row r="30" spans="2:34" s="769" customFormat="1" ht="15.65" customHeight="1" outlineLevel="2" x14ac:dyDescent="0.25">
      <c r="B30" s="773"/>
      <c r="C30" s="1041"/>
      <c r="D30" s="773" t="s">
        <v>2040</v>
      </c>
      <c r="E30" s="783"/>
      <c r="F30" s="773"/>
      <c r="G30" s="784">
        <v>0</v>
      </c>
      <c r="H30" s="784">
        <f t="shared" ref="H30:H35" si="6">E30*G30</f>
        <v>0</v>
      </c>
      <c r="I30" s="784">
        <v>0</v>
      </c>
      <c r="J30" s="784">
        <f t="shared" ref="J30:J35" si="7">E30*I30</f>
        <v>0</v>
      </c>
      <c r="K30" s="784"/>
      <c r="L30" s="784">
        <f t="shared" ref="L30:L35" si="8">E30*K30</f>
        <v>0</v>
      </c>
      <c r="M30" s="784">
        <f>J30+H30*Onderbouwing_M29!$Y$2+L30</f>
        <v>0</v>
      </c>
      <c r="N30" s="1050"/>
      <c r="O30" s="787"/>
      <c r="P30" s="787"/>
      <c r="Q30" s="930" t="s">
        <v>1576</v>
      </c>
      <c r="R30" s="930">
        <f>_xlfn.XLOOKUP(Q30,Tabellen!$B$4:$B$16,Tabellen!$C$4:$C$16,"controleren")</f>
        <v>0.3</v>
      </c>
      <c r="S30" s="931">
        <f>M30*R30</f>
        <v>0</v>
      </c>
      <c r="T30" s="931">
        <f>M30-S30</f>
        <v>0</v>
      </c>
      <c r="U30" s="931">
        <f>S30*$U$2</f>
        <v>0</v>
      </c>
      <c r="V30" s="931">
        <f>T30*$V$2</f>
        <v>0</v>
      </c>
      <c r="W30" s="787">
        <f>U30+V30</f>
        <v>0</v>
      </c>
      <c r="X30" s="787">
        <f>M30+W30</f>
        <v>0</v>
      </c>
      <c r="Y30" s="1060"/>
    </row>
    <row r="31" spans="2:34" s="769" customFormat="1" ht="15.65" customHeight="1" outlineLevel="2" x14ac:dyDescent="0.25">
      <c r="B31" s="773"/>
      <c r="C31" s="1041"/>
      <c r="D31" s="773" t="s">
        <v>2041</v>
      </c>
      <c r="E31" s="783"/>
      <c r="F31" s="773"/>
      <c r="G31" s="784">
        <v>0</v>
      </c>
      <c r="H31" s="784">
        <f t="shared" si="6"/>
        <v>0</v>
      </c>
      <c r="I31" s="784">
        <v>0</v>
      </c>
      <c r="J31" s="784">
        <f t="shared" si="7"/>
        <v>0</v>
      </c>
      <c r="K31" s="784"/>
      <c r="L31" s="784">
        <f t="shared" si="8"/>
        <v>0</v>
      </c>
      <c r="M31" s="784">
        <f>J31+H31*Onderbouwing_M29!$Y$2+L31</f>
        <v>0</v>
      </c>
      <c r="N31" s="1050"/>
      <c r="O31" s="787"/>
      <c r="P31" s="787"/>
      <c r="Q31" s="930" t="s">
        <v>1576</v>
      </c>
      <c r="R31" s="930">
        <f>_xlfn.XLOOKUP(Q31,Tabellen!$B$4:$B$16,Tabellen!$C$4:$C$16,"controleren")</f>
        <v>0.3</v>
      </c>
      <c r="S31" s="931">
        <f>M31*R31</f>
        <v>0</v>
      </c>
      <c r="T31" s="931">
        <f>M31-S31</f>
        <v>0</v>
      </c>
      <c r="U31" s="931">
        <f>S31*$U$2</f>
        <v>0</v>
      </c>
      <c r="V31" s="931">
        <f>T31*$V$2</f>
        <v>0</v>
      </c>
      <c r="W31" s="787">
        <f>U31+V31</f>
        <v>0</v>
      </c>
      <c r="X31" s="787">
        <f>M31+W31</f>
        <v>0</v>
      </c>
      <c r="Y31" s="1060"/>
    </row>
    <row r="32" spans="2:34" s="769" customFormat="1" ht="15.65" customHeight="1" outlineLevel="2" x14ac:dyDescent="0.25">
      <c r="B32" s="773"/>
      <c r="C32" s="1041"/>
      <c r="D32" s="773" t="s">
        <v>2042</v>
      </c>
      <c r="E32" s="783"/>
      <c r="F32" s="773"/>
      <c r="G32" s="784">
        <v>0</v>
      </c>
      <c r="H32" s="784">
        <f t="shared" si="6"/>
        <v>0</v>
      </c>
      <c r="I32" s="784">
        <v>0</v>
      </c>
      <c r="J32" s="784">
        <f t="shared" si="7"/>
        <v>0</v>
      </c>
      <c r="K32" s="784"/>
      <c r="L32" s="784">
        <f t="shared" si="8"/>
        <v>0</v>
      </c>
      <c r="M32" s="784">
        <f>J32+H32*Onderbouwing_M29!$Y$2+L32</f>
        <v>0</v>
      </c>
      <c r="N32" s="1050"/>
      <c r="O32" s="787"/>
      <c r="P32" s="787"/>
      <c r="Q32" s="930" t="s">
        <v>1576</v>
      </c>
      <c r="R32" s="930">
        <f>_xlfn.XLOOKUP(Q32,Tabellen!$B$4:$B$16,Tabellen!$C$4:$C$16,"controleren")</f>
        <v>0.3</v>
      </c>
      <c r="S32" s="931">
        <f>M32*R32</f>
        <v>0</v>
      </c>
      <c r="T32" s="931">
        <f>M32-S32</f>
        <v>0</v>
      </c>
      <c r="U32" s="931">
        <f>S32*$U$2</f>
        <v>0</v>
      </c>
      <c r="V32" s="931">
        <f>T32*$V$2</f>
        <v>0</v>
      </c>
      <c r="W32" s="787">
        <f>U32+V32</f>
        <v>0</v>
      </c>
      <c r="X32" s="787">
        <f>M32+W32</f>
        <v>0</v>
      </c>
      <c r="Y32" s="1060" t="str">
        <f>$Y$14</f>
        <v>Welk type ventilatieroosters zijn dit? Ventilatie t.b.v.?</v>
      </c>
    </row>
    <row r="33" spans="2:34" s="769" customFormat="1" ht="15.65" customHeight="1" outlineLevel="2" x14ac:dyDescent="0.25">
      <c r="B33" s="773"/>
      <c r="C33" s="1041"/>
      <c r="D33" s="773" t="s">
        <v>2043</v>
      </c>
      <c r="E33" s="783"/>
      <c r="F33" s="773"/>
      <c r="G33" s="784">
        <v>0</v>
      </c>
      <c r="H33" s="784">
        <f t="shared" si="6"/>
        <v>0</v>
      </c>
      <c r="I33" s="784">
        <v>0</v>
      </c>
      <c r="J33" s="784">
        <f t="shared" si="7"/>
        <v>0</v>
      </c>
      <c r="K33" s="784"/>
      <c r="L33" s="784">
        <f t="shared" si="8"/>
        <v>0</v>
      </c>
      <c r="M33" s="784">
        <f>J33+H33*Onderbouwing_M29!$Y$2+L33</f>
        <v>0</v>
      </c>
      <c r="N33" s="1050"/>
      <c r="O33" s="787"/>
      <c r="P33" s="787"/>
      <c r="Q33" s="930" t="s">
        <v>1576</v>
      </c>
      <c r="R33" s="930">
        <f>_xlfn.XLOOKUP(Q33,Tabellen!$B$4:$B$16,Tabellen!$C$4:$C$16,"controleren")</f>
        <v>0.3</v>
      </c>
      <c r="S33" s="931">
        <f>M33*R33</f>
        <v>0</v>
      </c>
      <c r="T33" s="931">
        <f>M33-S33</f>
        <v>0</v>
      </c>
      <c r="U33" s="931">
        <f>S33*$U$2</f>
        <v>0</v>
      </c>
      <c r="V33" s="931">
        <f>T33*$V$2</f>
        <v>0</v>
      </c>
      <c r="W33" s="787">
        <f>U33+V33</f>
        <v>0</v>
      </c>
      <c r="X33" s="787">
        <f>M33+W33</f>
        <v>0</v>
      </c>
      <c r="Y33" s="1060"/>
    </row>
    <row r="34" spans="2:34" s="769" customFormat="1" ht="15.65" customHeight="1" outlineLevel="2" x14ac:dyDescent="0.25">
      <c r="B34" s="773" t="str">
        <f>B28</f>
        <v>V1-1-A3</v>
      </c>
      <c r="C34" s="1042"/>
      <c r="D34" s="773" t="str">
        <f>D28</f>
        <v>Spouwmuurisolatie vlokken (minerale wol) 60 mm &gt; 75 m²</v>
      </c>
      <c r="E34" s="783">
        <v>1</v>
      </c>
      <c r="F34" s="773" t="s">
        <v>78</v>
      </c>
      <c r="G34" s="784">
        <v>0</v>
      </c>
      <c r="H34" s="784">
        <f t="shared" si="6"/>
        <v>0</v>
      </c>
      <c r="I34" s="784">
        <v>0</v>
      </c>
      <c r="J34" s="784">
        <f t="shared" si="7"/>
        <v>0</v>
      </c>
      <c r="K34" s="784">
        <v>17</v>
      </c>
      <c r="L34" s="784">
        <f t="shared" si="8"/>
        <v>17</v>
      </c>
      <c r="M34" s="784">
        <f>J34+H34*Onderbouwing_M29!$Y$2+L34</f>
        <v>17</v>
      </c>
      <c r="N34" s="1050"/>
      <c r="O34" s="787"/>
      <c r="P34" s="787"/>
      <c r="Q34" s="930" t="s">
        <v>1576</v>
      </c>
      <c r="R34" s="930">
        <f>_xlfn.XLOOKUP(Q34,Tabellen!$B$4:$B$16,Tabellen!$C$4:$C$16,"controleren")</f>
        <v>0.3</v>
      </c>
      <c r="S34" s="931">
        <f>M34*R34</f>
        <v>5.0999999999999996</v>
      </c>
      <c r="T34" s="931">
        <f>M34-S34</f>
        <v>11.9</v>
      </c>
      <c r="U34" s="931">
        <f>S34*$U$2</f>
        <v>0.45899999999999996</v>
      </c>
      <c r="V34" s="931">
        <f>T34*$V$2</f>
        <v>2.4990000000000001</v>
      </c>
      <c r="W34" s="787">
        <f>U34+V34</f>
        <v>2.9580000000000002</v>
      </c>
      <c r="X34" s="787">
        <f>M34+W34</f>
        <v>19.957999999999998</v>
      </c>
      <c r="Y34" s="1060"/>
    </row>
    <row r="35" spans="2:34" ht="15.65" customHeight="1" outlineLevel="2" x14ac:dyDescent="0.25">
      <c r="B35" s="782"/>
      <c r="E35" s="783"/>
      <c r="G35" s="784">
        <v>0</v>
      </c>
      <c r="H35" s="784">
        <f t="shared" si="6"/>
        <v>0</v>
      </c>
      <c r="I35" s="784">
        <v>0</v>
      </c>
      <c r="J35" s="784">
        <f t="shared" si="7"/>
        <v>0</v>
      </c>
      <c r="K35" s="784"/>
      <c r="L35" s="784">
        <f t="shared" si="8"/>
        <v>0</v>
      </c>
      <c r="M35" s="784">
        <f>J35+H35*Onderbouwing_M29!$Y$2+L35</f>
        <v>0</v>
      </c>
      <c r="N35" s="1049"/>
      <c r="O35" s="785"/>
      <c r="P35" s="785"/>
      <c r="Q35" s="785"/>
      <c r="R35" s="785"/>
      <c r="S35" s="785"/>
      <c r="T35" s="785"/>
      <c r="U35" s="785"/>
      <c r="V35" s="785"/>
      <c r="W35" s="785"/>
      <c r="X35" s="785"/>
    </row>
    <row r="36" spans="2:34" ht="9" customHeight="1" outlineLevel="1" x14ac:dyDescent="0.25">
      <c r="B36" s="788"/>
      <c r="D36" s="789"/>
      <c r="E36" s="791"/>
      <c r="F36" s="789"/>
      <c r="G36" s="790"/>
      <c r="H36" s="790"/>
      <c r="I36" s="790"/>
      <c r="J36" s="790"/>
      <c r="K36" s="790"/>
      <c r="L36" s="790"/>
      <c r="M36" s="790"/>
      <c r="N36" s="1037"/>
      <c r="O36" s="963"/>
      <c r="P36" s="963"/>
      <c r="Q36" s="963"/>
      <c r="R36" s="963"/>
      <c r="S36" s="963"/>
      <c r="T36" s="963"/>
      <c r="U36" s="963"/>
      <c r="V36" s="963"/>
      <c r="W36" s="963"/>
      <c r="X36" s="963"/>
      <c r="Y36" s="963"/>
      <c r="Z36" s="774"/>
      <c r="AA36" s="779"/>
      <c r="AB36" s="753"/>
      <c r="AC36" s="753"/>
      <c r="AD36" s="753"/>
      <c r="AE36" s="753"/>
      <c r="AF36" s="753"/>
      <c r="AG36" s="758"/>
      <c r="AH36" s="758"/>
    </row>
    <row r="37" spans="2:34" ht="15.65" customHeight="1" outlineLevel="1" x14ac:dyDescent="0.25">
      <c r="B37" s="760" t="s">
        <v>1446</v>
      </c>
      <c r="D37" s="761" t="s">
        <v>1434</v>
      </c>
      <c r="E37" s="780">
        <v>1</v>
      </c>
      <c r="F37" s="761" t="s">
        <v>78</v>
      </c>
      <c r="G37" s="762"/>
      <c r="H37" s="762">
        <f>SUM(H38:H40)</f>
        <v>0</v>
      </c>
      <c r="I37" s="762"/>
      <c r="J37" s="762">
        <f>SUM(J38:J40)</f>
        <v>0</v>
      </c>
      <c r="K37" s="762"/>
      <c r="L37" s="762">
        <f>SUM(L38:L40)</f>
        <v>0.1</v>
      </c>
      <c r="M37" s="762">
        <f>SUM(M38:M40)</f>
        <v>0.1</v>
      </c>
      <c r="N37" s="1049"/>
      <c r="O37" s="763">
        <f>SUM(M38:M40)</f>
        <v>0.1</v>
      </c>
      <c r="P37" s="781" t="str">
        <f>B37</f>
        <v>V1-1-A4</v>
      </c>
      <c r="Q37" s="781"/>
      <c r="R37" s="781"/>
      <c r="S37" s="781"/>
      <c r="T37" s="781"/>
      <c r="U37" s="781"/>
      <c r="V37" s="781"/>
      <c r="W37" s="781"/>
      <c r="X37" s="932">
        <f>SUM(X38:X40)</f>
        <v>0.1174</v>
      </c>
    </row>
    <row r="38" spans="2:34" ht="15.65" customHeight="1" outlineLevel="2" x14ac:dyDescent="0.25">
      <c r="B38" s="782"/>
      <c r="D38" s="793" t="s">
        <v>1847</v>
      </c>
      <c r="E38" s="783"/>
      <c r="G38" s="784"/>
      <c r="H38" s="784"/>
      <c r="I38" s="784"/>
      <c r="J38" s="784"/>
      <c r="K38" s="784"/>
      <c r="L38" s="784"/>
      <c r="M38" s="784"/>
      <c r="N38" s="1049"/>
      <c r="O38" s="785"/>
      <c r="P38" s="785"/>
      <c r="Q38" s="785"/>
      <c r="R38" s="785"/>
      <c r="S38" s="785"/>
      <c r="T38" s="785"/>
      <c r="U38" s="785"/>
      <c r="V38" s="785"/>
      <c r="W38" s="785"/>
      <c r="X38" s="785"/>
    </row>
    <row r="39" spans="2:34" s="769" customFormat="1" ht="15.65" customHeight="1" outlineLevel="2" x14ac:dyDescent="0.25">
      <c r="B39" s="773" t="str">
        <f>B37</f>
        <v>V1-1-A4</v>
      </c>
      <c r="C39" s="1042"/>
      <c r="D39" s="773" t="str">
        <f>D37</f>
        <v>╚ Vlokken meer-/minderprijs per mm bredere/smallere spouw dan 60 mm.</v>
      </c>
      <c r="E39" s="783">
        <v>1</v>
      </c>
      <c r="F39" s="773" t="s">
        <v>78</v>
      </c>
      <c r="G39" s="784">
        <v>0</v>
      </c>
      <c r="H39" s="784">
        <f>E39*G39</f>
        <v>0</v>
      </c>
      <c r="I39" s="784">
        <v>0</v>
      </c>
      <c r="J39" s="784">
        <f>E39*I39</f>
        <v>0</v>
      </c>
      <c r="K39" s="784">
        <v>0.1</v>
      </c>
      <c r="L39" s="784">
        <f>E39*K39</f>
        <v>0.1</v>
      </c>
      <c r="M39" s="784">
        <f>J39+H39*Onderbouwing_M29!$Y$2+L39</f>
        <v>0.1</v>
      </c>
      <c r="N39" s="1050"/>
      <c r="O39" s="787"/>
      <c r="P39" s="787"/>
      <c r="Q39" s="930" t="s">
        <v>1576</v>
      </c>
      <c r="R39" s="930">
        <f>_xlfn.XLOOKUP(Q39,Tabellen!$B$4:$B$16,Tabellen!$C$4:$C$16,"controleren")</f>
        <v>0.3</v>
      </c>
      <c r="S39" s="931">
        <f>M39*R39</f>
        <v>0.03</v>
      </c>
      <c r="T39" s="931">
        <f>M39-S39</f>
        <v>7.0000000000000007E-2</v>
      </c>
      <c r="U39" s="931">
        <f>S39*$U$2</f>
        <v>2.6999999999999997E-3</v>
      </c>
      <c r="V39" s="931">
        <f>T39*$V$2</f>
        <v>1.4700000000000001E-2</v>
      </c>
      <c r="W39" s="787">
        <f>U39+V39</f>
        <v>1.7400000000000002E-2</v>
      </c>
      <c r="X39" s="787">
        <f>M39+W39</f>
        <v>0.1174</v>
      </c>
    </row>
    <row r="40" spans="2:34" ht="15.65" customHeight="1" outlineLevel="2" x14ac:dyDescent="0.25">
      <c r="B40" s="782"/>
      <c r="E40" s="783"/>
      <c r="G40" s="784">
        <v>0</v>
      </c>
      <c r="H40" s="784">
        <f>E40*G40</f>
        <v>0</v>
      </c>
      <c r="I40" s="784">
        <v>0</v>
      </c>
      <c r="J40" s="784">
        <f>E40*I40</f>
        <v>0</v>
      </c>
      <c r="K40" s="784"/>
      <c r="L40" s="784">
        <f>E40*K40</f>
        <v>0</v>
      </c>
      <c r="M40" s="784">
        <f>J40+H40*Onderbouwing_M29!$Y$2+L40</f>
        <v>0</v>
      </c>
      <c r="N40" s="1049"/>
      <c r="O40" s="785"/>
      <c r="P40" s="785"/>
      <c r="Q40" s="785"/>
      <c r="R40" s="785"/>
      <c r="S40" s="785"/>
      <c r="T40" s="785"/>
      <c r="U40" s="785"/>
      <c r="V40" s="785"/>
      <c r="W40" s="785"/>
      <c r="X40" s="785"/>
    </row>
    <row r="41" spans="2:34" ht="9" customHeight="1" outlineLevel="1" x14ac:dyDescent="0.25">
      <c r="B41" s="788"/>
      <c r="D41" s="789"/>
      <c r="E41" s="791"/>
      <c r="F41" s="789"/>
      <c r="G41" s="790"/>
      <c r="H41" s="790"/>
      <c r="I41" s="790"/>
      <c r="J41" s="790"/>
      <c r="K41" s="790"/>
      <c r="L41" s="790"/>
      <c r="M41" s="790"/>
      <c r="N41" s="1037"/>
      <c r="O41" s="963"/>
      <c r="P41" s="963"/>
      <c r="Q41" s="963"/>
      <c r="R41" s="963"/>
      <c r="S41" s="963"/>
      <c r="T41" s="963"/>
      <c r="U41" s="963"/>
      <c r="V41" s="963"/>
      <c r="W41" s="963"/>
      <c r="X41" s="963"/>
      <c r="Y41" s="963"/>
      <c r="Z41" s="774"/>
      <c r="AA41" s="779"/>
      <c r="AB41" s="753"/>
      <c r="AC41" s="753"/>
      <c r="AD41" s="753"/>
      <c r="AE41" s="753"/>
      <c r="AF41" s="753"/>
      <c r="AG41" s="758"/>
      <c r="AH41" s="758"/>
    </row>
    <row r="42" spans="2:34" ht="15.65" customHeight="1" outlineLevel="1" x14ac:dyDescent="0.25">
      <c r="B42" s="760" t="s">
        <v>1447</v>
      </c>
      <c r="D42" s="761" t="s">
        <v>1571</v>
      </c>
      <c r="E42" s="780">
        <v>1</v>
      </c>
      <c r="F42" s="761" t="s">
        <v>78</v>
      </c>
      <c r="G42" s="762"/>
      <c r="H42" s="762">
        <f>SUM(H43:H49)</f>
        <v>0</v>
      </c>
      <c r="I42" s="762"/>
      <c r="J42" s="762">
        <f>SUM(J43:J49)</f>
        <v>0</v>
      </c>
      <c r="K42" s="762"/>
      <c r="L42" s="762">
        <f>SUM(L43:L49)</f>
        <v>19</v>
      </c>
      <c r="M42" s="762">
        <f>SUM(M43:M49)</f>
        <v>19</v>
      </c>
      <c r="N42" s="1049"/>
      <c r="O42" s="763">
        <f>SUM(M43:M49)</f>
        <v>19</v>
      </c>
      <c r="P42" s="781" t="str">
        <f>B42</f>
        <v>V1-1-B1</v>
      </c>
      <c r="Q42" s="781"/>
      <c r="R42" s="781"/>
      <c r="S42" s="781"/>
      <c r="T42" s="781"/>
      <c r="U42" s="781"/>
      <c r="V42" s="781"/>
      <c r="W42" s="781"/>
      <c r="X42" s="932">
        <f>SUM(X43:X49)</f>
        <v>22.306000000000001</v>
      </c>
    </row>
    <row r="43" spans="2:34" ht="15.65" customHeight="1" outlineLevel="2" x14ac:dyDescent="0.25">
      <c r="B43" s="782"/>
      <c r="D43" s="793" t="s">
        <v>168</v>
      </c>
      <c r="E43" s="783"/>
      <c r="G43" s="784"/>
      <c r="H43" s="784"/>
      <c r="I43" s="784"/>
      <c r="J43" s="784"/>
      <c r="K43" s="784"/>
      <c r="L43" s="784"/>
      <c r="M43" s="784"/>
      <c r="N43" s="1049"/>
      <c r="O43" s="785"/>
      <c r="P43" s="785"/>
      <c r="Q43" s="785"/>
      <c r="R43" s="785"/>
      <c r="S43" s="785"/>
      <c r="T43" s="785"/>
      <c r="U43" s="785"/>
      <c r="V43" s="785"/>
      <c r="W43" s="785"/>
      <c r="X43" s="785"/>
      <c r="Y43" s="1060" t="str">
        <f>$Y$11</f>
        <v>****Kopje opmerkingen en inclusief beter laten opvallen in recept.</v>
      </c>
    </row>
    <row r="44" spans="2:34" s="769" customFormat="1" ht="15.65" customHeight="1" outlineLevel="2" x14ac:dyDescent="0.25">
      <c r="B44" s="773"/>
      <c r="C44" s="1041"/>
      <c r="D44" s="773" t="s">
        <v>2040</v>
      </c>
      <c r="E44" s="783"/>
      <c r="F44" s="773"/>
      <c r="G44" s="784">
        <v>0</v>
      </c>
      <c r="H44" s="784">
        <f t="shared" ref="H44:H49" si="9">E44*G44</f>
        <v>0</v>
      </c>
      <c r="I44" s="784">
        <v>0</v>
      </c>
      <c r="J44" s="784">
        <f t="shared" ref="J44:J49" si="10">E44*I44</f>
        <v>0</v>
      </c>
      <c r="K44" s="784"/>
      <c r="L44" s="784">
        <f t="shared" ref="L44:L49" si="11">E44*K44</f>
        <v>0</v>
      </c>
      <c r="M44" s="784">
        <f>J44+H44*Onderbouwing_M29!$Y$2+L44</f>
        <v>0</v>
      </c>
      <c r="N44" s="1050"/>
      <c r="O44" s="787"/>
      <c r="P44" s="787"/>
      <c r="Q44" s="930" t="s">
        <v>1576</v>
      </c>
      <c r="R44" s="930">
        <f>_xlfn.XLOOKUP(Q44,Tabellen!$B$4:$B$16,Tabellen!$C$4:$C$16,"controleren")</f>
        <v>0.3</v>
      </c>
      <c r="S44" s="931">
        <f>M44*R44</f>
        <v>0</v>
      </c>
      <c r="T44" s="931">
        <f>M44-S44</f>
        <v>0</v>
      </c>
      <c r="U44" s="931">
        <f>S44*$U$2</f>
        <v>0</v>
      </c>
      <c r="V44" s="931">
        <f>T44*$V$2</f>
        <v>0</v>
      </c>
      <c r="W44" s="787">
        <f>U44+V44</f>
        <v>0</v>
      </c>
      <c r="X44" s="787">
        <f>M44+W44</f>
        <v>0</v>
      </c>
      <c r="Y44" s="1060"/>
    </row>
    <row r="45" spans="2:34" s="769" customFormat="1" ht="15.65" customHeight="1" outlineLevel="2" x14ac:dyDescent="0.25">
      <c r="B45" s="773"/>
      <c r="C45" s="1041"/>
      <c r="D45" s="773" t="s">
        <v>2041</v>
      </c>
      <c r="E45" s="783"/>
      <c r="F45" s="773"/>
      <c r="G45" s="784">
        <v>0</v>
      </c>
      <c r="H45" s="784">
        <f t="shared" si="9"/>
        <v>0</v>
      </c>
      <c r="I45" s="784">
        <v>0</v>
      </c>
      <c r="J45" s="784">
        <f t="shared" si="10"/>
        <v>0</v>
      </c>
      <c r="K45" s="784"/>
      <c r="L45" s="784">
        <f t="shared" si="11"/>
        <v>0</v>
      </c>
      <c r="M45" s="784">
        <f>J45+H45*Onderbouwing_M29!$Y$2+L45</f>
        <v>0</v>
      </c>
      <c r="N45" s="1050"/>
      <c r="O45" s="787"/>
      <c r="P45" s="787"/>
      <c r="Q45" s="930" t="s">
        <v>1576</v>
      </c>
      <c r="R45" s="930">
        <f>_xlfn.XLOOKUP(Q45,Tabellen!$B$4:$B$16,Tabellen!$C$4:$C$16,"controleren")</f>
        <v>0.3</v>
      </c>
      <c r="S45" s="931">
        <f>M45*R45</f>
        <v>0</v>
      </c>
      <c r="T45" s="931">
        <f>M45-S45</f>
        <v>0</v>
      </c>
      <c r="U45" s="931">
        <f>S45*$U$2</f>
        <v>0</v>
      </c>
      <c r="V45" s="931">
        <f>T45*$V$2</f>
        <v>0</v>
      </c>
      <c r="W45" s="787">
        <f>U45+V45</f>
        <v>0</v>
      </c>
      <c r="X45" s="787">
        <f>M45+W45</f>
        <v>0</v>
      </c>
      <c r="Y45" s="1060"/>
    </row>
    <row r="46" spans="2:34" s="769" customFormat="1" ht="15.65" customHeight="1" outlineLevel="2" x14ac:dyDescent="0.25">
      <c r="B46" s="773"/>
      <c r="C46" s="1041"/>
      <c r="D46" s="773" t="s">
        <v>2042</v>
      </c>
      <c r="E46" s="783"/>
      <c r="F46" s="773"/>
      <c r="G46" s="784">
        <v>0</v>
      </c>
      <c r="H46" s="784">
        <f t="shared" si="9"/>
        <v>0</v>
      </c>
      <c r="I46" s="784">
        <v>0</v>
      </c>
      <c r="J46" s="784">
        <f t="shared" si="10"/>
        <v>0</v>
      </c>
      <c r="K46" s="784"/>
      <c r="L46" s="784">
        <f t="shared" si="11"/>
        <v>0</v>
      </c>
      <c r="M46" s="784">
        <f>J46+H46*Onderbouwing_M29!$Y$2+L46</f>
        <v>0</v>
      </c>
      <c r="N46" s="1050"/>
      <c r="O46" s="787"/>
      <c r="P46" s="787"/>
      <c r="Q46" s="930" t="s">
        <v>1576</v>
      </c>
      <c r="R46" s="930">
        <f>_xlfn.XLOOKUP(Q46,Tabellen!$B$4:$B$16,Tabellen!$C$4:$C$16,"controleren")</f>
        <v>0.3</v>
      </c>
      <c r="S46" s="931">
        <f>M46*R46</f>
        <v>0</v>
      </c>
      <c r="T46" s="931">
        <f>M46-S46</f>
        <v>0</v>
      </c>
      <c r="U46" s="931">
        <f>S46*$U$2</f>
        <v>0</v>
      </c>
      <c r="V46" s="931">
        <f>T46*$V$2</f>
        <v>0</v>
      </c>
      <c r="W46" s="787">
        <f>U46+V46</f>
        <v>0</v>
      </c>
      <c r="X46" s="787">
        <f>M46+W46</f>
        <v>0</v>
      </c>
      <c r="Y46" s="1060" t="str">
        <f>$Y$14</f>
        <v>Welk type ventilatieroosters zijn dit? Ventilatie t.b.v.?</v>
      </c>
    </row>
    <row r="47" spans="2:34" s="769" customFormat="1" ht="15.65" customHeight="1" outlineLevel="2" x14ac:dyDescent="0.25">
      <c r="B47" s="773"/>
      <c r="C47" s="1041"/>
      <c r="D47" s="773" t="s">
        <v>2043</v>
      </c>
      <c r="E47" s="783"/>
      <c r="F47" s="773"/>
      <c r="G47" s="784">
        <v>0</v>
      </c>
      <c r="H47" s="784">
        <f t="shared" si="9"/>
        <v>0</v>
      </c>
      <c r="I47" s="784">
        <v>0</v>
      </c>
      <c r="J47" s="784">
        <f t="shared" si="10"/>
        <v>0</v>
      </c>
      <c r="K47" s="784"/>
      <c r="L47" s="784">
        <f t="shared" si="11"/>
        <v>0</v>
      </c>
      <c r="M47" s="784">
        <f>J47+H47*Onderbouwing_M29!$Y$2+L47</f>
        <v>0</v>
      </c>
      <c r="N47" s="1050"/>
      <c r="O47" s="787"/>
      <c r="P47" s="787"/>
      <c r="Q47" s="930" t="s">
        <v>1576</v>
      </c>
      <c r="R47" s="930">
        <f>_xlfn.XLOOKUP(Q47,Tabellen!$B$4:$B$16,Tabellen!$C$4:$C$16,"controleren")</f>
        <v>0.3</v>
      </c>
      <c r="S47" s="931">
        <f>M47*R47</f>
        <v>0</v>
      </c>
      <c r="T47" s="931">
        <f>M47-S47</f>
        <v>0</v>
      </c>
      <c r="U47" s="931">
        <f>S47*$U$2</f>
        <v>0</v>
      </c>
      <c r="V47" s="931">
        <f>T47*$V$2</f>
        <v>0</v>
      </c>
      <c r="W47" s="787">
        <f>U47+V47</f>
        <v>0</v>
      </c>
      <c r="X47" s="787">
        <f>M47+W47</f>
        <v>0</v>
      </c>
    </row>
    <row r="48" spans="2:34" s="769" customFormat="1" ht="15.65" customHeight="1" outlineLevel="2" x14ac:dyDescent="0.25">
      <c r="B48" s="773" t="str">
        <f>B42</f>
        <v>V1-1-B1</v>
      </c>
      <c r="C48" s="1042"/>
      <c r="D48" s="773" t="str">
        <f>D42</f>
        <v>Spouwmuurisolatie EPS parels / korrels 60 mm &lt; 45 m²</v>
      </c>
      <c r="E48" s="783">
        <v>1</v>
      </c>
      <c r="F48" s="773" t="s">
        <v>78</v>
      </c>
      <c r="G48" s="784">
        <v>0</v>
      </c>
      <c r="H48" s="784">
        <f t="shared" si="9"/>
        <v>0</v>
      </c>
      <c r="I48" s="784">
        <v>0</v>
      </c>
      <c r="J48" s="784">
        <f t="shared" si="10"/>
        <v>0</v>
      </c>
      <c r="K48" s="784">
        <v>19</v>
      </c>
      <c r="L48" s="784">
        <f t="shared" si="11"/>
        <v>19</v>
      </c>
      <c r="M48" s="784">
        <f>J48+H48*Onderbouwing_M29!$Y$2+L48</f>
        <v>19</v>
      </c>
      <c r="N48" s="1050"/>
      <c r="O48" s="787"/>
      <c r="P48" s="787"/>
      <c r="Q48" s="930" t="s">
        <v>1576</v>
      </c>
      <c r="R48" s="930">
        <f>_xlfn.XLOOKUP(Q48,Tabellen!$B$4:$B$16,Tabellen!$C$4:$C$16,"controleren")</f>
        <v>0.3</v>
      </c>
      <c r="S48" s="931">
        <f>M48*R48</f>
        <v>5.7</v>
      </c>
      <c r="T48" s="931">
        <f>M48-S48</f>
        <v>13.3</v>
      </c>
      <c r="U48" s="931">
        <f>S48*$U$2</f>
        <v>0.51300000000000001</v>
      </c>
      <c r="V48" s="931">
        <f>T48*$V$2</f>
        <v>2.7930000000000001</v>
      </c>
      <c r="W48" s="787">
        <f>U48+V48</f>
        <v>3.306</v>
      </c>
      <c r="X48" s="787">
        <f>M48+W48</f>
        <v>22.306000000000001</v>
      </c>
    </row>
    <row r="49" spans="2:34" ht="15.65" customHeight="1" outlineLevel="2" x14ac:dyDescent="0.25">
      <c r="B49" s="782"/>
      <c r="E49" s="783"/>
      <c r="G49" s="784">
        <v>0</v>
      </c>
      <c r="H49" s="784">
        <f t="shared" si="9"/>
        <v>0</v>
      </c>
      <c r="I49" s="784">
        <v>0</v>
      </c>
      <c r="J49" s="784">
        <f t="shared" si="10"/>
        <v>0</v>
      </c>
      <c r="K49" s="784"/>
      <c r="L49" s="784">
        <f t="shared" si="11"/>
        <v>0</v>
      </c>
      <c r="M49" s="784">
        <f>J49+H49*Onderbouwing_M29!$Y$2+L49</f>
        <v>0</v>
      </c>
      <c r="N49" s="1049"/>
      <c r="O49" s="785"/>
      <c r="P49" s="785"/>
      <c r="Q49" s="785"/>
      <c r="R49" s="785"/>
      <c r="S49" s="785"/>
      <c r="T49" s="785"/>
      <c r="U49" s="785"/>
      <c r="V49" s="785"/>
      <c r="W49" s="785"/>
      <c r="X49" s="785"/>
    </row>
    <row r="50" spans="2:34" ht="9" customHeight="1" outlineLevel="1" x14ac:dyDescent="0.25">
      <c r="B50" s="788"/>
      <c r="D50" s="789"/>
      <c r="E50" s="791"/>
      <c r="F50" s="789"/>
      <c r="G50" s="790"/>
      <c r="H50" s="790"/>
      <c r="I50" s="790"/>
      <c r="J50" s="790"/>
      <c r="K50" s="790"/>
      <c r="L50" s="790"/>
      <c r="M50" s="790"/>
      <c r="N50" s="1037"/>
      <c r="O50" s="963"/>
      <c r="P50" s="963"/>
      <c r="Q50" s="963"/>
      <c r="R50" s="963"/>
      <c r="S50" s="963"/>
      <c r="T50" s="963"/>
      <c r="U50" s="963"/>
      <c r="V50" s="963"/>
      <c r="W50" s="963"/>
      <c r="X50" s="963"/>
      <c r="Y50" s="963"/>
      <c r="Z50" s="774"/>
      <c r="AA50" s="779"/>
      <c r="AB50" s="753"/>
      <c r="AC50" s="753"/>
      <c r="AD50" s="753"/>
      <c r="AE50" s="753"/>
      <c r="AF50" s="753"/>
      <c r="AG50" s="758"/>
      <c r="AH50" s="758"/>
    </row>
    <row r="51" spans="2:34" ht="15.65" customHeight="1" outlineLevel="1" x14ac:dyDescent="0.25">
      <c r="B51" s="760" t="s">
        <v>1448</v>
      </c>
      <c r="D51" s="761" t="s">
        <v>1572</v>
      </c>
      <c r="E51" s="780">
        <v>1</v>
      </c>
      <c r="F51" s="761" t="s">
        <v>78</v>
      </c>
      <c r="G51" s="762"/>
      <c r="H51" s="762">
        <f>SUM(H52:H58)</f>
        <v>0</v>
      </c>
      <c r="I51" s="762"/>
      <c r="J51" s="762">
        <f>SUM(J52:J58)</f>
        <v>0</v>
      </c>
      <c r="K51" s="762"/>
      <c r="L51" s="762">
        <f>SUM(L52:L58)</f>
        <v>18</v>
      </c>
      <c r="M51" s="762">
        <f>SUM(M52:M58)</f>
        <v>18</v>
      </c>
      <c r="N51" s="1049"/>
      <c r="O51" s="763">
        <f>SUM(M52:M58)</f>
        <v>18</v>
      </c>
      <c r="P51" s="781" t="str">
        <f>B51</f>
        <v>V1-1-B2</v>
      </c>
      <c r="Q51" s="781"/>
      <c r="R51" s="781"/>
      <c r="S51" s="781"/>
      <c r="T51" s="781"/>
      <c r="U51" s="781"/>
      <c r="V51" s="781"/>
      <c r="W51" s="781"/>
      <c r="X51" s="932">
        <f>SUM(X52:X58)</f>
        <v>21.132000000000001</v>
      </c>
    </row>
    <row r="52" spans="2:34" ht="15.65" customHeight="1" outlineLevel="2" x14ac:dyDescent="0.25">
      <c r="B52" s="782"/>
      <c r="D52" s="793" t="s">
        <v>168</v>
      </c>
      <c r="E52" s="783"/>
      <c r="G52" s="784"/>
      <c r="H52" s="784"/>
      <c r="I52" s="784"/>
      <c r="J52" s="784"/>
      <c r="K52" s="784"/>
      <c r="L52" s="784"/>
      <c r="M52" s="784"/>
      <c r="N52" s="1049"/>
      <c r="O52" s="785"/>
      <c r="P52" s="785"/>
      <c r="Q52" s="785"/>
      <c r="R52" s="785"/>
      <c r="S52" s="785"/>
      <c r="T52" s="785"/>
      <c r="U52" s="785"/>
      <c r="V52" s="785"/>
      <c r="W52" s="785"/>
      <c r="X52" s="785"/>
      <c r="Y52" s="1060" t="str">
        <f>$Y$11</f>
        <v>****Kopje opmerkingen en inclusief beter laten opvallen in recept.</v>
      </c>
    </row>
    <row r="53" spans="2:34" s="769" customFormat="1" ht="15.65" customHeight="1" outlineLevel="2" x14ac:dyDescent="0.25">
      <c r="B53" s="773"/>
      <c r="C53" s="1041"/>
      <c r="D53" s="773" t="s">
        <v>2040</v>
      </c>
      <c r="E53" s="783"/>
      <c r="F53" s="773"/>
      <c r="G53" s="784">
        <v>0</v>
      </c>
      <c r="H53" s="784">
        <f t="shared" ref="H53:H58" si="12">E53*G53</f>
        <v>0</v>
      </c>
      <c r="I53" s="784">
        <v>0</v>
      </c>
      <c r="J53" s="784">
        <f t="shared" ref="J53:J58" si="13">E53*I53</f>
        <v>0</v>
      </c>
      <c r="K53" s="784"/>
      <c r="L53" s="784">
        <f t="shared" ref="L53:L58" si="14">E53*K53</f>
        <v>0</v>
      </c>
      <c r="M53" s="784">
        <f>J53+H53*Onderbouwing_M29!$Y$2+L53</f>
        <v>0</v>
      </c>
      <c r="N53" s="1050"/>
      <c r="O53" s="787"/>
      <c r="P53" s="787"/>
      <c r="Q53" s="930" t="s">
        <v>1576</v>
      </c>
      <c r="R53" s="930">
        <f>_xlfn.XLOOKUP(Q53,Tabellen!$B$4:$B$16,Tabellen!$C$4:$C$16,"controleren")</f>
        <v>0.3</v>
      </c>
      <c r="S53" s="931">
        <f>M53*R53</f>
        <v>0</v>
      </c>
      <c r="T53" s="931">
        <f>M53-S53</f>
        <v>0</v>
      </c>
      <c r="U53" s="931">
        <f>S53*$U$2</f>
        <v>0</v>
      </c>
      <c r="V53" s="931">
        <f>T53*$V$2</f>
        <v>0</v>
      </c>
      <c r="W53" s="787">
        <f>U53+V53</f>
        <v>0</v>
      </c>
      <c r="X53" s="787">
        <f>M53+W53</f>
        <v>0</v>
      </c>
      <c r="Y53" s="1060"/>
    </row>
    <row r="54" spans="2:34" s="769" customFormat="1" ht="15.65" customHeight="1" outlineLevel="2" x14ac:dyDescent="0.25">
      <c r="B54" s="773"/>
      <c r="C54" s="1041"/>
      <c r="D54" s="773" t="s">
        <v>2041</v>
      </c>
      <c r="E54" s="783"/>
      <c r="F54" s="773"/>
      <c r="G54" s="784">
        <v>0</v>
      </c>
      <c r="H54" s="784">
        <f t="shared" si="12"/>
        <v>0</v>
      </c>
      <c r="I54" s="784">
        <v>0</v>
      </c>
      <c r="J54" s="784">
        <f t="shared" si="13"/>
        <v>0</v>
      </c>
      <c r="K54" s="784"/>
      <c r="L54" s="784">
        <f t="shared" si="14"/>
        <v>0</v>
      </c>
      <c r="M54" s="784">
        <f>J54+H54*Onderbouwing_M29!$Y$2+L54</f>
        <v>0</v>
      </c>
      <c r="N54" s="1050"/>
      <c r="O54" s="787"/>
      <c r="P54" s="787"/>
      <c r="Q54" s="930" t="s">
        <v>1576</v>
      </c>
      <c r="R54" s="930">
        <f>_xlfn.XLOOKUP(Q54,Tabellen!$B$4:$B$16,Tabellen!$C$4:$C$16,"controleren")</f>
        <v>0.3</v>
      </c>
      <c r="S54" s="931">
        <f>M54*R54</f>
        <v>0</v>
      </c>
      <c r="T54" s="931">
        <f>M54-S54</f>
        <v>0</v>
      </c>
      <c r="U54" s="931">
        <f>S54*$U$2</f>
        <v>0</v>
      </c>
      <c r="V54" s="931">
        <f>T54*$V$2</f>
        <v>0</v>
      </c>
      <c r="W54" s="787">
        <f>U54+V54</f>
        <v>0</v>
      </c>
      <c r="X54" s="787">
        <f>M54+W54</f>
        <v>0</v>
      </c>
      <c r="Y54" s="1060"/>
    </row>
    <row r="55" spans="2:34" s="769" customFormat="1" ht="15.65" customHeight="1" outlineLevel="2" x14ac:dyDescent="0.25">
      <c r="B55" s="773"/>
      <c r="C55" s="1041"/>
      <c r="D55" s="773" t="s">
        <v>2042</v>
      </c>
      <c r="E55" s="783"/>
      <c r="F55" s="773"/>
      <c r="G55" s="784">
        <v>0</v>
      </c>
      <c r="H55" s="784">
        <f t="shared" si="12"/>
        <v>0</v>
      </c>
      <c r="I55" s="784">
        <v>0</v>
      </c>
      <c r="J55" s="784">
        <f t="shared" si="13"/>
        <v>0</v>
      </c>
      <c r="K55" s="784"/>
      <c r="L55" s="784">
        <f t="shared" si="14"/>
        <v>0</v>
      </c>
      <c r="M55" s="784">
        <f>J55+H55*Onderbouwing_M29!$Y$2+L55</f>
        <v>0</v>
      </c>
      <c r="N55" s="1050"/>
      <c r="O55" s="787"/>
      <c r="P55" s="787"/>
      <c r="Q55" s="930" t="s">
        <v>1576</v>
      </c>
      <c r="R55" s="930">
        <f>_xlfn.XLOOKUP(Q55,Tabellen!$B$4:$B$16,Tabellen!$C$4:$C$16,"controleren")</f>
        <v>0.3</v>
      </c>
      <c r="S55" s="931">
        <f>M55*R55</f>
        <v>0</v>
      </c>
      <c r="T55" s="931">
        <f>M55-S55</f>
        <v>0</v>
      </c>
      <c r="U55" s="931">
        <f>S55*$U$2</f>
        <v>0</v>
      </c>
      <c r="V55" s="931">
        <f>T55*$V$2</f>
        <v>0</v>
      </c>
      <c r="W55" s="787">
        <f>U55+V55</f>
        <v>0</v>
      </c>
      <c r="X55" s="787">
        <f>M55+W55</f>
        <v>0</v>
      </c>
      <c r="Y55" s="1060" t="str">
        <f>$Y$14</f>
        <v>Welk type ventilatieroosters zijn dit? Ventilatie t.b.v.?</v>
      </c>
    </row>
    <row r="56" spans="2:34" s="769" customFormat="1" ht="15.65" customHeight="1" outlineLevel="2" x14ac:dyDescent="0.25">
      <c r="B56" s="773"/>
      <c r="C56" s="1041"/>
      <c r="D56" s="773" t="s">
        <v>2043</v>
      </c>
      <c r="E56" s="783"/>
      <c r="F56" s="773"/>
      <c r="G56" s="784">
        <v>0</v>
      </c>
      <c r="H56" s="784">
        <f t="shared" si="12"/>
        <v>0</v>
      </c>
      <c r="I56" s="784">
        <v>0</v>
      </c>
      <c r="J56" s="784">
        <f t="shared" si="13"/>
        <v>0</v>
      </c>
      <c r="K56" s="784"/>
      <c r="L56" s="784">
        <f t="shared" si="14"/>
        <v>0</v>
      </c>
      <c r="M56" s="784">
        <f>J56+H56*Onderbouwing_M29!$Y$2+L56</f>
        <v>0</v>
      </c>
      <c r="N56" s="1050"/>
      <c r="O56" s="787"/>
      <c r="P56" s="787"/>
      <c r="Q56" s="930" t="s">
        <v>1576</v>
      </c>
      <c r="R56" s="930">
        <f>_xlfn.XLOOKUP(Q56,Tabellen!$B$4:$B$16,Tabellen!$C$4:$C$16,"controleren")</f>
        <v>0.3</v>
      </c>
      <c r="S56" s="931">
        <f>M56*R56</f>
        <v>0</v>
      </c>
      <c r="T56" s="931">
        <f>M56-S56</f>
        <v>0</v>
      </c>
      <c r="U56" s="931">
        <f>S56*$U$2</f>
        <v>0</v>
      </c>
      <c r="V56" s="931">
        <f>T56*$V$2</f>
        <v>0</v>
      </c>
      <c r="W56" s="787">
        <f>U56+V56</f>
        <v>0</v>
      </c>
      <c r="X56" s="787">
        <f>M56+W56</f>
        <v>0</v>
      </c>
    </row>
    <row r="57" spans="2:34" s="769" customFormat="1" ht="15.65" customHeight="1" outlineLevel="2" x14ac:dyDescent="0.25">
      <c r="B57" s="773" t="str">
        <f>B51</f>
        <v>V1-1-B2</v>
      </c>
      <c r="C57" s="1042"/>
      <c r="D57" s="773" t="str">
        <f>D51</f>
        <v>Spouwmuurisolatie EPS parels / korrels 60 mm 46-75 m²</v>
      </c>
      <c r="E57" s="783">
        <v>1</v>
      </c>
      <c r="F57" s="773" t="s">
        <v>78</v>
      </c>
      <c r="G57" s="784">
        <v>0</v>
      </c>
      <c r="H57" s="784">
        <f t="shared" si="12"/>
        <v>0</v>
      </c>
      <c r="I57" s="784">
        <v>0</v>
      </c>
      <c r="J57" s="784">
        <f t="shared" si="13"/>
        <v>0</v>
      </c>
      <c r="K57" s="784">
        <v>18</v>
      </c>
      <c r="L57" s="784">
        <f t="shared" si="14"/>
        <v>18</v>
      </c>
      <c r="M57" s="784">
        <f>J57+H57*Onderbouwing_M29!$Y$2+L57</f>
        <v>18</v>
      </c>
      <c r="N57" s="1050"/>
      <c r="O57" s="787"/>
      <c r="P57" s="787"/>
      <c r="Q57" s="930" t="s">
        <v>1576</v>
      </c>
      <c r="R57" s="930">
        <f>_xlfn.XLOOKUP(Q57,Tabellen!$B$4:$B$16,Tabellen!$C$4:$C$16,"controleren")</f>
        <v>0.3</v>
      </c>
      <c r="S57" s="931">
        <f>M57*R57</f>
        <v>5.3999999999999995</v>
      </c>
      <c r="T57" s="931">
        <f>M57-S57</f>
        <v>12.600000000000001</v>
      </c>
      <c r="U57" s="931">
        <f>S57*$U$2</f>
        <v>0.48599999999999993</v>
      </c>
      <c r="V57" s="931">
        <f>T57*$V$2</f>
        <v>2.6460000000000004</v>
      </c>
      <c r="W57" s="787">
        <f>U57+V57</f>
        <v>3.1320000000000001</v>
      </c>
      <c r="X57" s="787">
        <f>M57+W57</f>
        <v>21.132000000000001</v>
      </c>
    </row>
    <row r="58" spans="2:34" ht="15.65" customHeight="1" outlineLevel="2" x14ac:dyDescent="0.25">
      <c r="B58" s="782"/>
      <c r="E58" s="783"/>
      <c r="G58" s="784">
        <v>0</v>
      </c>
      <c r="H58" s="784">
        <f t="shared" si="12"/>
        <v>0</v>
      </c>
      <c r="I58" s="784">
        <v>0</v>
      </c>
      <c r="J58" s="784">
        <f t="shared" si="13"/>
        <v>0</v>
      </c>
      <c r="K58" s="784"/>
      <c r="L58" s="784">
        <f t="shared" si="14"/>
        <v>0</v>
      </c>
      <c r="M58" s="784">
        <f>J58+H58*Onderbouwing_M29!$Y$2+L58</f>
        <v>0</v>
      </c>
      <c r="N58" s="1049"/>
      <c r="O58" s="785"/>
      <c r="P58" s="785"/>
      <c r="Q58" s="785"/>
      <c r="R58" s="785"/>
      <c r="S58" s="785"/>
      <c r="T58" s="785"/>
      <c r="U58" s="785"/>
      <c r="V58" s="785"/>
      <c r="W58" s="785"/>
      <c r="X58" s="785"/>
    </row>
    <row r="59" spans="2:34" ht="9" customHeight="1" outlineLevel="1" x14ac:dyDescent="0.25">
      <c r="B59" s="788"/>
      <c r="D59" s="789"/>
      <c r="E59" s="791"/>
      <c r="F59" s="789"/>
      <c r="G59" s="790"/>
      <c r="H59" s="790"/>
      <c r="I59" s="790"/>
      <c r="J59" s="790"/>
      <c r="K59" s="790"/>
      <c r="L59" s="790"/>
      <c r="M59" s="790"/>
      <c r="N59" s="1037"/>
      <c r="O59" s="963"/>
      <c r="P59" s="963"/>
      <c r="Q59" s="963"/>
      <c r="R59" s="963"/>
      <c r="S59" s="963"/>
      <c r="T59" s="963"/>
      <c r="U59" s="963"/>
      <c r="V59" s="963"/>
      <c r="W59" s="963"/>
      <c r="X59" s="963"/>
      <c r="Y59" s="963"/>
      <c r="Z59" s="774"/>
      <c r="AA59" s="779"/>
      <c r="AB59" s="753"/>
      <c r="AC59" s="753"/>
      <c r="AD59" s="753"/>
      <c r="AE59" s="753"/>
      <c r="AF59" s="753"/>
      <c r="AG59" s="758"/>
      <c r="AH59" s="758"/>
    </row>
    <row r="60" spans="2:34" ht="15.65" customHeight="1" outlineLevel="1" x14ac:dyDescent="0.25">
      <c r="B60" s="760" t="s">
        <v>1449</v>
      </c>
      <c r="D60" s="761" t="s">
        <v>1573</v>
      </c>
      <c r="E60" s="780">
        <v>1</v>
      </c>
      <c r="F60" s="761" t="s">
        <v>78</v>
      </c>
      <c r="G60" s="762"/>
      <c r="H60" s="762">
        <f>SUM(H61:H67)</f>
        <v>0</v>
      </c>
      <c r="I60" s="762"/>
      <c r="J60" s="762">
        <f>SUM(J61:J67)</f>
        <v>0</v>
      </c>
      <c r="K60" s="762"/>
      <c r="L60" s="762">
        <f>SUM(L61:L67)</f>
        <v>17</v>
      </c>
      <c r="M60" s="762">
        <f>SUM(M61:M67)</f>
        <v>17</v>
      </c>
      <c r="N60" s="1049"/>
      <c r="O60" s="763">
        <f>SUM(M61:M67)</f>
        <v>17</v>
      </c>
      <c r="P60" s="781" t="str">
        <f>B60</f>
        <v>V1-1-B3</v>
      </c>
      <c r="Q60" s="781"/>
      <c r="R60" s="781"/>
      <c r="S60" s="781"/>
      <c r="T60" s="781"/>
      <c r="U60" s="781"/>
      <c r="V60" s="781"/>
      <c r="W60" s="781"/>
      <c r="X60" s="932">
        <f>SUM(X61:X67)</f>
        <v>19.957999999999998</v>
      </c>
    </row>
    <row r="61" spans="2:34" ht="15.65" customHeight="1" outlineLevel="2" x14ac:dyDescent="0.25">
      <c r="B61" s="782"/>
      <c r="D61" s="793" t="s">
        <v>168</v>
      </c>
      <c r="E61" s="783"/>
      <c r="G61" s="784"/>
      <c r="H61" s="784"/>
      <c r="I61" s="784"/>
      <c r="J61" s="784"/>
      <c r="K61" s="784"/>
      <c r="L61" s="784"/>
      <c r="M61" s="784"/>
      <c r="N61" s="1049"/>
      <c r="O61" s="785"/>
      <c r="P61" s="785"/>
      <c r="Q61" s="785"/>
      <c r="R61" s="785"/>
      <c r="S61" s="785"/>
      <c r="T61" s="785"/>
      <c r="U61" s="785"/>
      <c r="V61" s="785"/>
      <c r="W61" s="785"/>
      <c r="X61" s="785"/>
      <c r="Y61" s="1060" t="str">
        <f>$Y$11</f>
        <v>****Kopje opmerkingen en inclusief beter laten opvallen in recept.</v>
      </c>
    </row>
    <row r="62" spans="2:34" s="769" customFormat="1" ht="15.65" customHeight="1" outlineLevel="2" x14ac:dyDescent="0.25">
      <c r="B62" s="773"/>
      <c r="C62" s="1041"/>
      <c r="D62" s="773" t="s">
        <v>2040</v>
      </c>
      <c r="E62" s="783"/>
      <c r="F62" s="773"/>
      <c r="G62" s="784">
        <v>0</v>
      </c>
      <c r="H62" s="784">
        <f t="shared" ref="H62:H67" si="15">E62*G62</f>
        <v>0</v>
      </c>
      <c r="I62" s="784">
        <v>0</v>
      </c>
      <c r="J62" s="784">
        <f t="shared" ref="J62:J67" si="16">E62*I62</f>
        <v>0</v>
      </c>
      <c r="K62" s="784"/>
      <c r="L62" s="784">
        <f t="shared" ref="L62:L67" si="17">E62*K62</f>
        <v>0</v>
      </c>
      <c r="M62" s="784">
        <f>J62+H62*Onderbouwing_M29!$Y$2+L62</f>
        <v>0</v>
      </c>
      <c r="N62" s="1050"/>
      <c r="O62" s="787"/>
      <c r="P62" s="787"/>
      <c r="Q62" s="930" t="s">
        <v>1576</v>
      </c>
      <c r="R62" s="930">
        <f>_xlfn.XLOOKUP(Q62,Tabellen!$B$4:$B$16,Tabellen!$C$4:$C$16,"controleren")</f>
        <v>0.3</v>
      </c>
      <c r="S62" s="931">
        <f>M62*R62</f>
        <v>0</v>
      </c>
      <c r="T62" s="931">
        <f>M62-S62</f>
        <v>0</v>
      </c>
      <c r="U62" s="931">
        <f>S62*$U$2</f>
        <v>0</v>
      </c>
      <c r="V62" s="931">
        <f>T62*$V$2</f>
        <v>0</v>
      </c>
      <c r="W62" s="787">
        <f>U62+V62</f>
        <v>0</v>
      </c>
      <c r="X62" s="787">
        <f>M62+W62</f>
        <v>0</v>
      </c>
      <c r="Y62" s="1060"/>
    </row>
    <row r="63" spans="2:34" s="769" customFormat="1" ht="15.65" customHeight="1" outlineLevel="2" x14ac:dyDescent="0.25">
      <c r="B63" s="773"/>
      <c r="C63" s="1041"/>
      <c r="D63" s="773" t="s">
        <v>2041</v>
      </c>
      <c r="E63" s="783"/>
      <c r="F63" s="773"/>
      <c r="G63" s="784">
        <v>0</v>
      </c>
      <c r="H63" s="784">
        <f t="shared" si="15"/>
        <v>0</v>
      </c>
      <c r="I63" s="784">
        <v>0</v>
      </c>
      <c r="J63" s="784">
        <f t="shared" si="16"/>
        <v>0</v>
      </c>
      <c r="K63" s="784"/>
      <c r="L63" s="784">
        <f t="shared" si="17"/>
        <v>0</v>
      </c>
      <c r="M63" s="784">
        <f>J63+H63*Onderbouwing_M29!$Y$2+L63</f>
        <v>0</v>
      </c>
      <c r="N63" s="1050"/>
      <c r="O63" s="787"/>
      <c r="P63" s="787"/>
      <c r="Q63" s="930" t="s">
        <v>1576</v>
      </c>
      <c r="R63" s="930">
        <f>_xlfn.XLOOKUP(Q63,Tabellen!$B$4:$B$16,Tabellen!$C$4:$C$16,"controleren")</f>
        <v>0.3</v>
      </c>
      <c r="S63" s="931">
        <f>M63*R63</f>
        <v>0</v>
      </c>
      <c r="T63" s="931">
        <f>M63-S63</f>
        <v>0</v>
      </c>
      <c r="U63" s="931">
        <f>S63*$U$2</f>
        <v>0</v>
      </c>
      <c r="V63" s="931">
        <f>T63*$V$2</f>
        <v>0</v>
      </c>
      <c r="W63" s="787">
        <f>U63+V63</f>
        <v>0</v>
      </c>
      <c r="X63" s="787">
        <f>M63+W63</f>
        <v>0</v>
      </c>
      <c r="Y63" s="1060"/>
    </row>
    <row r="64" spans="2:34" s="769" customFormat="1" ht="15.65" customHeight="1" outlineLevel="2" x14ac:dyDescent="0.25">
      <c r="B64" s="773"/>
      <c r="C64" s="1041"/>
      <c r="D64" s="773" t="s">
        <v>2042</v>
      </c>
      <c r="E64" s="783"/>
      <c r="F64" s="773"/>
      <c r="G64" s="784">
        <v>0</v>
      </c>
      <c r="H64" s="784">
        <f t="shared" si="15"/>
        <v>0</v>
      </c>
      <c r="I64" s="784">
        <v>0</v>
      </c>
      <c r="J64" s="784">
        <f t="shared" si="16"/>
        <v>0</v>
      </c>
      <c r="K64" s="784"/>
      <c r="L64" s="784">
        <f t="shared" si="17"/>
        <v>0</v>
      </c>
      <c r="M64" s="784">
        <f>J64+H64*Onderbouwing_M29!$Y$2+L64</f>
        <v>0</v>
      </c>
      <c r="N64" s="1050"/>
      <c r="O64" s="787"/>
      <c r="P64" s="787"/>
      <c r="Q64" s="930" t="s">
        <v>1576</v>
      </c>
      <c r="R64" s="930">
        <f>_xlfn.XLOOKUP(Q64,Tabellen!$B$4:$B$16,Tabellen!$C$4:$C$16,"controleren")</f>
        <v>0.3</v>
      </c>
      <c r="S64" s="931">
        <f>M64*R64</f>
        <v>0</v>
      </c>
      <c r="T64" s="931">
        <f>M64-S64</f>
        <v>0</v>
      </c>
      <c r="U64" s="931">
        <f>S64*$U$2</f>
        <v>0</v>
      </c>
      <c r="V64" s="931">
        <f>T64*$V$2</f>
        <v>0</v>
      </c>
      <c r="W64" s="787">
        <f>U64+V64</f>
        <v>0</v>
      </c>
      <c r="X64" s="787">
        <f>M64+W64</f>
        <v>0</v>
      </c>
      <c r="Y64" s="1060" t="str">
        <f>$Y$14</f>
        <v>Welk type ventilatieroosters zijn dit? Ventilatie t.b.v.?</v>
      </c>
    </row>
    <row r="65" spans="2:34" s="769" customFormat="1" ht="15.65" customHeight="1" outlineLevel="2" x14ac:dyDescent="0.25">
      <c r="B65" s="773"/>
      <c r="C65" s="1041"/>
      <c r="D65" s="773" t="s">
        <v>2043</v>
      </c>
      <c r="E65" s="783"/>
      <c r="F65" s="773"/>
      <c r="G65" s="784">
        <v>0</v>
      </c>
      <c r="H65" s="784">
        <f t="shared" si="15"/>
        <v>0</v>
      </c>
      <c r="I65" s="784">
        <v>0</v>
      </c>
      <c r="J65" s="784">
        <f t="shared" si="16"/>
        <v>0</v>
      </c>
      <c r="K65" s="784"/>
      <c r="L65" s="784">
        <f t="shared" si="17"/>
        <v>0</v>
      </c>
      <c r="M65" s="784">
        <f>J65+H65*Onderbouwing_M29!$Y$2+L65</f>
        <v>0</v>
      </c>
      <c r="N65" s="1050"/>
      <c r="O65" s="787"/>
      <c r="P65" s="787"/>
      <c r="Q65" s="930" t="s">
        <v>1576</v>
      </c>
      <c r="R65" s="930">
        <f>_xlfn.XLOOKUP(Q65,Tabellen!$B$4:$B$16,Tabellen!$C$4:$C$16,"controleren")</f>
        <v>0.3</v>
      </c>
      <c r="S65" s="931">
        <f>M65*R65</f>
        <v>0</v>
      </c>
      <c r="T65" s="931">
        <f>M65-S65</f>
        <v>0</v>
      </c>
      <c r="U65" s="931">
        <f>S65*$U$2</f>
        <v>0</v>
      </c>
      <c r="V65" s="931">
        <f>T65*$V$2</f>
        <v>0</v>
      </c>
      <c r="W65" s="787">
        <f>U65+V65</f>
        <v>0</v>
      </c>
      <c r="X65" s="787">
        <f>M65+W65</f>
        <v>0</v>
      </c>
    </row>
    <row r="66" spans="2:34" s="769" customFormat="1" ht="15.65" customHeight="1" outlineLevel="2" x14ac:dyDescent="0.25">
      <c r="B66" s="773" t="str">
        <f>B60</f>
        <v>V1-1-B3</v>
      </c>
      <c r="C66" s="1042"/>
      <c r="D66" s="773" t="str">
        <f>D60</f>
        <v>Spouwmuurisolatie EPS parels / korrels 60 mm &gt; 75 m²</v>
      </c>
      <c r="E66" s="783">
        <v>1</v>
      </c>
      <c r="F66" s="773" t="s">
        <v>78</v>
      </c>
      <c r="G66" s="784">
        <v>0</v>
      </c>
      <c r="H66" s="784">
        <f t="shared" si="15"/>
        <v>0</v>
      </c>
      <c r="I66" s="784">
        <v>0</v>
      </c>
      <c r="J66" s="784">
        <f t="shared" si="16"/>
        <v>0</v>
      </c>
      <c r="K66" s="784">
        <v>17</v>
      </c>
      <c r="L66" s="784">
        <f t="shared" si="17"/>
        <v>17</v>
      </c>
      <c r="M66" s="784">
        <f>J66+H66*Onderbouwing_M29!$Y$2+L66</f>
        <v>17</v>
      </c>
      <c r="N66" s="1050"/>
      <c r="O66" s="787"/>
      <c r="P66" s="787"/>
      <c r="Q66" s="930" t="s">
        <v>1576</v>
      </c>
      <c r="R66" s="930">
        <f>_xlfn.XLOOKUP(Q66,Tabellen!$B$4:$B$16,Tabellen!$C$4:$C$16,"controleren")</f>
        <v>0.3</v>
      </c>
      <c r="S66" s="931">
        <f>M66*R66</f>
        <v>5.0999999999999996</v>
      </c>
      <c r="T66" s="931">
        <f>M66-S66</f>
        <v>11.9</v>
      </c>
      <c r="U66" s="931">
        <f>S66*$U$2</f>
        <v>0.45899999999999996</v>
      </c>
      <c r="V66" s="931">
        <f>T66*$V$2</f>
        <v>2.4990000000000001</v>
      </c>
      <c r="W66" s="787">
        <f>U66+V66</f>
        <v>2.9580000000000002</v>
      </c>
      <c r="X66" s="787">
        <f>M66+W66</f>
        <v>19.957999999999998</v>
      </c>
    </row>
    <row r="67" spans="2:34" ht="15.65" customHeight="1" outlineLevel="2" x14ac:dyDescent="0.25">
      <c r="B67" s="782"/>
      <c r="E67" s="783"/>
      <c r="G67" s="784">
        <v>0</v>
      </c>
      <c r="H67" s="784">
        <f t="shared" si="15"/>
        <v>0</v>
      </c>
      <c r="I67" s="784">
        <v>0</v>
      </c>
      <c r="J67" s="784">
        <f t="shared" si="16"/>
        <v>0</v>
      </c>
      <c r="K67" s="784"/>
      <c r="L67" s="784">
        <f t="shared" si="17"/>
        <v>0</v>
      </c>
      <c r="M67" s="784">
        <f>J67+H67*Onderbouwing_M29!$Y$2+L67</f>
        <v>0</v>
      </c>
      <c r="N67" s="1049"/>
      <c r="O67" s="785"/>
      <c r="P67" s="785"/>
      <c r="Q67" s="785"/>
      <c r="R67" s="785"/>
      <c r="S67" s="785"/>
      <c r="T67" s="785"/>
      <c r="U67" s="785"/>
      <c r="V67" s="785"/>
      <c r="W67" s="785"/>
      <c r="X67" s="785"/>
    </row>
    <row r="68" spans="2:34" ht="9" customHeight="1" outlineLevel="1" x14ac:dyDescent="0.25">
      <c r="B68" s="788"/>
      <c r="D68" s="789"/>
      <c r="E68" s="791"/>
      <c r="F68" s="789"/>
      <c r="G68" s="790"/>
      <c r="H68" s="790"/>
      <c r="I68" s="790"/>
      <c r="J68" s="790"/>
      <c r="K68" s="790"/>
      <c r="L68" s="790"/>
      <c r="M68" s="790"/>
      <c r="N68" s="1037"/>
      <c r="O68" s="963"/>
      <c r="P68" s="963"/>
      <c r="Q68" s="963"/>
      <c r="R68" s="963"/>
      <c r="S68" s="963"/>
      <c r="T68" s="963"/>
      <c r="U68" s="963"/>
      <c r="V68" s="963"/>
      <c r="W68" s="963"/>
      <c r="X68" s="963"/>
      <c r="Y68" s="963"/>
      <c r="Z68" s="774"/>
      <c r="AA68" s="779"/>
      <c r="AB68" s="753"/>
      <c r="AC68" s="753"/>
      <c r="AD68" s="753"/>
      <c r="AE68" s="753"/>
      <c r="AF68" s="753"/>
      <c r="AG68" s="758"/>
      <c r="AH68" s="758"/>
    </row>
    <row r="69" spans="2:34" ht="15.65" customHeight="1" outlineLevel="1" x14ac:dyDescent="0.25">
      <c r="B69" s="760" t="s">
        <v>1450</v>
      </c>
      <c r="D69" s="761" t="s">
        <v>1435</v>
      </c>
      <c r="E69" s="780">
        <v>1</v>
      </c>
      <c r="F69" s="761" t="s">
        <v>78</v>
      </c>
      <c r="G69" s="762"/>
      <c r="H69" s="762">
        <f>SUM(H70:H72)</f>
        <v>0</v>
      </c>
      <c r="I69" s="762"/>
      <c r="J69" s="762">
        <f>SUM(J70:J72)</f>
        <v>0</v>
      </c>
      <c r="K69" s="762"/>
      <c r="L69" s="762">
        <f>SUM(L70:L72)</f>
        <v>0.1</v>
      </c>
      <c r="M69" s="762">
        <f>SUM(M70:M72)</f>
        <v>0.1</v>
      </c>
      <c r="N69" s="1049"/>
      <c r="O69" s="763">
        <f>SUM(M70:M72)</f>
        <v>0.1</v>
      </c>
      <c r="P69" s="781" t="str">
        <f>B69</f>
        <v>V1-1-B4</v>
      </c>
      <c r="Q69" s="781"/>
      <c r="R69" s="781"/>
      <c r="S69" s="781"/>
      <c r="T69" s="781"/>
      <c r="U69" s="781"/>
      <c r="V69" s="781"/>
      <c r="W69" s="781"/>
      <c r="X69" s="932">
        <f>SUM(X70:X72)</f>
        <v>0.1174</v>
      </c>
    </row>
    <row r="70" spans="2:34" ht="15.65" customHeight="1" outlineLevel="2" x14ac:dyDescent="0.25">
      <c r="B70" s="782"/>
      <c r="D70" s="793" t="s">
        <v>1847</v>
      </c>
      <c r="E70" s="783"/>
      <c r="G70" s="784"/>
      <c r="H70" s="784"/>
      <c r="I70" s="784"/>
      <c r="J70" s="784"/>
      <c r="K70" s="784"/>
      <c r="L70" s="784"/>
      <c r="M70" s="784"/>
      <c r="N70" s="1049"/>
      <c r="O70" s="785"/>
      <c r="P70" s="785"/>
      <c r="Q70" s="785"/>
      <c r="R70" s="785"/>
      <c r="S70" s="785"/>
      <c r="T70" s="785"/>
      <c r="U70" s="785"/>
      <c r="V70" s="785"/>
      <c r="W70" s="785"/>
      <c r="X70" s="785"/>
    </row>
    <row r="71" spans="2:34" s="769" customFormat="1" ht="15.65" customHeight="1" outlineLevel="2" x14ac:dyDescent="0.25">
      <c r="B71" s="773" t="str">
        <f>B69</f>
        <v>V1-1-B4</v>
      </c>
      <c r="C71" s="1042"/>
      <c r="D71" s="773" t="str">
        <f>D69</f>
        <v>╚ EPS meer-/minderprijs per mm bredere/smallere spouw dan 60 mm.</v>
      </c>
      <c r="E71" s="783">
        <v>1</v>
      </c>
      <c r="F71" s="773" t="s">
        <v>78</v>
      </c>
      <c r="G71" s="784">
        <v>0</v>
      </c>
      <c r="H71" s="784">
        <f>E71*G71</f>
        <v>0</v>
      </c>
      <c r="I71" s="784">
        <v>0</v>
      </c>
      <c r="J71" s="784">
        <f>E71*I71</f>
        <v>0</v>
      </c>
      <c r="K71" s="784">
        <v>0.1</v>
      </c>
      <c r="L71" s="784">
        <f>E71*K71</f>
        <v>0.1</v>
      </c>
      <c r="M71" s="784">
        <f>J71+H71*Onderbouwing_M29!$Y$2+L71</f>
        <v>0.1</v>
      </c>
      <c r="N71" s="1050"/>
      <c r="O71" s="787"/>
      <c r="P71" s="787"/>
      <c r="Q71" s="930" t="s">
        <v>1576</v>
      </c>
      <c r="R71" s="930">
        <f>_xlfn.XLOOKUP(Q71,Tabellen!$B$4:$B$16,Tabellen!$C$4:$C$16,"controleren")</f>
        <v>0.3</v>
      </c>
      <c r="S71" s="931">
        <f>M71*R71</f>
        <v>0.03</v>
      </c>
      <c r="T71" s="931">
        <f>M71-S71</f>
        <v>7.0000000000000007E-2</v>
      </c>
      <c r="U71" s="931">
        <f>S71*$U$2</f>
        <v>2.6999999999999997E-3</v>
      </c>
      <c r="V71" s="931">
        <f>T71*$V$2</f>
        <v>1.4700000000000001E-2</v>
      </c>
      <c r="W71" s="787">
        <f>U71+V71</f>
        <v>1.7400000000000002E-2</v>
      </c>
      <c r="X71" s="787">
        <f>M71+W71</f>
        <v>0.1174</v>
      </c>
    </row>
    <row r="72" spans="2:34" ht="15.65" customHeight="1" outlineLevel="2" x14ac:dyDescent="0.25">
      <c r="B72" s="782"/>
      <c r="E72" s="783"/>
      <c r="G72" s="784">
        <v>0</v>
      </c>
      <c r="H72" s="784">
        <f>E72*G72</f>
        <v>0</v>
      </c>
      <c r="I72" s="784">
        <v>0</v>
      </c>
      <c r="J72" s="784">
        <f>E72*I72</f>
        <v>0</v>
      </c>
      <c r="K72" s="784"/>
      <c r="L72" s="784">
        <f>E72*K72</f>
        <v>0</v>
      </c>
      <c r="M72" s="784">
        <f>J72+H72*Onderbouwing_M29!$Y$2+L72</f>
        <v>0</v>
      </c>
      <c r="N72" s="1049"/>
      <c r="O72" s="785"/>
      <c r="P72" s="785"/>
      <c r="Q72" s="785"/>
      <c r="R72" s="785"/>
      <c r="S72" s="785"/>
      <c r="T72" s="785"/>
      <c r="U72" s="785"/>
      <c r="V72" s="785"/>
      <c r="W72" s="785"/>
      <c r="X72" s="785"/>
    </row>
    <row r="73" spans="2:34" ht="9" customHeight="1" outlineLevel="1" x14ac:dyDescent="0.25">
      <c r="B73" s="788"/>
      <c r="D73" s="789"/>
      <c r="E73" s="791"/>
      <c r="F73" s="789"/>
      <c r="G73" s="790"/>
      <c r="H73" s="790"/>
      <c r="I73" s="790"/>
      <c r="J73" s="790"/>
      <c r="K73" s="790"/>
      <c r="L73" s="790"/>
      <c r="M73" s="790"/>
      <c r="N73" s="1037"/>
      <c r="O73" s="963"/>
      <c r="P73" s="963"/>
      <c r="Q73" s="963"/>
      <c r="R73" s="963"/>
      <c r="S73" s="963"/>
      <c r="T73" s="963"/>
      <c r="U73" s="963"/>
      <c r="V73" s="963"/>
      <c r="W73" s="963"/>
      <c r="X73" s="963"/>
      <c r="Y73" s="963"/>
      <c r="Z73" s="774"/>
      <c r="AA73" s="779"/>
      <c r="AB73" s="753"/>
      <c r="AC73" s="753"/>
      <c r="AD73" s="753"/>
      <c r="AE73" s="753"/>
      <c r="AF73" s="753"/>
      <c r="AG73" s="758"/>
      <c r="AH73" s="758"/>
    </row>
    <row r="74" spans="2:34" ht="15.65" customHeight="1" outlineLevel="1" x14ac:dyDescent="0.25">
      <c r="B74" s="760" t="s">
        <v>1451</v>
      </c>
      <c r="D74" s="761" t="s">
        <v>1431</v>
      </c>
      <c r="E74" s="780">
        <v>1</v>
      </c>
      <c r="F74" s="761" t="s">
        <v>78</v>
      </c>
      <c r="G74" s="762"/>
      <c r="H74" s="762">
        <f>SUM(H75:H81)</f>
        <v>0</v>
      </c>
      <c r="I74" s="762"/>
      <c r="J74" s="762">
        <f>SUM(J75:J81)</f>
        <v>0</v>
      </c>
      <c r="K74" s="762"/>
      <c r="L74" s="762">
        <f>SUM(L75:L81)</f>
        <v>24</v>
      </c>
      <c r="M74" s="762">
        <f>SUM(M75:M81)</f>
        <v>24</v>
      </c>
      <c r="N74" s="1049"/>
      <c r="O74" s="763">
        <f>SUM(M75:M81)</f>
        <v>24</v>
      </c>
      <c r="P74" s="781" t="str">
        <f>B74</f>
        <v>V1-1-C1</v>
      </c>
      <c r="Q74" s="781"/>
      <c r="R74" s="781"/>
      <c r="S74" s="781"/>
      <c r="T74" s="781"/>
      <c r="U74" s="781"/>
      <c r="V74" s="781"/>
      <c r="W74" s="781"/>
      <c r="X74" s="932">
        <f>SUM(X75:X81)</f>
        <v>28.176000000000002</v>
      </c>
    </row>
    <row r="75" spans="2:34" ht="15.65" customHeight="1" outlineLevel="2" x14ac:dyDescent="0.25">
      <c r="B75" s="782"/>
      <c r="D75" s="793" t="s">
        <v>168</v>
      </c>
      <c r="E75" s="783"/>
      <c r="G75" s="784"/>
      <c r="H75" s="784"/>
      <c r="I75" s="784"/>
      <c r="J75" s="784"/>
      <c r="K75" s="784"/>
      <c r="L75" s="784"/>
      <c r="M75" s="784"/>
      <c r="N75" s="1049"/>
      <c r="O75" s="785"/>
      <c r="P75" s="785"/>
      <c r="Q75" s="785"/>
      <c r="R75" s="785"/>
      <c r="S75" s="785"/>
      <c r="T75" s="785"/>
      <c r="U75" s="785"/>
      <c r="V75" s="785"/>
      <c r="W75" s="785"/>
      <c r="X75" s="785"/>
      <c r="Y75" s="1060" t="str">
        <f>$Y$11</f>
        <v>****Kopje opmerkingen en inclusief beter laten opvallen in recept.</v>
      </c>
    </row>
    <row r="76" spans="2:34" s="769" customFormat="1" ht="15.65" customHeight="1" outlineLevel="2" x14ac:dyDescent="0.25">
      <c r="B76" s="773"/>
      <c r="C76" s="1041"/>
      <c r="D76" s="773" t="s">
        <v>2040</v>
      </c>
      <c r="E76" s="783"/>
      <c r="F76" s="773"/>
      <c r="G76" s="784">
        <v>0</v>
      </c>
      <c r="H76" s="784">
        <f t="shared" ref="H76:H81" si="18">E76*G76</f>
        <v>0</v>
      </c>
      <c r="I76" s="784">
        <v>0</v>
      </c>
      <c r="J76" s="784">
        <f t="shared" ref="J76:J81" si="19">E76*I76</f>
        <v>0</v>
      </c>
      <c r="K76" s="784"/>
      <c r="L76" s="784">
        <f t="shared" ref="L76:L81" si="20">E76*K76</f>
        <v>0</v>
      </c>
      <c r="M76" s="784">
        <f>J76+H76*Onderbouwing_M29!$Y$2+L76</f>
        <v>0</v>
      </c>
      <c r="N76" s="1050"/>
      <c r="O76" s="787"/>
      <c r="P76" s="787"/>
      <c r="Q76" s="930" t="s">
        <v>1576</v>
      </c>
      <c r="R76" s="930">
        <f>_xlfn.XLOOKUP(Q76,Tabellen!$B$4:$B$16,Tabellen!$C$4:$C$16,"controleren")</f>
        <v>0.3</v>
      </c>
      <c r="S76" s="931">
        <f>M76*R76</f>
        <v>0</v>
      </c>
      <c r="T76" s="931">
        <f>M76-S76</f>
        <v>0</v>
      </c>
      <c r="U76" s="931">
        <f>S76*$U$2</f>
        <v>0</v>
      </c>
      <c r="V76" s="931">
        <f>T76*$V$2</f>
        <v>0</v>
      </c>
      <c r="W76" s="787">
        <f>U76+V76</f>
        <v>0</v>
      </c>
      <c r="X76" s="787">
        <f>M76+W76</f>
        <v>0</v>
      </c>
      <c r="Y76" s="1060"/>
    </row>
    <row r="77" spans="2:34" s="769" customFormat="1" ht="15.65" customHeight="1" outlineLevel="2" x14ac:dyDescent="0.25">
      <c r="B77" s="773"/>
      <c r="C77" s="1041"/>
      <c r="D77" s="773" t="s">
        <v>2041</v>
      </c>
      <c r="E77" s="783"/>
      <c r="F77" s="773"/>
      <c r="G77" s="784">
        <v>0</v>
      </c>
      <c r="H77" s="784">
        <f t="shared" si="18"/>
        <v>0</v>
      </c>
      <c r="I77" s="784">
        <v>0</v>
      </c>
      <c r="J77" s="784">
        <f t="shared" si="19"/>
        <v>0</v>
      </c>
      <c r="K77" s="784"/>
      <c r="L77" s="784">
        <f t="shared" si="20"/>
        <v>0</v>
      </c>
      <c r="M77" s="784">
        <f>J77+H77*Onderbouwing_M29!$Y$2+L77</f>
        <v>0</v>
      </c>
      <c r="N77" s="1050"/>
      <c r="O77" s="787"/>
      <c r="P77" s="787"/>
      <c r="Q77" s="930" t="s">
        <v>1576</v>
      </c>
      <c r="R77" s="930">
        <f>_xlfn.XLOOKUP(Q77,Tabellen!$B$4:$B$16,Tabellen!$C$4:$C$16,"controleren")</f>
        <v>0.3</v>
      </c>
      <c r="S77" s="931">
        <f>M77*R77</f>
        <v>0</v>
      </c>
      <c r="T77" s="931">
        <f>M77-S77</f>
        <v>0</v>
      </c>
      <c r="U77" s="931">
        <f>S77*$U$2</f>
        <v>0</v>
      </c>
      <c r="V77" s="931">
        <f>T77*$V$2</f>
        <v>0</v>
      </c>
      <c r="W77" s="787">
        <f>U77+V77</f>
        <v>0</v>
      </c>
      <c r="X77" s="787">
        <f>M77+W77</f>
        <v>0</v>
      </c>
      <c r="Y77" s="1060"/>
    </row>
    <row r="78" spans="2:34" s="769" customFormat="1" ht="15.65" customHeight="1" outlineLevel="2" x14ac:dyDescent="0.25">
      <c r="B78" s="773"/>
      <c r="C78" s="1041"/>
      <c r="D78" s="773" t="s">
        <v>2042</v>
      </c>
      <c r="E78" s="783"/>
      <c r="F78" s="773"/>
      <c r="G78" s="784">
        <v>0</v>
      </c>
      <c r="H78" s="784">
        <f t="shared" si="18"/>
        <v>0</v>
      </c>
      <c r="I78" s="784">
        <v>0</v>
      </c>
      <c r="J78" s="784">
        <f t="shared" si="19"/>
        <v>0</v>
      </c>
      <c r="K78" s="784"/>
      <c r="L78" s="784">
        <f t="shared" si="20"/>
        <v>0</v>
      </c>
      <c r="M78" s="784">
        <f>J78+H78*Onderbouwing_M29!$Y$2+L78</f>
        <v>0</v>
      </c>
      <c r="N78" s="1050"/>
      <c r="O78" s="787"/>
      <c r="P78" s="787"/>
      <c r="Q78" s="930" t="s">
        <v>1576</v>
      </c>
      <c r="R78" s="930">
        <f>_xlfn.XLOOKUP(Q78,Tabellen!$B$4:$B$16,Tabellen!$C$4:$C$16,"controleren")</f>
        <v>0.3</v>
      </c>
      <c r="S78" s="931">
        <f>M78*R78</f>
        <v>0</v>
      </c>
      <c r="T78" s="931">
        <f>M78-S78</f>
        <v>0</v>
      </c>
      <c r="U78" s="931">
        <f>S78*$U$2</f>
        <v>0</v>
      </c>
      <c r="V78" s="931">
        <f>T78*$V$2</f>
        <v>0</v>
      </c>
      <c r="W78" s="787">
        <f>U78+V78</f>
        <v>0</v>
      </c>
      <c r="X78" s="787">
        <f>M78+W78</f>
        <v>0</v>
      </c>
      <c r="Y78" s="1060" t="str">
        <f>$Y$14</f>
        <v>Welk type ventilatieroosters zijn dit? Ventilatie t.b.v.?</v>
      </c>
    </row>
    <row r="79" spans="2:34" s="769" customFormat="1" ht="15.65" customHeight="1" outlineLevel="2" x14ac:dyDescent="0.25">
      <c r="B79" s="773"/>
      <c r="C79" s="1041"/>
      <c r="D79" s="773" t="s">
        <v>2043</v>
      </c>
      <c r="E79" s="783"/>
      <c r="F79" s="773"/>
      <c r="G79" s="784">
        <v>0</v>
      </c>
      <c r="H79" s="784">
        <f t="shared" si="18"/>
        <v>0</v>
      </c>
      <c r="I79" s="784">
        <v>0</v>
      </c>
      <c r="J79" s="784">
        <f t="shared" si="19"/>
        <v>0</v>
      </c>
      <c r="K79" s="784"/>
      <c r="L79" s="784">
        <f t="shared" si="20"/>
        <v>0</v>
      </c>
      <c r="M79" s="784">
        <f>J79+H79*Onderbouwing_M29!$Y$2+L79</f>
        <v>0</v>
      </c>
      <c r="N79" s="1050"/>
      <c r="O79" s="787"/>
      <c r="P79" s="787"/>
      <c r="Q79" s="930" t="s">
        <v>1576</v>
      </c>
      <c r="R79" s="930">
        <f>_xlfn.XLOOKUP(Q79,Tabellen!$B$4:$B$16,Tabellen!$C$4:$C$16,"controleren")</f>
        <v>0.3</v>
      </c>
      <c r="S79" s="931">
        <f>M79*R79</f>
        <v>0</v>
      </c>
      <c r="T79" s="931">
        <f>M79-S79</f>
        <v>0</v>
      </c>
      <c r="U79" s="931">
        <f>S79*$U$2</f>
        <v>0</v>
      </c>
      <c r="V79" s="931">
        <f>T79*$V$2</f>
        <v>0</v>
      </c>
      <c r="W79" s="787">
        <f>U79+V79</f>
        <v>0</v>
      </c>
      <c r="X79" s="787">
        <f>M79+W79</f>
        <v>0</v>
      </c>
    </row>
    <row r="80" spans="2:34" s="769" customFormat="1" ht="15.65" customHeight="1" outlineLevel="2" x14ac:dyDescent="0.25">
      <c r="B80" s="773" t="str">
        <f>B74</f>
        <v>V1-1-C1</v>
      </c>
      <c r="C80" s="1042"/>
      <c r="D80" s="773" t="str">
        <f>D74</f>
        <v>Spouwmuurisolatie PUR schuim 60 mm &lt; 70 m²</v>
      </c>
      <c r="E80" s="783">
        <v>1</v>
      </c>
      <c r="F80" s="773" t="s">
        <v>78</v>
      </c>
      <c r="G80" s="784">
        <v>0</v>
      </c>
      <c r="H80" s="784">
        <f t="shared" si="18"/>
        <v>0</v>
      </c>
      <c r="I80" s="784"/>
      <c r="J80" s="784">
        <f t="shared" si="19"/>
        <v>0</v>
      </c>
      <c r="K80" s="784">
        <v>24</v>
      </c>
      <c r="L80" s="784">
        <f t="shared" si="20"/>
        <v>24</v>
      </c>
      <c r="M80" s="784">
        <f>J80+H80*Onderbouwing_M29!$Y$2+L80</f>
        <v>24</v>
      </c>
      <c r="N80" s="1050"/>
      <c r="O80" s="787"/>
      <c r="P80" s="787"/>
      <c r="Q80" s="930" t="s">
        <v>1576</v>
      </c>
      <c r="R80" s="930">
        <f>_xlfn.XLOOKUP(Q80,Tabellen!$B$4:$B$16,Tabellen!$C$4:$C$16,"controleren")</f>
        <v>0.3</v>
      </c>
      <c r="S80" s="931">
        <f>M80*R80</f>
        <v>7.1999999999999993</v>
      </c>
      <c r="T80" s="931">
        <f>M80-S80</f>
        <v>16.8</v>
      </c>
      <c r="U80" s="931">
        <f>S80*$U$2</f>
        <v>0.64799999999999991</v>
      </c>
      <c r="V80" s="931">
        <f>T80*$V$2</f>
        <v>3.528</v>
      </c>
      <c r="W80" s="787">
        <f>U80+V80</f>
        <v>4.1760000000000002</v>
      </c>
      <c r="X80" s="787">
        <f>M80+W80</f>
        <v>28.176000000000002</v>
      </c>
    </row>
    <row r="81" spans="2:34" ht="15.65" customHeight="1" outlineLevel="2" x14ac:dyDescent="0.25">
      <c r="B81" s="782"/>
      <c r="E81" s="783"/>
      <c r="G81" s="784">
        <v>0</v>
      </c>
      <c r="H81" s="784">
        <f t="shared" si="18"/>
        <v>0</v>
      </c>
      <c r="I81" s="784">
        <v>0</v>
      </c>
      <c r="J81" s="784">
        <f t="shared" si="19"/>
        <v>0</v>
      </c>
      <c r="K81" s="784"/>
      <c r="L81" s="784">
        <f t="shared" si="20"/>
        <v>0</v>
      </c>
      <c r="M81" s="784">
        <f>J81+H81*Onderbouwing_M29!$Y$2+L81</f>
        <v>0</v>
      </c>
      <c r="N81" s="1049"/>
      <c r="O81" s="785"/>
      <c r="P81" s="785"/>
      <c r="Q81" s="785"/>
      <c r="R81" s="785"/>
      <c r="S81" s="785"/>
      <c r="T81" s="785"/>
      <c r="U81" s="785"/>
      <c r="V81" s="785"/>
      <c r="W81" s="785"/>
      <c r="X81" s="785"/>
    </row>
    <row r="82" spans="2:34" ht="9" customHeight="1" outlineLevel="1" x14ac:dyDescent="0.25">
      <c r="B82" s="788"/>
      <c r="D82" s="789"/>
      <c r="E82" s="791"/>
      <c r="F82" s="789"/>
      <c r="G82" s="790"/>
      <c r="H82" s="790"/>
      <c r="I82" s="790"/>
      <c r="J82" s="790"/>
      <c r="K82" s="790"/>
      <c r="L82" s="790"/>
      <c r="M82" s="790"/>
      <c r="N82" s="1037"/>
      <c r="O82" s="963"/>
      <c r="P82" s="963"/>
      <c r="Q82" s="963"/>
      <c r="R82" s="963"/>
      <c r="S82" s="963"/>
      <c r="T82" s="963"/>
      <c r="U82" s="963"/>
      <c r="V82" s="963"/>
      <c r="W82" s="963"/>
      <c r="X82" s="963"/>
      <c r="Y82" s="963"/>
      <c r="Z82" s="774"/>
      <c r="AA82" s="779"/>
      <c r="AB82" s="753"/>
      <c r="AC82" s="753"/>
      <c r="AD82" s="753"/>
      <c r="AE82" s="753"/>
      <c r="AF82" s="753"/>
      <c r="AG82" s="758"/>
      <c r="AH82" s="758"/>
    </row>
    <row r="83" spans="2:34" ht="15.65" customHeight="1" outlineLevel="1" x14ac:dyDescent="0.25">
      <c r="B83" s="760" t="s">
        <v>1452</v>
      </c>
      <c r="D83" s="761" t="s">
        <v>1432</v>
      </c>
      <c r="E83" s="780">
        <v>1</v>
      </c>
      <c r="F83" s="761" t="s">
        <v>78</v>
      </c>
      <c r="G83" s="762"/>
      <c r="H83" s="762">
        <f>SUM(H84:H90)</f>
        <v>0</v>
      </c>
      <c r="I83" s="762"/>
      <c r="J83" s="762">
        <f>SUM(J84:J90)</f>
        <v>0</v>
      </c>
      <c r="K83" s="762"/>
      <c r="L83" s="762">
        <f>SUM(L84:L90)</f>
        <v>23</v>
      </c>
      <c r="M83" s="762">
        <f>SUM(M84:M90)</f>
        <v>23</v>
      </c>
      <c r="N83" s="1049"/>
      <c r="O83" s="763">
        <f>SUM(M84:M90)</f>
        <v>23</v>
      </c>
      <c r="P83" s="781" t="str">
        <f>B83</f>
        <v>V1-1-C2</v>
      </c>
      <c r="Q83" s="781"/>
      <c r="R83" s="781"/>
      <c r="S83" s="781"/>
      <c r="T83" s="781"/>
      <c r="U83" s="781"/>
      <c r="V83" s="781"/>
      <c r="W83" s="781"/>
      <c r="X83" s="932">
        <f>SUM(X84:X90)</f>
        <v>27.001999999999999</v>
      </c>
    </row>
    <row r="84" spans="2:34" ht="15.65" customHeight="1" outlineLevel="2" x14ac:dyDescent="0.25">
      <c r="B84" s="782"/>
      <c r="D84" s="793" t="s">
        <v>168</v>
      </c>
      <c r="E84" s="783"/>
      <c r="G84" s="784"/>
      <c r="H84" s="784"/>
      <c r="I84" s="784"/>
      <c r="J84" s="784"/>
      <c r="K84" s="784"/>
      <c r="L84" s="784"/>
      <c r="M84" s="784"/>
      <c r="N84" s="1049"/>
      <c r="O84" s="785"/>
      <c r="P84" s="785"/>
      <c r="Q84" s="785"/>
      <c r="R84" s="785"/>
      <c r="S84" s="785"/>
      <c r="T84" s="785"/>
      <c r="U84" s="785"/>
      <c r="V84" s="785"/>
      <c r="W84" s="785"/>
      <c r="X84" s="785"/>
      <c r="Y84" s="1060" t="str">
        <f>$Y$11</f>
        <v>****Kopje opmerkingen en inclusief beter laten opvallen in recept.</v>
      </c>
    </row>
    <row r="85" spans="2:34" s="769" customFormat="1" ht="15.65" customHeight="1" outlineLevel="2" x14ac:dyDescent="0.25">
      <c r="B85" s="773"/>
      <c r="C85" s="1041"/>
      <c r="D85" s="773" t="s">
        <v>2040</v>
      </c>
      <c r="E85" s="783"/>
      <c r="F85" s="773"/>
      <c r="G85" s="784">
        <v>0</v>
      </c>
      <c r="H85" s="784">
        <f t="shared" ref="H85:H90" si="21">E85*G85</f>
        <v>0</v>
      </c>
      <c r="I85" s="784">
        <v>0</v>
      </c>
      <c r="J85" s="784">
        <f t="shared" ref="J85:J90" si="22">E85*I85</f>
        <v>0</v>
      </c>
      <c r="K85" s="784"/>
      <c r="L85" s="784">
        <f t="shared" ref="L85:L90" si="23">E85*K85</f>
        <v>0</v>
      </c>
      <c r="M85" s="784">
        <f>J85+H85*Onderbouwing_M29!$Y$2+L85</f>
        <v>0</v>
      </c>
      <c r="N85" s="1050"/>
      <c r="O85" s="787"/>
      <c r="P85" s="787"/>
      <c r="Q85" s="930" t="s">
        <v>1576</v>
      </c>
      <c r="R85" s="930">
        <f>_xlfn.XLOOKUP(Q85,Tabellen!$B$4:$B$16,Tabellen!$C$4:$C$16,"controleren")</f>
        <v>0.3</v>
      </c>
      <c r="S85" s="931">
        <f>M85*R85</f>
        <v>0</v>
      </c>
      <c r="T85" s="931">
        <f>M85-S85</f>
        <v>0</v>
      </c>
      <c r="U85" s="931">
        <f>S85*$U$2</f>
        <v>0</v>
      </c>
      <c r="V85" s="931">
        <f>T85*$V$2</f>
        <v>0</v>
      </c>
      <c r="W85" s="787">
        <f>U85+V85</f>
        <v>0</v>
      </c>
      <c r="X85" s="787">
        <f>M85+W85</f>
        <v>0</v>
      </c>
      <c r="Y85" s="1060"/>
    </row>
    <row r="86" spans="2:34" s="769" customFormat="1" ht="15.65" customHeight="1" outlineLevel="2" x14ac:dyDescent="0.25">
      <c r="B86" s="773"/>
      <c r="C86" s="1041"/>
      <c r="D86" s="773" t="s">
        <v>2041</v>
      </c>
      <c r="E86" s="783"/>
      <c r="F86" s="773"/>
      <c r="G86" s="784">
        <v>0</v>
      </c>
      <c r="H86" s="784">
        <f t="shared" si="21"/>
        <v>0</v>
      </c>
      <c r="I86" s="784">
        <v>0</v>
      </c>
      <c r="J86" s="784">
        <f t="shared" si="22"/>
        <v>0</v>
      </c>
      <c r="K86" s="784"/>
      <c r="L86" s="784">
        <f t="shared" si="23"/>
        <v>0</v>
      </c>
      <c r="M86" s="784">
        <f>J86+H86*Onderbouwing_M29!$Y$2+L86</f>
        <v>0</v>
      </c>
      <c r="N86" s="1050"/>
      <c r="O86" s="787"/>
      <c r="P86" s="787"/>
      <c r="Q86" s="930" t="s">
        <v>1576</v>
      </c>
      <c r="R86" s="930">
        <f>_xlfn.XLOOKUP(Q86,Tabellen!$B$4:$B$16,Tabellen!$C$4:$C$16,"controleren")</f>
        <v>0.3</v>
      </c>
      <c r="S86" s="931">
        <f>M86*R86</f>
        <v>0</v>
      </c>
      <c r="T86" s="931">
        <f>M86-S86</f>
        <v>0</v>
      </c>
      <c r="U86" s="931">
        <f>S86*$U$2</f>
        <v>0</v>
      </c>
      <c r="V86" s="931">
        <f>T86*$V$2</f>
        <v>0</v>
      </c>
      <c r="W86" s="787">
        <f>U86+V86</f>
        <v>0</v>
      </c>
      <c r="X86" s="787">
        <f>M86+W86</f>
        <v>0</v>
      </c>
      <c r="Y86" s="1060"/>
    </row>
    <row r="87" spans="2:34" s="769" customFormat="1" ht="15.65" customHeight="1" outlineLevel="2" x14ac:dyDescent="0.25">
      <c r="B87" s="773"/>
      <c r="C87" s="1041"/>
      <c r="D87" s="773" t="s">
        <v>2042</v>
      </c>
      <c r="E87" s="783"/>
      <c r="F87" s="773"/>
      <c r="G87" s="784">
        <v>0</v>
      </c>
      <c r="H87" s="784">
        <f t="shared" si="21"/>
        <v>0</v>
      </c>
      <c r="I87" s="784">
        <v>0</v>
      </c>
      <c r="J87" s="784">
        <f t="shared" si="22"/>
        <v>0</v>
      </c>
      <c r="K87" s="784"/>
      <c r="L87" s="784">
        <f t="shared" si="23"/>
        <v>0</v>
      </c>
      <c r="M87" s="784">
        <f>J87+H87*Onderbouwing_M29!$Y$2+L87</f>
        <v>0</v>
      </c>
      <c r="N87" s="1050"/>
      <c r="O87" s="787"/>
      <c r="P87" s="787"/>
      <c r="Q87" s="930" t="s">
        <v>1576</v>
      </c>
      <c r="R87" s="930">
        <f>_xlfn.XLOOKUP(Q87,Tabellen!$B$4:$B$16,Tabellen!$C$4:$C$16,"controleren")</f>
        <v>0.3</v>
      </c>
      <c r="S87" s="931">
        <f>M87*R87</f>
        <v>0</v>
      </c>
      <c r="T87" s="931">
        <f>M87-S87</f>
        <v>0</v>
      </c>
      <c r="U87" s="931">
        <f>S87*$U$2</f>
        <v>0</v>
      </c>
      <c r="V87" s="931">
        <f>T87*$V$2</f>
        <v>0</v>
      </c>
      <c r="W87" s="787">
        <f>U87+V87</f>
        <v>0</v>
      </c>
      <c r="X87" s="787">
        <f>M87+W87</f>
        <v>0</v>
      </c>
      <c r="Y87" s="1060" t="str">
        <f>$Y$14</f>
        <v>Welk type ventilatieroosters zijn dit? Ventilatie t.b.v.?</v>
      </c>
    </row>
    <row r="88" spans="2:34" s="769" customFormat="1" ht="15.65" customHeight="1" outlineLevel="2" x14ac:dyDescent="0.25">
      <c r="B88" s="773"/>
      <c r="C88" s="1041"/>
      <c r="D88" s="773" t="s">
        <v>2043</v>
      </c>
      <c r="E88" s="783"/>
      <c r="F88" s="773"/>
      <c r="G88" s="784">
        <v>0</v>
      </c>
      <c r="H88" s="784">
        <f t="shared" si="21"/>
        <v>0</v>
      </c>
      <c r="I88" s="784">
        <v>0</v>
      </c>
      <c r="J88" s="784">
        <f t="shared" si="22"/>
        <v>0</v>
      </c>
      <c r="K88" s="784"/>
      <c r="L88" s="784">
        <f t="shared" si="23"/>
        <v>0</v>
      </c>
      <c r="M88" s="784">
        <f>J88+H88*Onderbouwing_M29!$Y$2+L88</f>
        <v>0</v>
      </c>
      <c r="N88" s="1050"/>
      <c r="O88" s="787"/>
      <c r="P88" s="787"/>
      <c r="Q88" s="930" t="s">
        <v>1576</v>
      </c>
      <c r="R88" s="930">
        <f>_xlfn.XLOOKUP(Q88,Tabellen!$B$4:$B$16,Tabellen!$C$4:$C$16,"controleren")</f>
        <v>0.3</v>
      </c>
      <c r="S88" s="931">
        <f>M88*R88</f>
        <v>0</v>
      </c>
      <c r="T88" s="931">
        <f>M88-S88</f>
        <v>0</v>
      </c>
      <c r="U88" s="931">
        <f>S88*$U$2</f>
        <v>0</v>
      </c>
      <c r="V88" s="931">
        <f>T88*$V$2</f>
        <v>0</v>
      </c>
      <c r="W88" s="787">
        <f>U88+V88</f>
        <v>0</v>
      </c>
      <c r="X88" s="787">
        <f>M88+W88</f>
        <v>0</v>
      </c>
      <c r="Y88" s="1060"/>
    </row>
    <row r="89" spans="2:34" s="769" customFormat="1" ht="15.65" customHeight="1" outlineLevel="2" x14ac:dyDescent="0.25">
      <c r="B89" s="773" t="str">
        <f>B83</f>
        <v>V1-1-C2</v>
      </c>
      <c r="C89" s="1042"/>
      <c r="D89" s="773" t="str">
        <f>D83</f>
        <v>Spouwmuurisolatie PUR schuim 60 mm 70-130 m²</v>
      </c>
      <c r="E89" s="783">
        <v>1</v>
      </c>
      <c r="F89" s="773" t="s">
        <v>78</v>
      </c>
      <c r="G89" s="784">
        <v>0</v>
      </c>
      <c r="H89" s="784">
        <f t="shared" si="21"/>
        <v>0</v>
      </c>
      <c r="I89" s="784"/>
      <c r="J89" s="784">
        <f t="shared" si="22"/>
        <v>0</v>
      </c>
      <c r="K89" s="784">
        <v>23</v>
      </c>
      <c r="L89" s="784">
        <f t="shared" si="23"/>
        <v>23</v>
      </c>
      <c r="M89" s="784">
        <f>J89+H89*Onderbouwing_M29!$Y$2+L89</f>
        <v>23</v>
      </c>
      <c r="N89" s="1050"/>
      <c r="O89" s="787"/>
      <c r="P89" s="787"/>
      <c r="Q89" s="930" t="s">
        <v>1576</v>
      </c>
      <c r="R89" s="930">
        <f>_xlfn.XLOOKUP(Q89,Tabellen!$B$4:$B$16,Tabellen!$C$4:$C$16,"controleren")</f>
        <v>0.3</v>
      </c>
      <c r="S89" s="931">
        <f>M89*R89</f>
        <v>6.8999999999999995</v>
      </c>
      <c r="T89" s="931">
        <f>M89-S89</f>
        <v>16.100000000000001</v>
      </c>
      <c r="U89" s="931">
        <f>S89*$U$2</f>
        <v>0.62099999999999989</v>
      </c>
      <c r="V89" s="931">
        <f>T89*$V$2</f>
        <v>3.3810000000000002</v>
      </c>
      <c r="W89" s="787">
        <f>U89+V89</f>
        <v>4.0019999999999998</v>
      </c>
      <c r="X89" s="787">
        <f>M89+W89</f>
        <v>27.001999999999999</v>
      </c>
    </row>
    <row r="90" spans="2:34" ht="15.65" customHeight="1" outlineLevel="2" x14ac:dyDescent="0.25">
      <c r="B90" s="782"/>
      <c r="E90" s="783"/>
      <c r="G90" s="784">
        <v>0</v>
      </c>
      <c r="H90" s="784">
        <f t="shared" si="21"/>
        <v>0</v>
      </c>
      <c r="I90" s="784">
        <v>0</v>
      </c>
      <c r="J90" s="784">
        <f t="shared" si="22"/>
        <v>0</v>
      </c>
      <c r="K90" s="784"/>
      <c r="L90" s="784">
        <f t="shared" si="23"/>
        <v>0</v>
      </c>
      <c r="M90" s="784">
        <f>J90+H90*Onderbouwing_M29!$Y$2+L90</f>
        <v>0</v>
      </c>
      <c r="N90" s="1049"/>
      <c r="O90" s="785"/>
      <c r="P90" s="785"/>
      <c r="Q90" s="785"/>
      <c r="R90" s="785"/>
      <c r="S90" s="785"/>
      <c r="T90" s="785"/>
      <c r="U90" s="785"/>
      <c r="V90" s="785"/>
      <c r="W90" s="785"/>
      <c r="X90" s="785"/>
    </row>
    <row r="91" spans="2:34" ht="9" customHeight="1" outlineLevel="1" x14ac:dyDescent="0.25">
      <c r="B91" s="788"/>
      <c r="D91" s="789"/>
      <c r="E91" s="791"/>
      <c r="F91" s="789"/>
      <c r="G91" s="790"/>
      <c r="H91" s="790"/>
      <c r="I91" s="790"/>
      <c r="J91" s="790"/>
      <c r="K91" s="790"/>
      <c r="L91" s="790"/>
      <c r="M91" s="790"/>
      <c r="N91" s="1037"/>
      <c r="O91" s="963"/>
      <c r="P91" s="963"/>
      <c r="Q91" s="963"/>
      <c r="R91" s="963"/>
      <c r="S91" s="963"/>
      <c r="T91" s="963"/>
      <c r="U91" s="963"/>
      <c r="V91" s="963"/>
      <c r="W91" s="963"/>
      <c r="X91" s="963"/>
      <c r="Y91" s="963"/>
      <c r="Z91" s="774"/>
      <c r="AA91" s="779"/>
      <c r="AB91" s="753"/>
      <c r="AC91" s="753"/>
      <c r="AD91" s="753"/>
      <c r="AE91" s="753"/>
      <c r="AF91" s="753"/>
      <c r="AG91" s="758"/>
      <c r="AH91" s="758"/>
    </row>
    <row r="92" spans="2:34" ht="15.65" customHeight="1" outlineLevel="1" x14ac:dyDescent="0.25">
      <c r="B92" s="760" t="s">
        <v>1453</v>
      </c>
      <c r="D92" s="761" t="s">
        <v>1433</v>
      </c>
      <c r="E92" s="780">
        <v>1</v>
      </c>
      <c r="F92" s="761" t="s">
        <v>78</v>
      </c>
      <c r="G92" s="762"/>
      <c r="H92" s="762">
        <f>SUM(H93:H99)</f>
        <v>0</v>
      </c>
      <c r="I92" s="762"/>
      <c r="J92" s="762">
        <f>SUM(J93:J99)</f>
        <v>0</v>
      </c>
      <c r="K92" s="762"/>
      <c r="L92" s="762">
        <f>SUM(L93:L99)</f>
        <v>22</v>
      </c>
      <c r="M92" s="762">
        <f>SUM(M93:M99)</f>
        <v>22</v>
      </c>
      <c r="N92" s="1049"/>
      <c r="O92" s="763">
        <f>SUM(M93:M99)</f>
        <v>22</v>
      </c>
      <c r="P92" s="781" t="str">
        <f>B92</f>
        <v>V1-1-C3</v>
      </c>
      <c r="Q92" s="781"/>
      <c r="R92" s="781"/>
      <c r="S92" s="781"/>
      <c r="T92" s="781"/>
      <c r="U92" s="781"/>
      <c r="V92" s="781"/>
      <c r="W92" s="781"/>
      <c r="X92" s="932">
        <f>SUM(X93:X99)</f>
        <v>25.827999999999999</v>
      </c>
    </row>
    <row r="93" spans="2:34" ht="15.65" customHeight="1" outlineLevel="2" x14ac:dyDescent="0.25">
      <c r="B93" s="782"/>
      <c r="D93" s="793" t="s">
        <v>168</v>
      </c>
      <c r="E93" s="783"/>
      <c r="G93" s="784"/>
      <c r="H93" s="784"/>
      <c r="I93" s="784"/>
      <c r="J93" s="784"/>
      <c r="K93" s="784"/>
      <c r="L93" s="784"/>
      <c r="M93" s="784"/>
      <c r="N93" s="1049"/>
      <c r="O93" s="785"/>
      <c r="P93" s="785"/>
      <c r="Q93" s="785"/>
      <c r="R93" s="785"/>
      <c r="S93" s="785"/>
      <c r="T93" s="785"/>
      <c r="U93" s="785"/>
      <c r="V93" s="785"/>
      <c r="W93" s="785"/>
      <c r="X93" s="785"/>
      <c r="Y93" s="1060" t="str">
        <f>$Y$11</f>
        <v>****Kopje opmerkingen en inclusief beter laten opvallen in recept.</v>
      </c>
    </row>
    <row r="94" spans="2:34" s="769" customFormat="1" ht="15.65" customHeight="1" outlineLevel="2" x14ac:dyDescent="0.25">
      <c r="B94" s="773"/>
      <c r="C94" s="1041"/>
      <c r="D94" s="773" t="s">
        <v>2040</v>
      </c>
      <c r="E94" s="783"/>
      <c r="F94" s="773"/>
      <c r="G94" s="784">
        <v>0</v>
      </c>
      <c r="H94" s="784">
        <f t="shared" ref="H94:H99" si="24">E94*G94</f>
        <v>0</v>
      </c>
      <c r="I94" s="784">
        <v>0</v>
      </c>
      <c r="J94" s="784">
        <f t="shared" ref="J94:J99" si="25">E94*I94</f>
        <v>0</v>
      </c>
      <c r="K94" s="784"/>
      <c r="L94" s="784">
        <f t="shared" ref="L94:L99" si="26">E94*K94</f>
        <v>0</v>
      </c>
      <c r="M94" s="784">
        <f>J94+H94*Onderbouwing_M29!$Y$2+L94</f>
        <v>0</v>
      </c>
      <c r="N94" s="1050"/>
      <c r="O94" s="787"/>
      <c r="P94" s="787"/>
      <c r="Q94" s="930" t="s">
        <v>1576</v>
      </c>
      <c r="R94" s="930">
        <f>_xlfn.XLOOKUP(Q94,Tabellen!$B$4:$B$16,Tabellen!$C$4:$C$16,"controleren")</f>
        <v>0.3</v>
      </c>
      <c r="S94" s="931">
        <f>M94*R94</f>
        <v>0</v>
      </c>
      <c r="T94" s="931">
        <f>M94-S94</f>
        <v>0</v>
      </c>
      <c r="U94" s="931">
        <f>S94*$U$2</f>
        <v>0</v>
      </c>
      <c r="V94" s="931">
        <f>T94*$V$2</f>
        <v>0</v>
      </c>
      <c r="W94" s="787">
        <f>U94+V94</f>
        <v>0</v>
      </c>
      <c r="X94" s="787">
        <f>M94+W94</f>
        <v>0</v>
      </c>
      <c r="Y94" s="1060"/>
    </row>
    <row r="95" spans="2:34" s="769" customFormat="1" ht="15.65" customHeight="1" outlineLevel="2" x14ac:dyDescent="0.25">
      <c r="B95" s="773"/>
      <c r="C95" s="1041"/>
      <c r="D95" s="773" t="s">
        <v>2041</v>
      </c>
      <c r="E95" s="783"/>
      <c r="F95" s="773"/>
      <c r="G95" s="784">
        <v>0</v>
      </c>
      <c r="H95" s="784">
        <f t="shared" si="24"/>
        <v>0</v>
      </c>
      <c r="I95" s="784">
        <v>0</v>
      </c>
      <c r="J95" s="784">
        <f t="shared" si="25"/>
        <v>0</v>
      </c>
      <c r="K95" s="784"/>
      <c r="L95" s="784">
        <f t="shared" si="26"/>
        <v>0</v>
      </c>
      <c r="M95" s="784">
        <f>J95+H95*Onderbouwing_M29!$Y$2+L95</f>
        <v>0</v>
      </c>
      <c r="N95" s="1050"/>
      <c r="O95" s="787"/>
      <c r="P95" s="787"/>
      <c r="Q95" s="930" t="s">
        <v>1576</v>
      </c>
      <c r="R95" s="930">
        <f>_xlfn.XLOOKUP(Q95,Tabellen!$B$4:$B$16,Tabellen!$C$4:$C$16,"controleren")</f>
        <v>0.3</v>
      </c>
      <c r="S95" s="931">
        <f>M95*R95</f>
        <v>0</v>
      </c>
      <c r="T95" s="931">
        <f>M95-S95</f>
        <v>0</v>
      </c>
      <c r="U95" s="931">
        <f>S95*$U$2</f>
        <v>0</v>
      </c>
      <c r="V95" s="931">
        <f>T95*$V$2</f>
        <v>0</v>
      </c>
      <c r="W95" s="787">
        <f>U95+V95</f>
        <v>0</v>
      </c>
      <c r="X95" s="787">
        <f>M95+W95</f>
        <v>0</v>
      </c>
      <c r="Y95" s="1060"/>
    </row>
    <row r="96" spans="2:34" s="769" customFormat="1" ht="15.65" customHeight="1" outlineLevel="2" x14ac:dyDescent="0.25">
      <c r="B96" s="773"/>
      <c r="C96" s="1041"/>
      <c r="D96" s="773" t="s">
        <v>2042</v>
      </c>
      <c r="E96" s="783"/>
      <c r="F96" s="773"/>
      <c r="G96" s="784">
        <v>0</v>
      </c>
      <c r="H96" s="784">
        <f t="shared" si="24"/>
        <v>0</v>
      </c>
      <c r="I96" s="784">
        <v>0</v>
      </c>
      <c r="J96" s="784">
        <f t="shared" si="25"/>
        <v>0</v>
      </c>
      <c r="K96" s="784"/>
      <c r="L96" s="784">
        <f t="shared" si="26"/>
        <v>0</v>
      </c>
      <c r="M96" s="784">
        <f>J96+H96*Onderbouwing_M29!$Y$2+L96</f>
        <v>0</v>
      </c>
      <c r="N96" s="1050"/>
      <c r="O96" s="787"/>
      <c r="P96" s="787"/>
      <c r="Q96" s="930" t="s">
        <v>1576</v>
      </c>
      <c r="R96" s="930">
        <f>_xlfn.XLOOKUP(Q96,Tabellen!$B$4:$B$16,Tabellen!$C$4:$C$16,"controleren")</f>
        <v>0.3</v>
      </c>
      <c r="S96" s="931">
        <f>M96*R96</f>
        <v>0</v>
      </c>
      <c r="T96" s="931">
        <f>M96-S96</f>
        <v>0</v>
      </c>
      <c r="U96" s="931">
        <f>S96*$U$2</f>
        <v>0</v>
      </c>
      <c r="V96" s="931">
        <f>T96*$V$2</f>
        <v>0</v>
      </c>
      <c r="W96" s="787">
        <f>U96+V96</f>
        <v>0</v>
      </c>
      <c r="X96" s="787">
        <f>M96+W96</f>
        <v>0</v>
      </c>
      <c r="Y96" s="1060" t="str">
        <f>$Y$14</f>
        <v>Welk type ventilatieroosters zijn dit? Ventilatie t.b.v.?</v>
      </c>
    </row>
    <row r="97" spans="2:34" s="769" customFormat="1" ht="15.65" customHeight="1" outlineLevel="2" x14ac:dyDescent="0.25">
      <c r="B97" s="773"/>
      <c r="C97" s="1041"/>
      <c r="D97" s="773" t="s">
        <v>2043</v>
      </c>
      <c r="E97" s="783"/>
      <c r="F97" s="773"/>
      <c r="G97" s="784">
        <v>0</v>
      </c>
      <c r="H97" s="784">
        <f t="shared" si="24"/>
        <v>0</v>
      </c>
      <c r="I97" s="784">
        <v>0</v>
      </c>
      <c r="J97" s="784">
        <f t="shared" si="25"/>
        <v>0</v>
      </c>
      <c r="K97" s="784"/>
      <c r="L97" s="784">
        <f t="shared" si="26"/>
        <v>0</v>
      </c>
      <c r="M97" s="784">
        <f>J97+H97*Onderbouwing_M29!$Y$2+L97</f>
        <v>0</v>
      </c>
      <c r="N97" s="1050"/>
      <c r="O97" s="787"/>
      <c r="P97" s="787"/>
      <c r="Q97" s="930" t="s">
        <v>1576</v>
      </c>
      <c r="R97" s="930">
        <f>_xlfn.XLOOKUP(Q97,Tabellen!$B$4:$B$16,Tabellen!$C$4:$C$16,"controleren")</f>
        <v>0.3</v>
      </c>
      <c r="S97" s="931">
        <f>M97*R97</f>
        <v>0</v>
      </c>
      <c r="T97" s="931">
        <f>M97-S97</f>
        <v>0</v>
      </c>
      <c r="U97" s="931">
        <f>S97*$U$2</f>
        <v>0</v>
      </c>
      <c r="V97" s="931">
        <f>T97*$V$2</f>
        <v>0</v>
      </c>
      <c r="W97" s="787">
        <f>U97+V97</f>
        <v>0</v>
      </c>
      <c r="X97" s="787">
        <f>M97+W97</f>
        <v>0</v>
      </c>
    </row>
    <row r="98" spans="2:34" s="769" customFormat="1" ht="15.65" customHeight="1" outlineLevel="2" x14ac:dyDescent="0.25">
      <c r="B98" s="773" t="str">
        <f>B92</f>
        <v>V1-1-C3</v>
      </c>
      <c r="C98" s="1042"/>
      <c r="D98" s="773" t="str">
        <f>D92</f>
        <v>Spouwmuurisolatie PUR schuim 60 mm &gt; 130 m²</v>
      </c>
      <c r="E98" s="783">
        <v>1</v>
      </c>
      <c r="F98" s="773" t="s">
        <v>78</v>
      </c>
      <c r="G98" s="784">
        <v>0</v>
      </c>
      <c r="H98" s="784">
        <f t="shared" si="24"/>
        <v>0</v>
      </c>
      <c r="I98" s="784"/>
      <c r="J98" s="784">
        <f t="shared" si="25"/>
        <v>0</v>
      </c>
      <c r="K98" s="784">
        <v>22</v>
      </c>
      <c r="L98" s="784">
        <f t="shared" si="26"/>
        <v>22</v>
      </c>
      <c r="M98" s="784">
        <f>J98+H98*Onderbouwing_M29!$Y$2+L98</f>
        <v>22</v>
      </c>
      <c r="N98" s="1050"/>
      <c r="O98" s="787"/>
      <c r="P98" s="787"/>
      <c r="Q98" s="930" t="s">
        <v>1576</v>
      </c>
      <c r="R98" s="930">
        <f>_xlfn.XLOOKUP(Q98,Tabellen!$B$4:$B$16,Tabellen!$C$4:$C$16,"controleren")</f>
        <v>0.3</v>
      </c>
      <c r="S98" s="931">
        <f>M98*R98</f>
        <v>6.6</v>
      </c>
      <c r="T98" s="931">
        <f>M98-S98</f>
        <v>15.4</v>
      </c>
      <c r="U98" s="931">
        <f>S98*$U$2</f>
        <v>0.59399999999999997</v>
      </c>
      <c r="V98" s="931">
        <f>T98*$V$2</f>
        <v>3.234</v>
      </c>
      <c r="W98" s="787">
        <f>U98+V98</f>
        <v>3.8279999999999998</v>
      </c>
      <c r="X98" s="787">
        <f>M98+W98</f>
        <v>25.827999999999999</v>
      </c>
    </row>
    <row r="99" spans="2:34" ht="15.65" customHeight="1" outlineLevel="2" x14ac:dyDescent="0.25">
      <c r="B99" s="782"/>
      <c r="E99" s="783"/>
      <c r="G99" s="784">
        <v>0</v>
      </c>
      <c r="H99" s="784">
        <f t="shared" si="24"/>
        <v>0</v>
      </c>
      <c r="I99" s="784">
        <v>0</v>
      </c>
      <c r="J99" s="784">
        <f t="shared" si="25"/>
        <v>0</v>
      </c>
      <c r="K99" s="784"/>
      <c r="L99" s="784">
        <f t="shared" si="26"/>
        <v>0</v>
      </c>
      <c r="M99" s="784">
        <f>J99+H99*Onderbouwing_M29!$Y$2+L99</f>
        <v>0</v>
      </c>
      <c r="N99" s="1049"/>
      <c r="O99" s="785"/>
      <c r="P99" s="785"/>
      <c r="Q99" s="785"/>
      <c r="R99" s="785"/>
      <c r="S99" s="785"/>
      <c r="T99" s="785"/>
      <c r="U99" s="785"/>
      <c r="V99" s="785"/>
      <c r="W99" s="785"/>
      <c r="X99" s="785"/>
    </row>
    <row r="100" spans="2:34" ht="9" customHeight="1" outlineLevel="1" x14ac:dyDescent="0.25">
      <c r="B100" s="788"/>
      <c r="D100" s="789"/>
      <c r="E100" s="791"/>
      <c r="F100" s="789"/>
      <c r="G100" s="790"/>
      <c r="H100" s="790"/>
      <c r="I100" s="790"/>
      <c r="J100" s="790"/>
      <c r="K100" s="790"/>
      <c r="L100" s="790"/>
      <c r="M100" s="790"/>
      <c r="N100" s="1037"/>
      <c r="O100" s="963"/>
      <c r="P100" s="963"/>
      <c r="Q100" s="963"/>
      <c r="R100" s="963"/>
      <c r="S100" s="963"/>
      <c r="T100" s="963"/>
      <c r="U100" s="963"/>
      <c r="V100" s="963"/>
      <c r="W100" s="963"/>
      <c r="X100" s="963"/>
      <c r="Y100" s="963"/>
      <c r="Z100" s="774"/>
      <c r="AA100" s="779"/>
      <c r="AB100" s="753"/>
      <c r="AC100" s="753"/>
      <c r="AD100" s="753"/>
      <c r="AE100" s="753"/>
      <c r="AF100" s="753"/>
      <c r="AG100" s="758"/>
      <c r="AH100" s="758"/>
    </row>
    <row r="101" spans="2:34" ht="15.65" customHeight="1" outlineLevel="1" x14ac:dyDescent="0.25">
      <c r="B101" s="760" t="s">
        <v>1454</v>
      </c>
      <c r="D101" s="761" t="s">
        <v>1436</v>
      </c>
      <c r="E101" s="780">
        <v>1</v>
      </c>
      <c r="F101" s="761" t="s">
        <v>78</v>
      </c>
      <c r="G101" s="762"/>
      <c r="H101" s="762">
        <f>SUM(H102:H104)</f>
        <v>0</v>
      </c>
      <c r="I101" s="762"/>
      <c r="J101" s="762">
        <f>SUM(J102:J104)</f>
        <v>0</v>
      </c>
      <c r="K101" s="762"/>
      <c r="L101" s="762">
        <f>SUM(L102:L104)</f>
        <v>0.22500000000000001</v>
      </c>
      <c r="M101" s="762">
        <f>SUM(M102:M104)</f>
        <v>0.22500000000000001</v>
      </c>
      <c r="N101" s="1049"/>
      <c r="O101" s="763">
        <f>SUM(M102:M104)</f>
        <v>0.22500000000000001</v>
      </c>
      <c r="P101" s="781" t="str">
        <f>B101</f>
        <v>V1-1-C4</v>
      </c>
      <c r="Q101" s="781"/>
      <c r="R101" s="781"/>
      <c r="S101" s="781"/>
      <c r="T101" s="781"/>
      <c r="U101" s="781"/>
      <c r="V101" s="781"/>
      <c r="W101" s="781"/>
      <c r="X101" s="932">
        <f>SUM(X102:X104)</f>
        <v>0.26415</v>
      </c>
    </row>
    <row r="102" spans="2:34" ht="15.65" customHeight="1" outlineLevel="2" x14ac:dyDescent="0.25">
      <c r="B102" s="782"/>
      <c r="D102" s="793" t="s">
        <v>1848</v>
      </c>
      <c r="E102" s="783"/>
      <c r="G102" s="784"/>
      <c r="H102" s="784"/>
      <c r="I102" s="784"/>
      <c r="J102" s="784"/>
      <c r="K102" s="784"/>
      <c r="L102" s="784"/>
      <c r="M102" s="784"/>
      <c r="N102" s="1049"/>
      <c r="O102" s="785"/>
      <c r="P102" s="785"/>
      <c r="Q102" s="785"/>
      <c r="R102" s="785"/>
      <c r="S102" s="785"/>
      <c r="T102" s="785"/>
      <c r="U102" s="785"/>
      <c r="V102" s="785"/>
      <c r="W102" s="785"/>
      <c r="X102" s="785"/>
    </row>
    <row r="103" spans="2:34" s="769" customFormat="1" ht="15.65" customHeight="1" outlineLevel="2" x14ac:dyDescent="0.25">
      <c r="B103" s="773" t="str">
        <f>B101</f>
        <v>V1-1-C4</v>
      </c>
      <c r="C103" s="1042"/>
      <c r="D103" s="773" t="str">
        <f>D101</f>
        <v>╚ PUR meer-/minderprijs per mm bredere/smallere spouw dan 60 mm.</v>
      </c>
      <c r="E103" s="783">
        <v>1</v>
      </c>
      <c r="F103" s="773" t="s">
        <v>78</v>
      </c>
      <c r="G103" s="784">
        <v>0</v>
      </c>
      <c r="H103" s="784">
        <f>E103*G103</f>
        <v>0</v>
      </c>
      <c r="I103" s="784">
        <v>0</v>
      </c>
      <c r="J103" s="784">
        <f>E103*I103</f>
        <v>0</v>
      </c>
      <c r="K103" s="784">
        <v>0.22500000000000001</v>
      </c>
      <c r="L103" s="784">
        <f>E103*K103</f>
        <v>0.22500000000000001</v>
      </c>
      <c r="M103" s="784">
        <f>J103+H103*Onderbouwing_M29!$Y$2+L103</f>
        <v>0.22500000000000001</v>
      </c>
      <c r="N103" s="1050"/>
      <c r="O103" s="787"/>
      <c r="P103" s="787"/>
      <c r="Q103" s="930" t="s">
        <v>1576</v>
      </c>
      <c r="R103" s="930">
        <f>_xlfn.XLOOKUP(Q103,Tabellen!$B$4:$B$16,Tabellen!$C$4:$C$16,"controleren")</f>
        <v>0.3</v>
      </c>
      <c r="S103" s="931">
        <f>M103*R103</f>
        <v>6.7500000000000004E-2</v>
      </c>
      <c r="T103" s="931">
        <f>M103-S103</f>
        <v>0.1575</v>
      </c>
      <c r="U103" s="931">
        <f>S103*$U$2</f>
        <v>6.0750000000000005E-3</v>
      </c>
      <c r="V103" s="931">
        <f>T103*$V$2</f>
        <v>3.3075E-2</v>
      </c>
      <c r="W103" s="787">
        <f>U103+V103</f>
        <v>3.9150000000000004E-2</v>
      </c>
      <c r="X103" s="787">
        <f>M103+W103</f>
        <v>0.26415</v>
      </c>
    </row>
    <row r="104" spans="2:34" ht="15.65" customHeight="1" outlineLevel="2" x14ac:dyDescent="0.25">
      <c r="B104" s="782"/>
      <c r="E104" s="783"/>
      <c r="G104" s="784">
        <v>0</v>
      </c>
      <c r="H104" s="784">
        <f>E104*G104</f>
        <v>0</v>
      </c>
      <c r="I104" s="784">
        <v>0</v>
      </c>
      <c r="J104" s="784">
        <f>E104*I104</f>
        <v>0</v>
      </c>
      <c r="K104" s="784"/>
      <c r="L104" s="784">
        <f>E104*K104</f>
        <v>0</v>
      </c>
      <c r="M104" s="784">
        <f>J104+H104*Onderbouwing_M29!$Y$2+L104</f>
        <v>0</v>
      </c>
      <c r="N104" s="1049"/>
      <c r="O104" s="785"/>
      <c r="P104" s="785"/>
      <c r="Q104" s="785"/>
      <c r="R104" s="785"/>
      <c r="S104" s="785"/>
      <c r="T104" s="785"/>
      <c r="U104" s="785"/>
      <c r="V104" s="785"/>
      <c r="W104" s="785"/>
      <c r="X104" s="785"/>
    </row>
    <row r="105" spans="2:34" ht="9" customHeight="1" outlineLevel="1" x14ac:dyDescent="0.25">
      <c r="B105" s="788"/>
      <c r="D105" s="789"/>
      <c r="E105" s="791"/>
      <c r="F105" s="789"/>
      <c r="G105" s="790"/>
      <c r="H105" s="790"/>
      <c r="I105" s="790"/>
      <c r="J105" s="790"/>
      <c r="K105" s="790"/>
      <c r="L105" s="790"/>
      <c r="M105" s="790"/>
      <c r="N105" s="1037"/>
      <c r="O105" s="963"/>
      <c r="P105" s="963"/>
      <c r="Q105" s="963"/>
      <c r="R105" s="963"/>
      <c r="S105" s="963"/>
      <c r="T105" s="963"/>
      <c r="U105" s="963"/>
      <c r="V105" s="963"/>
      <c r="W105" s="963"/>
      <c r="X105" s="963"/>
      <c r="Y105" s="963"/>
      <c r="Z105" s="774"/>
      <c r="AA105" s="779"/>
      <c r="AB105" s="753"/>
      <c r="AC105" s="753"/>
      <c r="AD105" s="753"/>
      <c r="AE105" s="753"/>
      <c r="AF105" s="753"/>
      <c r="AG105" s="758"/>
      <c r="AH105" s="758"/>
    </row>
    <row r="106" spans="2:34" ht="15.65" customHeight="1" outlineLevel="1" x14ac:dyDescent="0.25">
      <c r="B106" s="760" t="s">
        <v>1455</v>
      </c>
      <c r="D106" s="761" t="s">
        <v>169</v>
      </c>
      <c r="E106" s="780">
        <v>1</v>
      </c>
      <c r="F106" s="761" t="s">
        <v>78</v>
      </c>
      <c r="G106" s="762"/>
      <c r="H106" s="762">
        <f>SUM(H107:H109)</f>
        <v>0</v>
      </c>
      <c r="I106" s="762"/>
      <c r="J106" s="762">
        <f>SUM(J107:J109)</f>
        <v>0</v>
      </c>
      <c r="K106" s="762"/>
      <c r="L106" s="762">
        <f>SUM(L107:L109)</f>
        <v>0</v>
      </c>
      <c r="M106" s="762">
        <f>SUM(M107:M109)</f>
        <v>0</v>
      </c>
      <c r="N106" s="1049"/>
      <c r="O106" s="763">
        <f>SUM(M107:M109)</f>
        <v>0</v>
      </c>
      <c r="P106" s="781" t="str">
        <f>B106</f>
        <v>V1-1-D1</v>
      </c>
      <c r="Q106" s="781"/>
      <c r="R106" s="781"/>
      <c r="S106" s="781"/>
      <c r="T106" s="781"/>
      <c r="U106" s="781"/>
      <c r="V106" s="781"/>
      <c r="W106" s="781"/>
      <c r="X106" s="787"/>
    </row>
    <row r="107" spans="2:34" ht="15.65" customHeight="1" outlineLevel="2" x14ac:dyDescent="0.25">
      <c r="B107" s="782"/>
      <c r="D107" s="793" t="s">
        <v>170</v>
      </c>
      <c r="E107" s="783"/>
      <c r="F107" s="794"/>
      <c r="G107" s="795"/>
      <c r="H107" s="795"/>
      <c r="I107" s="795"/>
      <c r="J107" s="795"/>
      <c r="K107" s="795"/>
      <c r="L107" s="784"/>
      <c r="M107" s="784"/>
      <c r="N107" s="1049"/>
      <c r="O107" s="785"/>
      <c r="P107" s="785"/>
      <c r="Q107" s="785"/>
      <c r="R107" s="785"/>
      <c r="S107" s="785"/>
      <c r="T107" s="785"/>
      <c r="U107" s="785"/>
      <c r="V107" s="785"/>
      <c r="W107" s="785"/>
      <c r="X107" s="785"/>
    </row>
    <row r="108" spans="2:34" s="769" customFormat="1" ht="15.65" customHeight="1" outlineLevel="2" x14ac:dyDescent="0.25">
      <c r="B108" s="786"/>
      <c r="C108" s="1042"/>
      <c r="D108" s="769" t="s">
        <v>171</v>
      </c>
      <c r="E108" s="796"/>
      <c r="G108" s="767">
        <v>0</v>
      </c>
      <c r="H108" s="767">
        <f>E108*G108</f>
        <v>0</v>
      </c>
      <c r="I108" s="767"/>
      <c r="J108" s="767">
        <f>E108*I108</f>
        <v>0</v>
      </c>
      <c r="K108" s="767"/>
      <c r="L108" s="767">
        <f>E108*K108</f>
        <v>0</v>
      </c>
      <c r="M108" s="767">
        <f>J108+H108*Onderbouwing_M29!$Y$2+L108</f>
        <v>0</v>
      </c>
      <c r="N108" s="1050"/>
      <c r="O108" s="787"/>
      <c r="P108" s="787"/>
      <c r="Q108" s="930" t="s">
        <v>1576</v>
      </c>
      <c r="R108" s="930">
        <f>_xlfn.XLOOKUP(Q108,Tabellen!$B$4:$B$16,Tabellen!$C$4:$C$16,"controleren")</f>
        <v>0.3</v>
      </c>
      <c r="S108" s="931">
        <f>M108*R108</f>
        <v>0</v>
      </c>
      <c r="T108" s="931">
        <f>M108-S108</f>
        <v>0</v>
      </c>
      <c r="U108" s="931">
        <f>S108*$U$2</f>
        <v>0</v>
      </c>
      <c r="V108" s="931">
        <f>T108*$V$2</f>
        <v>0</v>
      </c>
      <c r="W108" s="787">
        <f>U108+V108</f>
        <v>0</v>
      </c>
      <c r="X108" s="787">
        <f>M108+W108</f>
        <v>0</v>
      </c>
      <c r="Y108" s="787"/>
      <c r="Z108" s="938"/>
    </row>
    <row r="109" spans="2:34" ht="15.65" customHeight="1" outlineLevel="2" x14ac:dyDescent="0.25">
      <c r="B109" s="782"/>
      <c r="E109" s="783"/>
      <c r="G109" s="784">
        <v>0</v>
      </c>
      <c r="H109" s="784">
        <f>E109*G109</f>
        <v>0</v>
      </c>
      <c r="I109" s="784">
        <v>0</v>
      </c>
      <c r="J109" s="784">
        <f>E109*I109</f>
        <v>0</v>
      </c>
      <c r="K109" s="784"/>
      <c r="L109" s="784">
        <f>E109*K109</f>
        <v>0</v>
      </c>
      <c r="M109" s="784">
        <f>J109+H109*Onderbouwing_M29!$Y$2+L109</f>
        <v>0</v>
      </c>
      <c r="N109" s="1049"/>
      <c r="O109" s="785"/>
      <c r="P109" s="785"/>
      <c r="Q109" s="785"/>
      <c r="R109" s="785"/>
      <c r="S109" s="785"/>
      <c r="T109" s="785"/>
      <c r="U109" s="785"/>
      <c r="V109" s="785"/>
      <c r="W109" s="785"/>
      <c r="X109" s="785"/>
      <c r="Y109" s="787"/>
      <c r="Z109" s="939"/>
    </row>
    <row r="110" spans="2:34" ht="9" customHeight="1" outlineLevel="1" x14ac:dyDescent="0.25">
      <c r="B110" s="788"/>
      <c r="D110" s="789"/>
      <c r="E110" s="791"/>
      <c r="F110" s="789"/>
      <c r="G110" s="790"/>
      <c r="H110" s="790"/>
      <c r="I110" s="790"/>
      <c r="J110" s="790"/>
      <c r="K110" s="790"/>
      <c r="L110" s="790"/>
      <c r="M110" s="790"/>
      <c r="N110" s="1037"/>
      <c r="O110" s="963"/>
      <c r="P110" s="963"/>
      <c r="Q110" s="963"/>
      <c r="R110" s="963"/>
      <c r="S110" s="963"/>
      <c r="T110" s="963"/>
      <c r="U110" s="963"/>
      <c r="V110" s="963"/>
      <c r="W110" s="963"/>
      <c r="X110" s="963"/>
      <c r="Y110" s="963"/>
      <c r="Z110" s="774"/>
      <c r="AA110" s="779"/>
      <c r="AB110" s="753"/>
      <c r="AC110" s="753"/>
      <c r="AD110" s="753"/>
      <c r="AE110" s="753"/>
      <c r="AF110" s="753"/>
      <c r="AG110" s="758"/>
      <c r="AH110" s="758"/>
    </row>
    <row r="111" spans="2:34" ht="15.65" customHeight="1" outlineLevel="1" x14ac:dyDescent="0.25">
      <c r="B111" s="760" t="s">
        <v>172</v>
      </c>
      <c r="D111" s="761" t="s">
        <v>1376</v>
      </c>
      <c r="E111" s="780">
        <v>1</v>
      </c>
      <c r="F111" s="761" t="s">
        <v>76</v>
      </c>
      <c r="G111" s="762"/>
      <c r="H111" s="762">
        <f>SUM(H112:H122)</f>
        <v>0</v>
      </c>
      <c r="I111" s="762"/>
      <c r="J111" s="762">
        <f>SUM(J112:J122)</f>
        <v>0</v>
      </c>
      <c r="K111" s="762"/>
      <c r="L111" s="762">
        <f>SUM(L112:L122)</f>
        <v>1935.5</v>
      </c>
      <c r="M111" s="762">
        <f>SUM(M112:M122)</f>
        <v>1935.5</v>
      </c>
      <c r="N111" s="1049"/>
      <c r="O111" s="763">
        <f>SUM(M112:M122)</f>
        <v>1935.5</v>
      </c>
      <c r="P111" s="781" t="str">
        <f>B111</f>
        <v>V1-1-X</v>
      </c>
      <c r="Q111" s="781"/>
      <c r="R111" s="781"/>
      <c r="S111" s="781"/>
      <c r="T111" s="781"/>
      <c r="U111" s="781"/>
      <c r="V111" s="781"/>
      <c r="W111" s="781"/>
      <c r="X111" s="932">
        <f>SUM(X112:X122)</f>
        <v>2272.2769999999996</v>
      </c>
      <c r="Y111" s="787"/>
      <c r="Z111" s="939"/>
    </row>
    <row r="112" spans="2:34" ht="15.65" customHeight="1" outlineLevel="2" x14ac:dyDescent="0.25">
      <c r="B112" s="782"/>
      <c r="D112" s="793" t="s">
        <v>199</v>
      </c>
      <c r="E112" s="783"/>
      <c r="G112" s="784"/>
      <c r="H112" s="784"/>
      <c r="I112" s="784"/>
      <c r="J112" s="784"/>
      <c r="K112" s="784"/>
      <c r="L112" s="784"/>
      <c r="M112" s="784"/>
      <c r="N112" s="1049"/>
      <c r="O112" s="785"/>
      <c r="P112" s="785"/>
      <c r="Q112" s="785"/>
      <c r="R112" s="785"/>
      <c r="S112" s="785"/>
      <c r="T112" s="785"/>
      <c r="U112" s="785"/>
      <c r="V112" s="785"/>
      <c r="W112" s="785"/>
      <c r="X112" s="785"/>
      <c r="Y112" s="787"/>
      <c r="Z112" s="939"/>
    </row>
    <row r="113" spans="1:34" ht="15.65" customHeight="1" outlineLevel="2" x14ac:dyDescent="0.25">
      <c r="B113" s="782" t="s">
        <v>1456</v>
      </c>
      <c r="D113" s="782" t="s">
        <v>1537</v>
      </c>
      <c r="E113" s="816">
        <v>1</v>
      </c>
      <c r="F113" s="816" t="s">
        <v>1380</v>
      </c>
      <c r="G113" s="816"/>
      <c r="H113" s="816">
        <f t="shared" ref="H113:H122" si="27">E113*G113</f>
        <v>0</v>
      </c>
      <c r="I113" s="816"/>
      <c r="J113" s="816">
        <f t="shared" ref="J113:J122" si="28">E113*I113</f>
        <v>0</v>
      </c>
      <c r="K113" s="816">
        <v>750</v>
      </c>
      <c r="L113" s="816">
        <f t="shared" ref="L113:L122" si="29">E113*K113</f>
        <v>750</v>
      </c>
      <c r="M113" s="816">
        <f>J113+H113*Onderbouwing_M29!$Y$2+L113</f>
        <v>750</v>
      </c>
      <c r="N113" s="1049"/>
      <c r="O113" s="785"/>
      <c r="P113" s="785"/>
      <c r="Q113" s="930" t="s">
        <v>1576</v>
      </c>
      <c r="R113" s="930">
        <f>_xlfn.XLOOKUP(Q113,Tabellen!$B$4:$B$16,Tabellen!$C$4:$C$16,"controleren")</f>
        <v>0.3</v>
      </c>
      <c r="S113" s="931">
        <f t="shared" ref="S113:S121" si="30">M113*R113</f>
        <v>225</v>
      </c>
      <c r="T113" s="931">
        <f t="shared" ref="T113:T121" si="31">M113-S113</f>
        <v>525</v>
      </c>
      <c r="U113" s="931">
        <f t="shared" ref="U113:U121" si="32">S113*$U$2</f>
        <v>20.25</v>
      </c>
      <c r="V113" s="931">
        <f t="shared" ref="V113:V121" si="33">T113*$V$2</f>
        <v>110.25</v>
      </c>
      <c r="W113" s="787">
        <f t="shared" ref="W113:W121" si="34">U113+V113</f>
        <v>130.5</v>
      </c>
      <c r="X113" s="787">
        <f t="shared" ref="X113:X121" si="35">M113+W113</f>
        <v>880.5</v>
      </c>
    </row>
    <row r="114" spans="1:34" ht="15.65" customHeight="1" outlineLevel="2" x14ac:dyDescent="0.25">
      <c r="B114" s="782" t="s">
        <v>1457</v>
      </c>
      <c r="D114" s="782" t="s">
        <v>1397</v>
      </c>
      <c r="E114" s="816">
        <v>1</v>
      </c>
      <c r="F114" s="816" t="s">
        <v>1380</v>
      </c>
      <c r="G114" s="816"/>
      <c r="H114" s="816">
        <f t="shared" si="27"/>
        <v>0</v>
      </c>
      <c r="I114" s="816"/>
      <c r="J114" s="816">
        <f t="shared" si="28"/>
        <v>0</v>
      </c>
      <c r="K114" s="816">
        <v>350</v>
      </c>
      <c r="L114" s="816">
        <f t="shared" si="29"/>
        <v>350</v>
      </c>
      <c r="M114" s="816">
        <f>J114+H114*Onderbouwing_M29!$Y$2+L114</f>
        <v>350</v>
      </c>
      <c r="N114" s="1049"/>
      <c r="O114" s="785"/>
      <c r="P114" s="785"/>
      <c r="Q114" s="930" t="s">
        <v>1576</v>
      </c>
      <c r="R114" s="930">
        <f>_xlfn.XLOOKUP(Q114,Tabellen!$B$4:$B$16,Tabellen!$C$4:$C$16,"controleren")</f>
        <v>0.3</v>
      </c>
      <c r="S114" s="931">
        <f t="shared" si="30"/>
        <v>105</v>
      </c>
      <c r="T114" s="931">
        <f t="shared" si="31"/>
        <v>245</v>
      </c>
      <c r="U114" s="931">
        <f t="shared" si="32"/>
        <v>9.4499999999999993</v>
      </c>
      <c r="V114" s="931">
        <f t="shared" si="33"/>
        <v>51.449999999999996</v>
      </c>
      <c r="W114" s="787">
        <f t="shared" si="34"/>
        <v>60.899999999999991</v>
      </c>
      <c r="X114" s="787">
        <f t="shared" si="35"/>
        <v>410.9</v>
      </c>
      <c r="Y114" s="1060" t="s">
        <v>1932</v>
      </c>
    </row>
    <row r="115" spans="1:34" ht="15.65" customHeight="1" outlineLevel="2" x14ac:dyDescent="0.25">
      <c r="B115" s="782" t="s">
        <v>1458</v>
      </c>
      <c r="D115" s="782" t="s">
        <v>1398</v>
      </c>
      <c r="E115" s="816">
        <v>1</v>
      </c>
      <c r="F115" s="816" t="s">
        <v>1380</v>
      </c>
      <c r="G115" s="816"/>
      <c r="H115" s="816">
        <f t="shared" si="27"/>
        <v>0</v>
      </c>
      <c r="I115" s="816"/>
      <c r="J115" s="816">
        <f t="shared" si="28"/>
        <v>0</v>
      </c>
      <c r="K115" s="816">
        <v>75</v>
      </c>
      <c r="L115" s="816">
        <f t="shared" si="29"/>
        <v>75</v>
      </c>
      <c r="M115" s="816">
        <f>J115+H115*Onderbouwing_M29!$Y$2+L115</f>
        <v>75</v>
      </c>
      <c r="N115" s="1049"/>
      <c r="O115" s="785"/>
      <c r="P115" s="785"/>
      <c r="Q115" s="930" t="s">
        <v>1576</v>
      </c>
      <c r="R115" s="930">
        <f>_xlfn.XLOOKUP(Q115,Tabellen!$B$4:$B$16,Tabellen!$C$4:$C$16,"controleren")</f>
        <v>0.3</v>
      </c>
      <c r="S115" s="931">
        <f t="shared" si="30"/>
        <v>22.5</v>
      </c>
      <c r="T115" s="931">
        <f t="shared" si="31"/>
        <v>52.5</v>
      </c>
      <c r="U115" s="931">
        <f t="shared" si="32"/>
        <v>2.0249999999999999</v>
      </c>
      <c r="V115" s="931">
        <f t="shared" si="33"/>
        <v>11.025</v>
      </c>
      <c r="W115" s="787">
        <f t="shared" si="34"/>
        <v>13.05</v>
      </c>
      <c r="X115" s="787">
        <f t="shared" si="35"/>
        <v>88.05</v>
      </c>
      <c r="Y115" s="1060" t="s">
        <v>1933</v>
      </c>
    </row>
    <row r="116" spans="1:34" s="769" customFormat="1" ht="15.65" customHeight="1" outlineLevel="2" x14ac:dyDescent="0.25">
      <c r="B116" s="782" t="s">
        <v>1459</v>
      </c>
      <c r="C116" s="1042"/>
      <c r="D116" s="782" t="s">
        <v>1377</v>
      </c>
      <c r="E116" s="783">
        <v>1</v>
      </c>
      <c r="F116" s="773" t="s">
        <v>1368</v>
      </c>
      <c r="G116" s="784">
        <v>0</v>
      </c>
      <c r="H116" s="784">
        <f t="shared" si="27"/>
        <v>0</v>
      </c>
      <c r="I116" s="784">
        <v>0</v>
      </c>
      <c r="J116" s="784">
        <f t="shared" si="28"/>
        <v>0</v>
      </c>
      <c r="K116" s="784">
        <v>350</v>
      </c>
      <c r="L116" s="784">
        <f t="shared" si="29"/>
        <v>350</v>
      </c>
      <c r="M116" s="784">
        <f>J116+H116*Onderbouwing_M29!$Y$2+L116</f>
        <v>350</v>
      </c>
      <c r="N116" s="1050"/>
      <c r="O116" s="787"/>
      <c r="P116" s="787"/>
      <c r="Q116" s="930" t="s">
        <v>1576</v>
      </c>
      <c r="R116" s="930">
        <f>_xlfn.XLOOKUP(Q116,Tabellen!$B$4:$B$16,Tabellen!$C$4:$C$16,"controleren")</f>
        <v>0.3</v>
      </c>
      <c r="S116" s="931">
        <f t="shared" si="30"/>
        <v>105</v>
      </c>
      <c r="T116" s="931">
        <f t="shared" si="31"/>
        <v>245</v>
      </c>
      <c r="U116" s="931">
        <f t="shared" si="32"/>
        <v>9.4499999999999993</v>
      </c>
      <c r="V116" s="931">
        <f t="shared" si="33"/>
        <v>51.449999999999996</v>
      </c>
      <c r="W116" s="787">
        <f t="shared" si="34"/>
        <v>60.899999999999991</v>
      </c>
      <c r="X116" s="787">
        <f t="shared" si="35"/>
        <v>410.9</v>
      </c>
      <c r="Y116" s="787"/>
      <c r="Z116" s="938"/>
    </row>
    <row r="117" spans="1:34" s="769" customFormat="1" ht="15.65" customHeight="1" outlineLevel="2" x14ac:dyDescent="0.25">
      <c r="B117" s="782" t="s">
        <v>1460</v>
      </c>
      <c r="C117" s="1042"/>
      <c r="D117" s="782" t="s">
        <v>1378</v>
      </c>
      <c r="E117" s="783">
        <v>1</v>
      </c>
      <c r="F117" s="773" t="s">
        <v>78</v>
      </c>
      <c r="G117" s="784">
        <v>0</v>
      </c>
      <c r="H117" s="784">
        <f t="shared" si="27"/>
        <v>0</v>
      </c>
      <c r="I117" s="784">
        <v>0</v>
      </c>
      <c r="J117" s="784">
        <f t="shared" si="28"/>
        <v>0</v>
      </c>
      <c r="K117" s="784">
        <v>2.5</v>
      </c>
      <c r="L117" s="784">
        <f t="shared" si="29"/>
        <v>2.5</v>
      </c>
      <c r="M117" s="784">
        <f>J117+H117*Onderbouwing_M29!$Y$2+L117</f>
        <v>2.5</v>
      </c>
      <c r="N117" s="1050"/>
      <c r="O117" s="787"/>
      <c r="P117" s="787"/>
      <c r="Q117" s="930" t="s">
        <v>1576</v>
      </c>
      <c r="R117" s="930">
        <f>_xlfn.XLOOKUP(Q117,Tabellen!$B$4:$B$16,Tabellen!$C$4:$C$16,"controleren")</f>
        <v>0.3</v>
      </c>
      <c r="S117" s="931">
        <f t="shared" si="30"/>
        <v>0.75</v>
      </c>
      <c r="T117" s="931">
        <f t="shared" si="31"/>
        <v>1.75</v>
      </c>
      <c r="U117" s="931">
        <f t="shared" si="32"/>
        <v>6.7500000000000004E-2</v>
      </c>
      <c r="V117" s="931">
        <f t="shared" si="33"/>
        <v>0.36749999999999999</v>
      </c>
      <c r="W117" s="787">
        <f t="shared" si="34"/>
        <v>0.435</v>
      </c>
      <c r="X117" s="787">
        <f t="shared" si="35"/>
        <v>2.9350000000000001</v>
      </c>
      <c r="Y117" s="787"/>
      <c r="Z117" s="938"/>
    </row>
    <row r="118" spans="1:34" s="769" customFormat="1" ht="15.65" customHeight="1" outlineLevel="2" x14ac:dyDescent="0.25">
      <c r="B118" s="782" t="s">
        <v>1461</v>
      </c>
      <c r="C118" s="1042"/>
      <c r="D118" s="782" t="s">
        <v>1381</v>
      </c>
      <c r="E118" s="783">
        <v>1</v>
      </c>
      <c r="F118" s="773" t="s">
        <v>1380</v>
      </c>
      <c r="G118" s="784">
        <v>0</v>
      </c>
      <c r="H118" s="784">
        <f t="shared" si="27"/>
        <v>0</v>
      </c>
      <c r="I118" s="784">
        <v>0</v>
      </c>
      <c r="J118" s="784">
        <f t="shared" si="28"/>
        <v>0</v>
      </c>
      <c r="K118" s="784">
        <v>150</v>
      </c>
      <c r="L118" s="784">
        <f t="shared" si="29"/>
        <v>150</v>
      </c>
      <c r="M118" s="784">
        <f>J118+H118*Onderbouwing_M29!$Y$2+L118</f>
        <v>150</v>
      </c>
      <c r="N118" s="1050"/>
      <c r="O118" s="787"/>
      <c r="P118" s="787"/>
      <c r="Q118" s="930" t="s">
        <v>1576</v>
      </c>
      <c r="R118" s="930">
        <f>_xlfn.XLOOKUP(Q118,Tabellen!$B$4:$B$16,Tabellen!$C$4:$C$16,"controleren")</f>
        <v>0.3</v>
      </c>
      <c r="S118" s="931">
        <f t="shared" si="30"/>
        <v>45</v>
      </c>
      <c r="T118" s="931">
        <f t="shared" si="31"/>
        <v>105</v>
      </c>
      <c r="U118" s="931">
        <f t="shared" si="32"/>
        <v>4.05</v>
      </c>
      <c r="V118" s="931">
        <f t="shared" si="33"/>
        <v>22.05</v>
      </c>
      <c r="W118" s="787">
        <f t="shared" si="34"/>
        <v>26.1</v>
      </c>
      <c r="X118" s="787">
        <f t="shared" si="35"/>
        <v>176.1</v>
      </c>
      <c r="Y118" s="787"/>
      <c r="Z118" s="938"/>
    </row>
    <row r="119" spans="1:34" s="769" customFormat="1" ht="15.65" customHeight="1" outlineLevel="2" x14ac:dyDescent="0.25">
      <c r="B119" s="782" t="s">
        <v>1531</v>
      </c>
      <c r="C119" s="1042"/>
      <c r="D119" s="782" t="s">
        <v>1437</v>
      </c>
      <c r="E119" s="783">
        <v>1</v>
      </c>
      <c r="F119" s="773" t="s">
        <v>1380</v>
      </c>
      <c r="G119" s="784">
        <v>0</v>
      </c>
      <c r="H119" s="784">
        <f t="shared" si="27"/>
        <v>0</v>
      </c>
      <c r="I119" s="784">
        <v>0</v>
      </c>
      <c r="J119" s="784">
        <f t="shared" si="28"/>
        <v>0</v>
      </c>
      <c r="K119" s="784">
        <v>75</v>
      </c>
      <c r="L119" s="784">
        <f t="shared" si="29"/>
        <v>75</v>
      </c>
      <c r="M119" s="784">
        <f>J119+H119*Onderbouwing_M29!$Y$2+L119</f>
        <v>75</v>
      </c>
      <c r="N119" s="1050"/>
      <c r="O119" s="787"/>
      <c r="P119" s="787"/>
      <c r="Q119" s="930" t="s">
        <v>1576</v>
      </c>
      <c r="R119" s="930">
        <f>_xlfn.XLOOKUP(Q119,Tabellen!$B$4:$B$16,Tabellen!$C$4:$C$16,"controleren")</f>
        <v>0.3</v>
      </c>
      <c r="S119" s="931">
        <f t="shared" si="30"/>
        <v>22.5</v>
      </c>
      <c r="T119" s="931">
        <f t="shared" si="31"/>
        <v>52.5</v>
      </c>
      <c r="U119" s="931">
        <f t="shared" si="32"/>
        <v>2.0249999999999999</v>
      </c>
      <c r="V119" s="931">
        <f t="shared" si="33"/>
        <v>11.025</v>
      </c>
      <c r="W119" s="787">
        <f t="shared" si="34"/>
        <v>13.05</v>
      </c>
      <c r="X119" s="787">
        <f t="shared" si="35"/>
        <v>88.05</v>
      </c>
      <c r="Y119" s="1060" t="s">
        <v>1933</v>
      </c>
      <c r="Z119" s="938"/>
    </row>
    <row r="120" spans="1:34" s="769" customFormat="1" ht="15.65" customHeight="1" outlineLevel="2" x14ac:dyDescent="0.25">
      <c r="B120" s="782" t="s">
        <v>1532</v>
      </c>
      <c r="C120" s="1042"/>
      <c r="D120" s="782" t="s">
        <v>1438</v>
      </c>
      <c r="E120" s="783">
        <v>1</v>
      </c>
      <c r="F120" s="773" t="s">
        <v>1380</v>
      </c>
      <c r="G120" s="784">
        <v>0</v>
      </c>
      <c r="H120" s="784">
        <f t="shared" si="27"/>
        <v>0</v>
      </c>
      <c r="I120" s="784">
        <v>0</v>
      </c>
      <c r="J120" s="784">
        <f t="shared" si="28"/>
        <v>0</v>
      </c>
      <c r="K120" s="784">
        <v>175</v>
      </c>
      <c r="L120" s="784">
        <f t="shared" si="29"/>
        <v>175</v>
      </c>
      <c r="M120" s="784">
        <f>J120+H120*Onderbouwing_M29!$Y$2+L120</f>
        <v>175</v>
      </c>
      <c r="N120" s="1050"/>
      <c r="O120" s="787"/>
      <c r="P120" s="787"/>
      <c r="Q120" s="930" t="s">
        <v>1576</v>
      </c>
      <c r="R120" s="930">
        <f>_xlfn.XLOOKUP(Q120,Tabellen!$B$4:$B$16,Tabellen!$C$4:$C$16,"controleren")</f>
        <v>0.3</v>
      </c>
      <c r="S120" s="931">
        <f t="shared" si="30"/>
        <v>52.5</v>
      </c>
      <c r="T120" s="931">
        <f t="shared" si="31"/>
        <v>122.5</v>
      </c>
      <c r="U120" s="931">
        <f t="shared" si="32"/>
        <v>4.7249999999999996</v>
      </c>
      <c r="V120" s="931">
        <f t="shared" si="33"/>
        <v>25.724999999999998</v>
      </c>
      <c r="W120" s="787">
        <f t="shared" si="34"/>
        <v>30.449999999999996</v>
      </c>
      <c r="X120" s="787">
        <f t="shared" si="35"/>
        <v>205.45</v>
      </c>
      <c r="Y120" s="787"/>
      <c r="Z120" s="938"/>
    </row>
    <row r="121" spans="1:34" s="769" customFormat="1" ht="15.65" customHeight="1" outlineLevel="2" x14ac:dyDescent="0.25">
      <c r="B121" s="782" t="s">
        <v>1533</v>
      </c>
      <c r="C121" s="1042"/>
      <c r="D121" s="782" t="s">
        <v>1379</v>
      </c>
      <c r="E121" s="783">
        <v>1</v>
      </c>
      <c r="F121" s="773" t="s">
        <v>75</v>
      </c>
      <c r="G121" s="784">
        <v>0</v>
      </c>
      <c r="H121" s="784">
        <f t="shared" si="27"/>
        <v>0</v>
      </c>
      <c r="I121" s="784">
        <v>0</v>
      </c>
      <c r="J121" s="784">
        <f t="shared" si="28"/>
        <v>0</v>
      </c>
      <c r="K121" s="784">
        <v>8</v>
      </c>
      <c r="L121" s="784">
        <f t="shared" si="29"/>
        <v>8</v>
      </c>
      <c r="M121" s="784">
        <f>J121+H121*Onderbouwing_M29!$Y$2+L121</f>
        <v>8</v>
      </c>
      <c r="N121" s="1050"/>
      <c r="O121" s="787"/>
      <c r="P121" s="787"/>
      <c r="Q121" s="930" t="s">
        <v>1576</v>
      </c>
      <c r="R121" s="930">
        <f>_xlfn.XLOOKUP(Q121,Tabellen!$B$4:$B$16,Tabellen!$C$4:$C$16,"controleren")</f>
        <v>0.3</v>
      </c>
      <c r="S121" s="931">
        <f t="shared" si="30"/>
        <v>2.4</v>
      </c>
      <c r="T121" s="931">
        <f t="shared" si="31"/>
        <v>5.6</v>
      </c>
      <c r="U121" s="931">
        <f t="shared" si="32"/>
        <v>0.216</v>
      </c>
      <c r="V121" s="931">
        <f t="shared" si="33"/>
        <v>1.1759999999999999</v>
      </c>
      <c r="W121" s="787">
        <f t="shared" si="34"/>
        <v>1.3919999999999999</v>
      </c>
      <c r="X121" s="787">
        <f t="shared" si="35"/>
        <v>9.3919999999999995</v>
      </c>
      <c r="Y121" s="787"/>
      <c r="Z121" s="938"/>
    </row>
    <row r="122" spans="1:34" ht="15.65" customHeight="1" outlineLevel="2" x14ac:dyDescent="0.25">
      <c r="B122" s="782"/>
      <c r="E122" s="796"/>
      <c r="F122" s="769"/>
      <c r="G122" s="767">
        <v>0</v>
      </c>
      <c r="H122" s="784">
        <f t="shared" si="27"/>
        <v>0</v>
      </c>
      <c r="I122" s="784">
        <v>0</v>
      </c>
      <c r="J122" s="784">
        <f t="shared" si="28"/>
        <v>0</v>
      </c>
      <c r="K122" s="784"/>
      <c r="L122" s="784">
        <f t="shared" si="29"/>
        <v>0</v>
      </c>
      <c r="M122" s="784">
        <f>J122+H122*Onderbouwing_M29!$Y$2+L122</f>
        <v>0</v>
      </c>
      <c r="N122" s="1049"/>
      <c r="O122" s="785"/>
      <c r="P122" s="785"/>
      <c r="Q122" s="785"/>
      <c r="R122" s="785"/>
      <c r="S122" s="785"/>
      <c r="T122" s="785"/>
      <c r="U122" s="785"/>
      <c r="V122" s="785"/>
      <c r="W122" s="785"/>
      <c r="X122" s="785"/>
      <c r="Y122" s="787"/>
      <c r="Z122" s="939"/>
    </row>
    <row r="123" spans="1:34" ht="9" customHeight="1" outlineLevel="1" x14ac:dyDescent="0.25">
      <c r="B123" s="788"/>
      <c r="D123" s="789"/>
      <c r="E123" s="791"/>
      <c r="F123" s="789"/>
      <c r="G123" s="790"/>
      <c r="H123" s="790"/>
      <c r="I123" s="790"/>
      <c r="J123" s="790"/>
      <c r="K123" s="790"/>
      <c r="L123" s="790"/>
      <c r="M123" s="790"/>
      <c r="N123" s="1037"/>
      <c r="O123" s="963"/>
      <c r="P123" s="963"/>
      <c r="Q123" s="963"/>
      <c r="R123" s="963"/>
      <c r="S123" s="963"/>
      <c r="T123" s="963"/>
      <c r="U123" s="963"/>
      <c r="V123" s="963"/>
      <c r="W123" s="963"/>
      <c r="X123" s="963"/>
      <c r="Y123" s="963"/>
      <c r="Z123" s="774"/>
      <c r="AA123" s="779"/>
      <c r="AB123" s="753"/>
      <c r="AC123" s="753"/>
      <c r="AD123" s="753"/>
      <c r="AE123" s="753"/>
      <c r="AF123" s="753"/>
      <c r="AG123" s="758"/>
      <c r="AH123" s="758"/>
    </row>
    <row r="124" spans="1:34" ht="15.65" customHeight="1" outlineLevel="1" x14ac:dyDescent="0.25">
      <c r="B124" s="760" t="s">
        <v>2176</v>
      </c>
      <c r="D124" s="761" t="s">
        <v>1849</v>
      </c>
      <c r="E124" s="780">
        <v>1</v>
      </c>
      <c r="F124" s="761" t="s">
        <v>78</v>
      </c>
      <c r="G124" s="762"/>
      <c r="H124" s="762">
        <f>SUM(H125:H141)</f>
        <v>1.9750000000000003</v>
      </c>
      <c r="I124" s="762"/>
      <c r="J124" s="762">
        <f>SUM(J125:J141)</f>
        <v>152.74730087416668</v>
      </c>
      <c r="K124" s="762"/>
      <c r="L124" s="762">
        <f>SUM(L125:L141)</f>
        <v>0</v>
      </c>
      <c r="M124" s="762">
        <f>SUM(M125:M141)</f>
        <v>271.24730087416668</v>
      </c>
      <c r="N124" s="1049"/>
      <c r="O124" s="763">
        <f>SUM(M125:M141)</f>
        <v>271.24730087416668</v>
      </c>
      <c r="P124" s="781" t="str">
        <f>B124</f>
        <v>V1-2-A1</v>
      </c>
      <c r="Q124" s="781"/>
      <c r="R124" s="781"/>
      <c r="S124" s="781"/>
      <c r="T124" s="781"/>
      <c r="U124" s="781"/>
      <c r="V124" s="781"/>
      <c r="W124" s="781"/>
      <c r="X124" s="762">
        <f>SUM(X125:X141)</f>
        <v>313.98923405774167</v>
      </c>
      <c r="Y124" s="787"/>
      <c r="Z124" s="939"/>
    </row>
    <row r="125" spans="1:34" ht="15.65" customHeight="1" outlineLevel="2" x14ac:dyDescent="0.25">
      <c r="B125" s="782"/>
      <c r="D125" s="793" t="s">
        <v>168</v>
      </c>
      <c r="E125" s="783"/>
      <c r="F125" s="794"/>
      <c r="G125" s="795"/>
      <c r="H125" s="795"/>
      <c r="I125" s="795"/>
      <c r="J125" s="795"/>
      <c r="K125" s="795"/>
      <c r="L125" s="784"/>
      <c r="M125" s="784"/>
      <c r="N125" s="1049"/>
      <c r="O125" s="785"/>
      <c r="P125" s="785"/>
      <c r="Q125" s="785"/>
      <c r="R125" s="785"/>
      <c r="S125" s="785"/>
      <c r="T125" s="785"/>
      <c r="U125" s="785"/>
      <c r="V125" s="785"/>
      <c r="W125" s="785"/>
      <c r="X125" s="785"/>
      <c r="Y125" s="787"/>
      <c r="Z125" s="939"/>
    </row>
    <row r="126" spans="1:34" s="769" customFormat="1" ht="15.65" customHeight="1" outlineLevel="2" x14ac:dyDescent="0.25">
      <c r="B126" s="786"/>
      <c r="C126" s="1042"/>
      <c r="D126" s="769" t="s">
        <v>178</v>
      </c>
      <c r="E126" s="798"/>
      <c r="F126" s="769" t="s">
        <v>78</v>
      </c>
      <c r="G126" s="767"/>
      <c r="H126" s="767"/>
      <c r="I126" s="767"/>
      <c r="J126" s="767"/>
      <c r="K126" s="767">
        <v>27</v>
      </c>
      <c r="L126" s="768">
        <f>+K126*E126</f>
        <v>0</v>
      </c>
      <c r="M126" s="767">
        <f>L126</f>
        <v>0</v>
      </c>
      <c r="N126" s="1050"/>
      <c r="O126" s="787"/>
      <c r="P126" s="787"/>
      <c r="Q126" s="947" t="s">
        <v>1643</v>
      </c>
      <c r="R126" s="949">
        <f t="shared" ref="R126:R129" si="36">H126*$Y$2</f>
        <v>0</v>
      </c>
      <c r="S126" s="948" t="s">
        <v>1942</v>
      </c>
      <c r="T126" s="949">
        <f t="shared" ref="T126:T129" si="37">J126</f>
        <v>0</v>
      </c>
      <c r="U126" s="949">
        <f t="shared" ref="U126:U129" si="38">R126*$U$2</f>
        <v>0</v>
      </c>
      <c r="V126" s="949">
        <f t="shared" ref="V126:V129" si="39">T126*$V$2</f>
        <v>0</v>
      </c>
      <c r="W126" s="949">
        <f t="shared" ref="W126:W129" si="40">U126+V126</f>
        <v>0</v>
      </c>
      <c r="X126" s="949">
        <f t="shared" ref="X126:X129" si="41">M126+W126</f>
        <v>0</v>
      </c>
      <c r="Y126" s="799" t="s">
        <v>179</v>
      </c>
      <c r="Z126" s="938"/>
    </row>
    <row r="127" spans="1:34" s="769" customFormat="1" ht="15.65" customHeight="1" outlineLevel="2" x14ac:dyDescent="0.25">
      <c r="A127" s="765"/>
      <c r="B127" s="786"/>
      <c r="C127" s="1042"/>
      <c r="D127" s="769" t="s">
        <v>180</v>
      </c>
      <c r="E127" s="798"/>
      <c r="F127" s="800" t="s">
        <v>78</v>
      </c>
      <c r="G127" s="766">
        <v>0.5</v>
      </c>
      <c r="H127" s="766">
        <f t="shared" ref="H127:H139" si="42">E127*G127</f>
        <v>0</v>
      </c>
      <c r="I127" s="801">
        <v>3.75</v>
      </c>
      <c r="J127" s="768">
        <f t="shared" ref="J127:J141" si="43">E127*I127</f>
        <v>0</v>
      </c>
      <c r="K127" s="768"/>
      <c r="L127" s="768">
        <f>+K127*E127</f>
        <v>0</v>
      </c>
      <c r="M127" s="1046">
        <f>J127+H127*Onderbouwing_M29!$Y$2+L127</f>
        <v>0</v>
      </c>
      <c r="N127" s="1050"/>
      <c r="P127" s="772" t="s">
        <v>80</v>
      </c>
      <c r="Q127" s="947" t="s">
        <v>1643</v>
      </c>
      <c r="R127" s="949">
        <f t="shared" si="36"/>
        <v>0</v>
      </c>
      <c r="S127" s="948" t="s">
        <v>1942</v>
      </c>
      <c r="T127" s="949">
        <f t="shared" si="37"/>
        <v>0</v>
      </c>
      <c r="U127" s="949">
        <f t="shared" si="38"/>
        <v>0</v>
      </c>
      <c r="V127" s="949">
        <f t="shared" si="39"/>
        <v>0</v>
      </c>
      <c r="W127" s="949">
        <f t="shared" si="40"/>
        <v>0</v>
      </c>
      <c r="X127" s="949">
        <f t="shared" si="41"/>
        <v>0</v>
      </c>
      <c r="Y127" s="769" t="s">
        <v>181</v>
      </c>
      <c r="Z127" s="770"/>
    </row>
    <row r="128" spans="1:34" s="769" customFormat="1" ht="15.65" customHeight="1" outlineLevel="2" x14ac:dyDescent="0.25">
      <c r="A128" s="771"/>
      <c r="B128" s="786"/>
      <c r="C128" s="1042"/>
      <c r="E128" s="796"/>
      <c r="G128" s="767">
        <v>0</v>
      </c>
      <c r="H128" s="767">
        <f t="shared" si="42"/>
        <v>0</v>
      </c>
      <c r="I128" s="767">
        <v>0</v>
      </c>
      <c r="J128" s="767">
        <f t="shared" si="43"/>
        <v>0</v>
      </c>
      <c r="K128" s="767"/>
      <c r="L128" s="767">
        <f>E128*K128</f>
        <v>0</v>
      </c>
      <c r="M128" s="767">
        <f>J128+H128*Onderbouwing_M29!$Y$2+L128</f>
        <v>0</v>
      </c>
      <c r="N128" s="1050"/>
      <c r="O128" s="787"/>
      <c r="P128" s="787"/>
      <c r="Q128" s="947" t="s">
        <v>1643</v>
      </c>
      <c r="R128" s="949">
        <f t="shared" si="36"/>
        <v>0</v>
      </c>
      <c r="S128" s="948" t="s">
        <v>1942</v>
      </c>
      <c r="T128" s="949">
        <f t="shared" si="37"/>
        <v>0</v>
      </c>
      <c r="U128" s="949">
        <f t="shared" si="38"/>
        <v>0</v>
      </c>
      <c r="V128" s="949">
        <f t="shared" si="39"/>
        <v>0</v>
      </c>
      <c r="W128" s="949">
        <f t="shared" si="40"/>
        <v>0</v>
      </c>
      <c r="X128" s="949">
        <f t="shared" si="41"/>
        <v>0</v>
      </c>
      <c r="Y128" s="787"/>
      <c r="Z128" s="938"/>
    </row>
    <row r="129" spans="1:34" s="769" customFormat="1" ht="15.65" customHeight="1" outlineLevel="2" x14ac:dyDescent="0.25">
      <c r="A129" s="802"/>
      <c r="B129" s="1027"/>
      <c r="C129" s="1042"/>
      <c r="D129" s="1031" t="s">
        <v>182</v>
      </c>
      <c r="E129" s="803">
        <v>1.1000000000000001</v>
      </c>
      <c r="F129" s="804" t="s">
        <v>78</v>
      </c>
      <c r="G129" s="768">
        <v>0</v>
      </c>
      <c r="H129" s="768">
        <f t="shared" si="42"/>
        <v>0</v>
      </c>
      <c r="I129" s="768">
        <f>'Materiaal '!$E$173</f>
        <v>1.7944749999999998</v>
      </c>
      <c r="J129" s="768">
        <f t="shared" si="43"/>
        <v>1.9739225</v>
      </c>
      <c r="K129" s="768"/>
      <c r="L129" s="768">
        <f t="shared" ref="L129:L140" si="44">+K129*E129</f>
        <v>0</v>
      </c>
      <c r="M129" s="1046">
        <f>J129+H129*Onderbouwing_M29!$Y$2+L129</f>
        <v>1.9739225</v>
      </c>
      <c r="N129" s="1050"/>
      <c r="O129" s="767"/>
      <c r="P129" s="767"/>
      <c r="Q129" s="947" t="s">
        <v>1643</v>
      </c>
      <c r="R129" s="949">
        <f t="shared" si="36"/>
        <v>0</v>
      </c>
      <c r="S129" s="948" t="s">
        <v>1942</v>
      </c>
      <c r="T129" s="949">
        <f t="shared" si="37"/>
        <v>1.9739225</v>
      </c>
      <c r="U129" s="949">
        <f t="shared" si="38"/>
        <v>0</v>
      </c>
      <c r="V129" s="949">
        <f t="shared" si="39"/>
        <v>0.41452372500000001</v>
      </c>
      <c r="W129" s="949">
        <f t="shared" si="40"/>
        <v>0.41452372500000001</v>
      </c>
      <c r="X129" s="949">
        <f t="shared" si="41"/>
        <v>2.388446225</v>
      </c>
      <c r="Z129" s="770"/>
    </row>
    <row r="130" spans="1:34" s="769" customFormat="1" ht="15.65" customHeight="1" outlineLevel="2" x14ac:dyDescent="0.25">
      <c r="A130" s="771"/>
      <c r="B130" s="1027"/>
      <c r="C130" s="1042"/>
      <c r="D130" s="1031" t="s">
        <v>183</v>
      </c>
      <c r="E130" s="803">
        <v>1</v>
      </c>
      <c r="F130" s="804" t="s">
        <v>78</v>
      </c>
      <c r="G130" s="768">
        <v>0.04</v>
      </c>
      <c r="H130" s="768">
        <f t="shared" si="42"/>
        <v>0.04</v>
      </c>
      <c r="I130" s="768">
        <v>0</v>
      </c>
      <c r="J130" s="768">
        <f t="shared" si="43"/>
        <v>0</v>
      </c>
      <c r="K130" s="768"/>
      <c r="L130" s="768">
        <f t="shared" si="44"/>
        <v>0</v>
      </c>
      <c r="M130" s="1046">
        <f>J130+H130*Onderbouwing_M29!$Y$2+L130</f>
        <v>2.4</v>
      </c>
      <c r="N130" s="1050"/>
      <c r="O130" s="767"/>
      <c r="P130" s="767"/>
      <c r="Q130" s="947" t="s">
        <v>1643</v>
      </c>
      <c r="R130" s="949">
        <f>H130*$Y$2</f>
        <v>2.4</v>
      </c>
      <c r="S130" s="948" t="s">
        <v>1942</v>
      </c>
      <c r="T130" s="949">
        <f>J130</f>
        <v>0</v>
      </c>
      <c r="U130" s="949">
        <f>R130*$U$2</f>
        <v>0.216</v>
      </c>
      <c r="V130" s="949">
        <f>T130*$V$2</f>
        <v>0</v>
      </c>
      <c r="W130" s="949">
        <f>U130+V130</f>
        <v>0.216</v>
      </c>
      <c r="X130" s="949">
        <f>M130+W130</f>
        <v>2.6160000000000001</v>
      </c>
      <c r="Z130" s="770"/>
    </row>
    <row r="131" spans="1:34" s="769" customFormat="1" ht="15.65" customHeight="1" outlineLevel="2" x14ac:dyDescent="0.25">
      <c r="A131" s="802"/>
      <c r="B131" s="1027"/>
      <c r="C131" s="1042"/>
      <c r="D131" s="1031" t="s">
        <v>184</v>
      </c>
      <c r="E131" s="803">
        <f>2.85*E124</f>
        <v>2.85</v>
      </c>
      <c r="F131" s="805" t="s">
        <v>75</v>
      </c>
      <c r="G131" s="768">
        <v>0.2</v>
      </c>
      <c r="H131" s="768">
        <f t="shared" si="42"/>
        <v>0.57000000000000006</v>
      </c>
      <c r="I131" s="768">
        <f>'Materiaal '!$E$63</f>
        <v>2.56937675</v>
      </c>
      <c r="J131" s="768">
        <f t="shared" si="43"/>
        <v>7.3227237375000005</v>
      </c>
      <c r="K131" s="768"/>
      <c r="L131" s="768">
        <f t="shared" si="44"/>
        <v>0</v>
      </c>
      <c r="M131" s="1046">
        <f>J131+H131*Onderbouwing_M29!$Y$2+L131</f>
        <v>41.522723737500002</v>
      </c>
      <c r="N131" s="1050"/>
      <c r="Q131" s="947" t="s">
        <v>1643</v>
      </c>
      <c r="R131" s="949">
        <f t="shared" ref="R131:R142" si="45">H131*$Y$2</f>
        <v>34.200000000000003</v>
      </c>
      <c r="S131" s="948" t="s">
        <v>1942</v>
      </c>
      <c r="T131" s="949">
        <f t="shared" ref="T131:T142" si="46">J131</f>
        <v>7.3227237375000005</v>
      </c>
      <c r="U131" s="949">
        <f t="shared" ref="U131:U142" si="47">R131*$U$2</f>
        <v>3.0780000000000003</v>
      </c>
      <c r="V131" s="949">
        <f t="shared" ref="V131:V142" si="48">T131*$V$2</f>
        <v>1.537771984875</v>
      </c>
      <c r="W131" s="949">
        <f t="shared" ref="W131:W142" si="49">U131+V131</f>
        <v>4.6157719848749998</v>
      </c>
      <c r="X131" s="949">
        <f t="shared" ref="X131:X142" si="50">M131+W131</f>
        <v>46.138495722374998</v>
      </c>
      <c r="Y131" s="769" t="s">
        <v>185</v>
      </c>
      <c r="Z131" s="770"/>
    </row>
    <row r="132" spans="1:34" s="769" customFormat="1" ht="15.65" customHeight="1" outlineLevel="2" x14ac:dyDescent="0.25">
      <c r="A132" s="802"/>
      <c r="B132" s="1027"/>
      <c r="C132" s="1042"/>
      <c r="D132" s="1031" t="s">
        <v>1850</v>
      </c>
      <c r="E132" s="803">
        <v>1.05</v>
      </c>
      <c r="F132" s="805" t="s">
        <v>78</v>
      </c>
      <c r="G132" s="768">
        <v>0</v>
      </c>
      <c r="H132" s="768">
        <f t="shared" si="42"/>
        <v>0</v>
      </c>
      <c r="I132" s="768">
        <f>'Materiaal '!$E$114</f>
        <v>17.529911999999999</v>
      </c>
      <c r="J132" s="768">
        <f t="shared" si="43"/>
        <v>18.406407600000001</v>
      </c>
      <c r="K132" s="768"/>
      <c r="L132" s="768">
        <f t="shared" si="44"/>
        <v>0</v>
      </c>
      <c r="M132" s="1046">
        <f>J132+H132*Onderbouwing_M29!$Y$2+L132</f>
        <v>18.406407600000001</v>
      </c>
      <c r="N132" s="1050"/>
      <c r="O132" s="767"/>
      <c r="P132" s="767"/>
      <c r="Q132" s="947" t="s">
        <v>1643</v>
      </c>
      <c r="R132" s="949">
        <f t="shared" si="45"/>
        <v>0</v>
      </c>
      <c r="S132" s="948" t="s">
        <v>1942</v>
      </c>
      <c r="T132" s="949">
        <f t="shared" si="46"/>
        <v>18.406407600000001</v>
      </c>
      <c r="U132" s="949">
        <f t="shared" si="47"/>
        <v>0</v>
      </c>
      <c r="V132" s="949">
        <f t="shared" si="48"/>
        <v>3.8653455960000001</v>
      </c>
      <c r="W132" s="949">
        <f t="shared" si="49"/>
        <v>3.8653455960000001</v>
      </c>
      <c r="X132" s="949">
        <f t="shared" si="50"/>
        <v>22.271753196000002</v>
      </c>
      <c r="Z132" s="770"/>
    </row>
    <row r="133" spans="1:34" s="769" customFormat="1" ht="15.65" customHeight="1" outlineLevel="2" x14ac:dyDescent="0.25">
      <c r="A133" s="771"/>
      <c r="B133" s="1027"/>
      <c r="C133" s="1042"/>
      <c r="D133" s="1031" t="str">
        <f>D132</f>
        <v>Recticel Eurowall 1200x600x95 mm. PIR Spouwplaat RC 4.7</v>
      </c>
      <c r="E133" s="803">
        <v>1</v>
      </c>
      <c r="F133" s="805" t="s">
        <v>78</v>
      </c>
      <c r="G133" s="768">
        <v>0.15</v>
      </c>
      <c r="H133" s="768">
        <f t="shared" si="42"/>
        <v>0.15</v>
      </c>
      <c r="I133" s="768"/>
      <c r="J133" s="768">
        <f t="shared" si="43"/>
        <v>0</v>
      </c>
      <c r="K133" s="768"/>
      <c r="L133" s="768">
        <f t="shared" si="44"/>
        <v>0</v>
      </c>
      <c r="M133" s="1046">
        <f>J133+H133*Onderbouwing_M29!$Y$2+L133</f>
        <v>9</v>
      </c>
      <c r="N133" s="1050"/>
      <c r="O133" s="767"/>
      <c r="P133" s="767"/>
      <c r="Q133" s="947" t="s">
        <v>1643</v>
      </c>
      <c r="R133" s="949">
        <f t="shared" si="45"/>
        <v>9</v>
      </c>
      <c r="S133" s="948" t="s">
        <v>1942</v>
      </c>
      <c r="T133" s="949">
        <f t="shared" si="46"/>
        <v>0</v>
      </c>
      <c r="U133" s="949">
        <f t="shared" si="47"/>
        <v>0.80999999999999994</v>
      </c>
      <c r="V133" s="949">
        <f t="shared" si="48"/>
        <v>0</v>
      </c>
      <c r="W133" s="949">
        <f t="shared" si="49"/>
        <v>0.80999999999999994</v>
      </c>
      <c r="X133" s="949">
        <f t="shared" si="50"/>
        <v>9.81</v>
      </c>
      <c r="Z133" s="770"/>
    </row>
    <row r="134" spans="1:34" s="769" customFormat="1" ht="15.65" customHeight="1" outlineLevel="2" x14ac:dyDescent="0.25">
      <c r="A134" s="802"/>
      <c r="B134" s="1027"/>
      <c r="C134" s="1042"/>
      <c r="D134" s="1031" t="s">
        <v>187</v>
      </c>
      <c r="E134" s="803">
        <v>1.1000000000000001</v>
      </c>
      <c r="F134" s="804" t="s">
        <v>78</v>
      </c>
      <c r="G134" s="768">
        <v>0</v>
      </c>
      <c r="H134" s="768">
        <f t="shared" si="42"/>
        <v>0</v>
      </c>
      <c r="I134" s="768">
        <f>'Materiaal '!$E$174</f>
        <v>2.1754249999999997</v>
      </c>
      <c r="J134" s="768">
        <f t="shared" si="43"/>
        <v>2.3929674999999997</v>
      </c>
      <c r="K134" s="768"/>
      <c r="L134" s="768">
        <f t="shared" si="44"/>
        <v>0</v>
      </c>
      <c r="M134" s="1046">
        <f>J134+H134*Onderbouwing_M29!$Y$2+L134</f>
        <v>2.3929674999999997</v>
      </c>
      <c r="N134" s="1050"/>
      <c r="O134" s="767"/>
      <c r="P134" s="767"/>
      <c r="Q134" s="947" t="s">
        <v>1643</v>
      </c>
      <c r="R134" s="949">
        <f t="shared" si="45"/>
        <v>0</v>
      </c>
      <c r="S134" s="948" t="s">
        <v>1942</v>
      </c>
      <c r="T134" s="949">
        <f t="shared" si="46"/>
        <v>2.3929674999999997</v>
      </c>
      <c r="U134" s="949">
        <f t="shared" si="47"/>
        <v>0</v>
      </c>
      <c r="V134" s="949">
        <f t="shared" si="48"/>
        <v>0.50252317499999988</v>
      </c>
      <c r="W134" s="949">
        <f t="shared" si="49"/>
        <v>0.50252317499999988</v>
      </c>
      <c r="X134" s="949">
        <f t="shared" si="50"/>
        <v>2.8954906749999996</v>
      </c>
      <c r="Z134" s="770"/>
    </row>
    <row r="135" spans="1:34" s="769" customFormat="1" ht="15.65" customHeight="1" outlineLevel="2" x14ac:dyDescent="0.25">
      <c r="A135" s="771" t="s">
        <v>188</v>
      </c>
      <c r="B135" s="1027"/>
      <c r="C135" s="1042"/>
      <c r="D135" s="1031" t="s">
        <v>187</v>
      </c>
      <c r="E135" s="803">
        <v>1</v>
      </c>
      <c r="F135" s="804" t="s">
        <v>78</v>
      </c>
      <c r="G135" s="768">
        <v>0.04</v>
      </c>
      <c r="H135" s="768">
        <f t="shared" si="42"/>
        <v>0.04</v>
      </c>
      <c r="I135" s="768">
        <v>0</v>
      </c>
      <c r="J135" s="768">
        <f t="shared" si="43"/>
        <v>0</v>
      </c>
      <c r="K135" s="768"/>
      <c r="L135" s="768">
        <f t="shared" si="44"/>
        <v>0</v>
      </c>
      <c r="M135" s="1046">
        <f>J135+H135*Onderbouwing_M29!$Y$2+L135</f>
        <v>2.4</v>
      </c>
      <c r="N135" s="1050"/>
      <c r="O135" s="767"/>
      <c r="P135" s="767"/>
      <c r="Q135" s="947" t="s">
        <v>1643</v>
      </c>
      <c r="R135" s="949">
        <f t="shared" si="45"/>
        <v>2.4</v>
      </c>
      <c r="S135" s="948" t="s">
        <v>1942</v>
      </c>
      <c r="T135" s="949">
        <f t="shared" si="46"/>
        <v>0</v>
      </c>
      <c r="U135" s="949">
        <f t="shared" si="47"/>
        <v>0.216</v>
      </c>
      <c r="V135" s="949">
        <f t="shared" si="48"/>
        <v>0</v>
      </c>
      <c r="W135" s="949">
        <f t="shared" si="49"/>
        <v>0.216</v>
      </c>
      <c r="X135" s="949">
        <f t="shared" si="50"/>
        <v>2.6160000000000001</v>
      </c>
      <c r="Z135" s="770"/>
    </row>
    <row r="136" spans="1:34" s="769" customFormat="1" ht="15.65" customHeight="1" outlineLevel="2" x14ac:dyDescent="0.25">
      <c r="A136" s="802"/>
      <c r="B136" s="1027"/>
      <c r="C136" s="1042"/>
      <c r="D136" s="1031" t="s">
        <v>189</v>
      </c>
      <c r="E136" s="803">
        <v>2.2000000000000002</v>
      </c>
      <c r="F136" s="805" t="s">
        <v>75</v>
      </c>
      <c r="G136" s="768">
        <v>0.1</v>
      </c>
      <c r="H136" s="768">
        <f t="shared" si="42"/>
        <v>0.22000000000000003</v>
      </c>
      <c r="I136" s="766">
        <f>'Materiaal '!$E$43</f>
        <v>0.49068366666666663</v>
      </c>
      <c r="J136" s="768">
        <f t="shared" si="43"/>
        <v>1.0795040666666667</v>
      </c>
      <c r="K136" s="768"/>
      <c r="L136" s="768">
        <f t="shared" si="44"/>
        <v>0</v>
      </c>
      <c r="M136" s="1046">
        <f>J136+H136*Onderbouwing_M29!$Y$2+L136</f>
        <v>14.279504066666668</v>
      </c>
      <c r="N136" s="1050"/>
      <c r="O136" s="806"/>
      <c r="P136" s="806"/>
      <c r="Q136" s="947" t="s">
        <v>1643</v>
      </c>
      <c r="R136" s="949">
        <f t="shared" si="45"/>
        <v>13.200000000000001</v>
      </c>
      <c r="S136" s="948" t="s">
        <v>1942</v>
      </c>
      <c r="T136" s="949">
        <f t="shared" si="46"/>
        <v>1.0795040666666667</v>
      </c>
      <c r="U136" s="949">
        <f t="shared" si="47"/>
        <v>1.1879999999999999</v>
      </c>
      <c r="V136" s="949">
        <f t="shared" si="48"/>
        <v>0.22669585399999997</v>
      </c>
      <c r="W136" s="949">
        <f t="shared" si="49"/>
        <v>1.4146958539999999</v>
      </c>
      <c r="X136" s="949">
        <f t="shared" si="50"/>
        <v>15.694199920666668</v>
      </c>
      <c r="Z136" s="770"/>
    </row>
    <row r="137" spans="1:34" s="769" customFormat="1" ht="15.65" customHeight="1" outlineLevel="2" x14ac:dyDescent="0.25">
      <c r="A137" s="765"/>
      <c r="B137" s="1027"/>
      <c r="C137" s="1042"/>
      <c r="D137" s="1031" t="s">
        <v>190</v>
      </c>
      <c r="E137" s="803">
        <v>2.2000000000000002</v>
      </c>
      <c r="F137" s="807" t="s">
        <v>75</v>
      </c>
      <c r="G137" s="768">
        <v>0</v>
      </c>
      <c r="H137" s="768">
        <f t="shared" si="42"/>
        <v>0</v>
      </c>
      <c r="I137" s="768">
        <v>0.12</v>
      </c>
      <c r="J137" s="768">
        <f t="shared" si="43"/>
        <v>0.26400000000000001</v>
      </c>
      <c r="K137" s="768"/>
      <c r="L137" s="768">
        <f t="shared" si="44"/>
        <v>0</v>
      </c>
      <c r="M137" s="1046">
        <f>J137+H137*Onderbouwing_M29!$Y$2+L137</f>
        <v>0.26400000000000001</v>
      </c>
      <c r="N137" s="1050"/>
      <c r="Q137" s="947" t="s">
        <v>1643</v>
      </c>
      <c r="R137" s="949">
        <f t="shared" si="45"/>
        <v>0</v>
      </c>
      <c r="S137" s="948" t="s">
        <v>1942</v>
      </c>
      <c r="T137" s="949">
        <f t="shared" si="46"/>
        <v>0.26400000000000001</v>
      </c>
      <c r="U137" s="949">
        <f t="shared" si="47"/>
        <v>0</v>
      </c>
      <c r="V137" s="949">
        <f t="shared" si="48"/>
        <v>5.5440000000000003E-2</v>
      </c>
      <c r="W137" s="949">
        <f t="shared" si="49"/>
        <v>5.5440000000000003E-2</v>
      </c>
      <c r="X137" s="949">
        <f t="shared" si="50"/>
        <v>0.31944</v>
      </c>
      <c r="Z137" s="770"/>
    </row>
    <row r="138" spans="1:34" s="769" customFormat="1" ht="15.65" customHeight="1" outlineLevel="2" x14ac:dyDescent="0.25">
      <c r="A138" s="802"/>
      <c r="B138" s="1027"/>
      <c r="C138" s="1042"/>
      <c r="D138" s="1032" t="s">
        <v>191</v>
      </c>
      <c r="E138" s="803">
        <v>5.7</v>
      </c>
      <c r="F138" s="805" t="s">
        <v>75</v>
      </c>
      <c r="G138" s="768">
        <v>0.15</v>
      </c>
      <c r="H138" s="768">
        <f t="shared" si="42"/>
        <v>0.85499999999999998</v>
      </c>
      <c r="I138" s="768">
        <f>'Materiaal '!$E$137</f>
        <v>19.878557100000002</v>
      </c>
      <c r="J138" s="768">
        <f t="shared" si="43"/>
        <v>113.30777547000001</v>
      </c>
      <c r="K138" s="768"/>
      <c r="L138" s="768">
        <f t="shared" si="44"/>
        <v>0</v>
      </c>
      <c r="M138" s="1046">
        <f>J138+H138*Onderbouwing_M29!$Y$2+L138</f>
        <v>164.60777547000001</v>
      </c>
      <c r="N138" s="1050"/>
      <c r="O138" s="806"/>
      <c r="P138" s="806"/>
      <c r="Q138" s="947" t="s">
        <v>1643</v>
      </c>
      <c r="R138" s="949">
        <f t="shared" si="45"/>
        <v>51.3</v>
      </c>
      <c r="S138" s="948" t="s">
        <v>1942</v>
      </c>
      <c r="T138" s="949">
        <f t="shared" si="46"/>
        <v>113.30777547000001</v>
      </c>
      <c r="U138" s="949">
        <f t="shared" si="47"/>
        <v>4.617</v>
      </c>
      <c r="V138" s="949">
        <f t="shared" si="48"/>
        <v>23.794632848700001</v>
      </c>
      <c r="W138" s="949">
        <f t="shared" si="49"/>
        <v>28.411632848700002</v>
      </c>
      <c r="X138" s="949">
        <f t="shared" si="50"/>
        <v>193.01940831870002</v>
      </c>
      <c r="Z138" s="770"/>
    </row>
    <row r="139" spans="1:34" s="769" customFormat="1" ht="15.65" customHeight="1" outlineLevel="2" x14ac:dyDescent="0.25">
      <c r="A139" s="765"/>
      <c r="B139" s="1027"/>
      <c r="C139" s="1042"/>
      <c r="D139" s="1032" t="s">
        <v>1851</v>
      </c>
      <c r="E139" s="803">
        <v>1</v>
      </c>
      <c r="F139" s="805" t="s">
        <v>78</v>
      </c>
      <c r="G139" s="768">
        <v>0.1</v>
      </c>
      <c r="H139" s="768">
        <f t="shared" si="42"/>
        <v>0.1</v>
      </c>
      <c r="I139" s="768">
        <v>5</v>
      </c>
      <c r="J139" s="768">
        <f t="shared" si="43"/>
        <v>5</v>
      </c>
      <c r="K139" s="768"/>
      <c r="L139" s="768">
        <f t="shared" si="44"/>
        <v>0</v>
      </c>
      <c r="M139" s="1046">
        <f>J139+H139*Onderbouwing_M29!$Y$2+L139</f>
        <v>11</v>
      </c>
      <c r="N139" s="1050"/>
      <c r="O139" s="806"/>
      <c r="P139" s="806"/>
      <c r="Q139" s="947" t="s">
        <v>1643</v>
      </c>
      <c r="R139" s="949">
        <f t="shared" si="45"/>
        <v>6</v>
      </c>
      <c r="S139" s="948" t="s">
        <v>1942</v>
      </c>
      <c r="T139" s="949">
        <f t="shared" si="46"/>
        <v>5</v>
      </c>
      <c r="U139" s="949">
        <f t="shared" si="47"/>
        <v>0.54</v>
      </c>
      <c r="V139" s="949">
        <f t="shared" si="48"/>
        <v>1.05</v>
      </c>
      <c r="W139" s="949">
        <f t="shared" si="49"/>
        <v>1.59</v>
      </c>
      <c r="X139" s="949">
        <f t="shared" si="50"/>
        <v>12.59</v>
      </c>
      <c r="Z139" s="770"/>
    </row>
    <row r="140" spans="1:34" s="769" customFormat="1" ht="15.65" customHeight="1" outlineLevel="2" x14ac:dyDescent="0.25">
      <c r="A140" s="765"/>
      <c r="B140" s="1027"/>
      <c r="C140" s="1042"/>
      <c r="D140" s="1032" t="s">
        <v>192</v>
      </c>
      <c r="E140" s="798">
        <v>1</v>
      </c>
      <c r="F140" s="805" t="s">
        <v>78</v>
      </c>
      <c r="G140" s="768"/>
      <c r="H140" s="768"/>
      <c r="I140" s="768">
        <v>3</v>
      </c>
      <c r="J140" s="768">
        <f t="shared" si="43"/>
        <v>3</v>
      </c>
      <c r="K140" s="768"/>
      <c r="L140" s="768">
        <f t="shared" si="44"/>
        <v>0</v>
      </c>
      <c r="M140" s="1046">
        <f>J140+H140*Onderbouwing_M29!$Y$2+L140</f>
        <v>3</v>
      </c>
      <c r="N140" s="1050"/>
      <c r="O140" s="806"/>
      <c r="P140" s="806"/>
      <c r="Q140" s="947" t="s">
        <v>1643</v>
      </c>
      <c r="R140" s="949">
        <f t="shared" si="45"/>
        <v>0</v>
      </c>
      <c r="S140" s="948" t="s">
        <v>1942</v>
      </c>
      <c r="T140" s="949">
        <f t="shared" si="46"/>
        <v>3</v>
      </c>
      <c r="U140" s="949">
        <f t="shared" si="47"/>
        <v>0</v>
      </c>
      <c r="V140" s="949">
        <f t="shared" si="48"/>
        <v>0.63</v>
      </c>
      <c r="W140" s="949">
        <f t="shared" si="49"/>
        <v>0.63</v>
      </c>
      <c r="X140" s="949">
        <f t="shared" si="50"/>
        <v>3.63</v>
      </c>
      <c r="Z140" s="770"/>
    </row>
    <row r="141" spans="1:34" s="769" customFormat="1" ht="15.65" customHeight="1" outlineLevel="2" x14ac:dyDescent="0.25">
      <c r="A141" s="771"/>
      <c r="B141" s="786"/>
      <c r="C141" s="1042"/>
      <c r="D141" s="769" t="s">
        <v>1592</v>
      </c>
      <c r="E141" s="796"/>
      <c r="G141" s="767">
        <v>0</v>
      </c>
      <c r="H141" s="767">
        <f>E141*G141</f>
        <v>0</v>
      </c>
      <c r="I141" s="767">
        <v>0</v>
      </c>
      <c r="J141" s="767">
        <f t="shared" si="43"/>
        <v>0</v>
      </c>
      <c r="K141" s="767"/>
      <c r="L141" s="767">
        <f>E141*K141</f>
        <v>0</v>
      </c>
      <c r="M141" s="767">
        <f>J141+H141*Onderbouwing_M29!$Y$2+L141</f>
        <v>0</v>
      </c>
      <c r="N141" s="1050"/>
      <c r="O141" s="787"/>
      <c r="P141" s="787"/>
      <c r="Q141" s="947" t="s">
        <v>1643</v>
      </c>
      <c r="R141" s="949">
        <f t="shared" si="45"/>
        <v>0</v>
      </c>
      <c r="S141" s="948" t="s">
        <v>1942</v>
      </c>
      <c r="T141" s="949">
        <f t="shared" si="46"/>
        <v>0</v>
      </c>
      <c r="U141" s="949">
        <f t="shared" si="47"/>
        <v>0</v>
      </c>
      <c r="V141" s="949">
        <f t="shared" si="48"/>
        <v>0</v>
      </c>
      <c r="W141" s="949">
        <f t="shared" si="49"/>
        <v>0</v>
      </c>
      <c r="X141" s="949">
        <f t="shared" si="50"/>
        <v>0</v>
      </c>
      <c r="Y141" s="787"/>
      <c r="Z141" s="938"/>
    </row>
    <row r="142" spans="1:34" ht="9" customHeight="1" outlineLevel="1" x14ac:dyDescent="0.25">
      <c r="B142" s="788"/>
      <c r="D142" s="789"/>
      <c r="E142" s="791"/>
      <c r="F142" s="789"/>
      <c r="G142" s="790"/>
      <c r="H142" s="790"/>
      <c r="I142" s="790"/>
      <c r="J142" s="790"/>
      <c r="K142" s="790"/>
      <c r="L142" s="790"/>
      <c r="M142" s="790"/>
      <c r="N142" s="1037"/>
      <c r="O142" s="963"/>
      <c r="P142" s="963"/>
      <c r="Q142" s="947" t="s">
        <v>1643</v>
      </c>
      <c r="R142" s="949">
        <f t="shared" si="45"/>
        <v>0</v>
      </c>
      <c r="S142" s="948" t="s">
        <v>1942</v>
      </c>
      <c r="T142" s="949">
        <f t="shared" si="46"/>
        <v>0</v>
      </c>
      <c r="U142" s="949">
        <f t="shared" si="47"/>
        <v>0</v>
      </c>
      <c r="V142" s="949">
        <f t="shared" si="48"/>
        <v>0</v>
      </c>
      <c r="W142" s="949">
        <f t="shared" si="49"/>
        <v>0</v>
      </c>
      <c r="X142" s="949">
        <f t="shared" si="50"/>
        <v>0</v>
      </c>
      <c r="Y142" s="963"/>
      <c r="Z142" s="774"/>
      <c r="AA142" s="779"/>
      <c r="AB142" s="753"/>
      <c r="AC142" s="753"/>
      <c r="AD142" s="753"/>
      <c r="AE142" s="753"/>
      <c r="AF142" s="753"/>
      <c r="AG142" s="758"/>
      <c r="AH142" s="758"/>
    </row>
    <row r="143" spans="1:34" ht="15.65" customHeight="1" outlineLevel="1" x14ac:dyDescent="0.25">
      <c r="B143" s="760" t="s">
        <v>2177</v>
      </c>
      <c r="D143" s="761" t="s">
        <v>1951</v>
      </c>
      <c r="E143" s="780">
        <v>1</v>
      </c>
      <c r="F143" s="761" t="s">
        <v>78</v>
      </c>
      <c r="G143" s="762"/>
      <c r="H143" s="762">
        <f>SUM(H144:H161)</f>
        <v>2.68</v>
      </c>
      <c r="I143" s="762"/>
      <c r="J143" s="762">
        <f>SUM(J144:J161)</f>
        <v>139.19121823750001</v>
      </c>
      <c r="K143" s="762"/>
      <c r="L143" s="762">
        <f>SUM(L144:L161)</f>
        <v>0</v>
      </c>
      <c r="M143" s="762">
        <f>SUM(M144:M161)</f>
        <v>299.99121823749999</v>
      </c>
      <c r="N143" s="1049"/>
      <c r="O143" s="763">
        <f>SUM(M144:M161)</f>
        <v>299.99121823749999</v>
      </c>
      <c r="P143" s="781" t="str">
        <f>B143</f>
        <v>V1-2-B1</v>
      </c>
      <c r="Q143" s="781"/>
      <c r="R143" s="781"/>
      <c r="S143" s="781"/>
      <c r="T143" s="781"/>
      <c r="U143" s="781"/>
      <c r="V143" s="781"/>
      <c r="W143" s="781"/>
      <c r="X143" s="762">
        <f>SUM(X144:X161)</f>
        <v>343.69337406737498</v>
      </c>
      <c r="Y143" s="764"/>
      <c r="Z143" s="939"/>
    </row>
    <row r="144" spans="1:34" ht="15.65" customHeight="1" outlineLevel="2" x14ac:dyDescent="0.25">
      <c r="B144" s="782"/>
      <c r="D144" s="793" t="s">
        <v>168</v>
      </c>
      <c r="E144" s="783"/>
      <c r="F144" s="794"/>
      <c r="G144" s="795"/>
      <c r="H144" s="795"/>
      <c r="I144" s="795"/>
      <c r="J144" s="795"/>
      <c r="K144" s="795"/>
      <c r="L144" s="784"/>
      <c r="M144" s="784"/>
      <c r="N144" s="1049"/>
      <c r="O144" s="785"/>
      <c r="P144" s="785"/>
      <c r="Q144" s="947" t="s">
        <v>1643</v>
      </c>
      <c r="R144" s="949">
        <f t="shared" ref="R144:R147" si="51">H144*$Y$2</f>
        <v>0</v>
      </c>
      <c r="S144" s="948" t="s">
        <v>1942</v>
      </c>
      <c r="T144" s="949">
        <f t="shared" ref="T144:T147" si="52">J144</f>
        <v>0</v>
      </c>
      <c r="U144" s="949">
        <f t="shared" ref="U144:U147" si="53">R144*$U$2</f>
        <v>0</v>
      </c>
      <c r="V144" s="949">
        <f t="shared" ref="V144:V147" si="54">T144*$V$2</f>
        <v>0</v>
      </c>
      <c r="W144" s="949">
        <f t="shared" ref="W144:W147" si="55">U144+V144</f>
        <v>0</v>
      </c>
      <c r="X144" s="949">
        <f t="shared" ref="X144:X147" si="56">M144+W144</f>
        <v>0</v>
      </c>
      <c r="Y144" s="785"/>
      <c r="Z144" s="939"/>
    </row>
    <row r="145" spans="2:26" s="769" customFormat="1" ht="15.65" customHeight="1" outlineLevel="2" x14ac:dyDescent="0.25">
      <c r="B145" s="786"/>
      <c r="C145" s="1042"/>
      <c r="D145" s="769" t="s">
        <v>178</v>
      </c>
      <c r="E145" s="798">
        <v>0</v>
      </c>
      <c r="F145" s="769" t="s">
        <v>78</v>
      </c>
      <c r="G145" s="767"/>
      <c r="H145" s="767"/>
      <c r="I145" s="767"/>
      <c r="J145" s="767"/>
      <c r="K145" s="767">
        <v>27</v>
      </c>
      <c r="L145" s="768">
        <f t="shared" ref="L145:L160" si="57">+K145*E145</f>
        <v>0</v>
      </c>
      <c r="M145" s="1046">
        <f>J145+H145*Onderbouwing_M29!$Y$2+L145</f>
        <v>0</v>
      </c>
      <c r="N145" s="1050"/>
      <c r="O145" s="787"/>
      <c r="P145" s="787"/>
      <c r="Q145" s="947" t="s">
        <v>1643</v>
      </c>
      <c r="R145" s="949">
        <f t="shared" si="51"/>
        <v>0</v>
      </c>
      <c r="S145" s="948" t="s">
        <v>1942</v>
      </c>
      <c r="T145" s="949">
        <f t="shared" si="52"/>
        <v>0</v>
      </c>
      <c r="U145" s="949">
        <f t="shared" si="53"/>
        <v>0</v>
      </c>
      <c r="V145" s="949">
        <f t="shared" si="54"/>
        <v>0</v>
      </c>
      <c r="W145" s="949">
        <f t="shared" si="55"/>
        <v>0</v>
      </c>
      <c r="X145" s="949">
        <f t="shared" si="56"/>
        <v>0</v>
      </c>
      <c r="Y145" s="799" t="s">
        <v>179</v>
      </c>
      <c r="Z145" s="938"/>
    </row>
    <row r="146" spans="2:26" s="769" customFormat="1" ht="15.65" customHeight="1" outlineLevel="2" x14ac:dyDescent="0.25">
      <c r="B146" s="786"/>
      <c r="C146" s="1042"/>
      <c r="D146" s="769" t="s">
        <v>180</v>
      </c>
      <c r="E146" s="798">
        <v>0</v>
      </c>
      <c r="F146" s="800" t="s">
        <v>78</v>
      </c>
      <c r="G146" s="766">
        <v>0.5</v>
      </c>
      <c r="H146" s="766">
        <f t="shared" ref="H146:H159" si="58">E146*G146</f>
        <v>0</v>
      </c>
      <c r="I146" s="801">
        <v>3.75</v>
      </c>
      <c r="J146" s="768">
        <f t="shared" ref="J146:J161" si="59">E146*I146</f>
        <v>0</v>
      </c>
      <c r="K146" s="768"/>
      <c r="L146" s="768">
        <f t="shared" si="57"/>
        <v>0</v>
      </c>
      <c r="M146" s="1046">
        <f>J146+H146*Onderbouwing_M29!$Y$2+L146</f>
        <v>0</v>
      </c>
      <c r="N146" s="1050"/>
      <c r="P146" s="772" t="s">
        <v>80</v>
      </c>
      <c r="Q146" s="947" t="s">
        <v>1643</v>
      </c>
      <c r="R146" s="949">
        <f t="shared" si="51"/>
        <v>0</v>
      </c>
      <c r="S146" s="948" t="s">
        <v>1942</v>
      </c>
      <c r="T146" s="949">
        <f t="shared" si="52"/>
        <v>0</v>
      </c>
      <c r="U146" s="949">
        <f t="shared" si="53"/>
        <v>0</v>
      </c>
      <c r="V146" s="949">
        <f t="shared" si="54"/>
        <v>0</v>
      </c>
      <c r="W146" s="949">
        <f t="shared" si="55"/>
        <v>0</v>
      </c>
      <c r="X146" s="949">
        <f t="shared" si="56"/>
        <v>0</v>
      </c>
      <c r="Y146" s="769" t="s">
        <v>181</v>
      </c>
      <c r="Z146" s="770"/>
    </row>
    <row r="147" spans="2:26" s="769" customFormat="1" ht="15.65" customHeight="1" outlineLevel="2" x14ac:dyDescent="0.25">
      <c r="B147" s="786"/>
      <c r="C147" s="1042"/>
      <c r="E147" s="796"/>
      <c r="G147" s="767">
        <v>0</v>
      </c>
      <c r="H147" s="767">
        <f t="shared" si="58"/>
        <v>0</v>
      </c>
      <c r="I147" s="767">
        <v>0</v>
      </c>
      <c r="J147" s="767">
        <f t="shared" si="59"/>
        <v>0</v>
      </c>
      <c r="K147" s="767"/>
      <c r="L147" s="768">
        <f t="shared" si="57"/>
        <v>0</v>
      </c>
      <c r="M147" s="767">
        <f>J147+H147*Onderbouwing_M29!$Y$2+L147</f>
        <v>0</v>
      </c>
      <c r="N147" s="1050"/>
      <c r="O147" s="787"/>
      <c r="P147" s="787"/>
      <c r="Q147" s="947" t="s">
        <v>1643</v>
      </c>
      <c r="R147" s="949">
        <f t="shared" si="51"/>
        <v>0</v>
      </c>
      <c r="S147" s="948" t="s">
        <v>1942</v>
      </c>
      <c r="T147" s="949">
        <f t="shared" si="52"/>
        <v>0</v>
      </c>
      <c r="U147" s="949">
        <f t="shared" si="53"/>
        <v>0</v>
      </c>
      <c r="V147" s="949">
        <f t="shared" si="54"/>
        <v>0</v>
      </c>
      <c r="W147" s="949">
        <f t="shared" si="55"/>
        <v>0</v>
      </c>
      <c r="X147" s="949">
        <f t="shared" si="56"/>
        <v>0</v>
      </c>
      <c r="Y147" s="787"/>
      <c r="Z147" s="938"/>
    </row>
    <row r="148" spans="2:26" s="769" customFormat="1" ht="15.65" customHeight="1" outlineLevel="2" x14ac:dyDescent="0.25">
      <c r="B148" s="1027"/>
      <c r="C148" s="1042"/>
      <c r="D148" s="1031" t="s">
        <v>182</v>
      </c>
      <c r="E148" s="803">
        <v>1.1000000000000001</v>
      </c>
      <c r="F148" s="804" t="s">
        <v>78</v>
      </c>
      <c r="G148" s="768">
        <v>0</v>
      </c>
      <c r="H148" s="768">
        <f t="shared" si="58"/>
        <v>0</v>
      </c>
      <c r="I148" s="768">
        <f>'Materiaal '!$E$173</f>
        <v>1.7944749999999998</v>
      </c>
      <c r="J148" s="768">
        <f t="shared" si="59"/>
        <v>1.9739225</v>
      </c>
      <c r="K148" s="768"/>
      <c r="L148" s="768">
        <f t="shared" si="57"/>
        <v>0</v>
      </c>
      <c r="M148" s="1046">
        <f>J148+H148*Onderbouwing_M29!$Y$2+L148</f>
        <v>1.9739225</v>
      </c>
      <c r="N148" s="1050"/>
      <c r="O148" s="767"/>
      <c r="P148" s="767"/>
      <c r="Q148" s="947" t="s">
        <v>1643</v>
      </c>
      <c r="R148" s="949">
        <f>H148*$Y$2</f>
        <v>0</v>
      </c>
      <c r="S148" s="948" t="s">
        <v>1942</v>
      </c>
      <c r="T148" s="949">
        <f>J148</f>
        <v>1.9739225</v>
      </c>
      <c r="U148" s="949">
        <f>R148*$U$2</f>
        <v>0</v>
      </c>
      <c r="V148" s="949">
        <f>T148*$V$2</f>
        <v>0.41452372500000001</v>
      </c>
      <c r="W148" s="949">
        <f>U148+V148</f>
        <v>0.41452372500000001</v>
      </c>
      <c r="X148" s="949">
        <f>M148+W148</f>
        <v>2.388446225</v>
      </c>
      <c r="Z148" s="770"/>
    </row>
    <row r="149" spans="2:26" s="769" customFormat="1" ht="15.65" customHeight="1" outlineLevel="2" x14ac:dyDescent="0.25">
      <c r="B149" s="1027"/>
      <c r="C149" s="1042"/>
      <c r="D149" s="1031" t="s">
        <v>183</v>
      </c>
      <c r="E149" s="803">
        <v>1</v>
      </c>
      <c r="F149" s="804" t="s">
        <v>78</v>
      </c>
      <c r="G149" s="768">
        <v>0.04</v>
      </c>
      <c r="H149" s="768">
        <f t="shared" si="58"/>
        <v>0.04</v>
      </c>
      <c r="I149" s="768">
        <v>0</v>
      </c>
      <c r="J149" s="768">
        <f t="shared" si="59"/>
        <v>0</v>
      </c>
      <c r="K149" s="768"/>
      <c r="L149" s="768">
        <f t="shared" si="57"/>
        <v>0</v>
      </c>
      <c r="M149" s="1046">
        <f>J149+H149*Onderbouwing_M29!$Y$2+L149</f>
        <v>2.4</v>
      </c>
      <c r="N149" s="1050"/>
      <c r="O149" s="767"/>
      <c r="P149" s="767"/>
      <c r="Q149" s="947" t="s">
        <v>1643</v>
      </c>
      <c r="R149" s="949">
        <f t="shared" ref="R149:R160" si="60">H149*$Y$2</f>
        <v>2.4</v>
      </c>
      <c r="S149" s="948" t="s">
        <v>1942</v>
      </c>
      <c r="T149" s="949">
        <f t="shared" ref="T149:T160" si="61">J149</f>
        <v>0</v>
      </c>
      <c r="U149" s="949">
        <f t="shared" ref="U149:U160" si="62">R149*$U$2</f>
        <v>0.216</v>
      </c>
      <c r="V149" s="949">
        <f t="shared" ref="V149:V160" si="63">T149*$V$2</f>
        <v>0</v>
      </c>
      <c r="W149" s="949">
        <f t="shared" ref="W149:W160" si="64">U149+V149</f>
        <v>0.216</v>
      </c>
      <c r="X149" s="949">
        <f t="shared" ref="X149:X160" si="65">M149+W149</f>
        <v>2.6160000000000001</v>
      </c>
      <c r="Z149" s="770"/>
    </row>
    <row r="150" spans="2:26" s="769" customFormat="1" ht="15.65" customHeight="1" outlineLevel="2" x14ac:dyDescent="0.25">
      <c r="B150" s="1027"/>
      <c r="C150" s="1042"/>
      <c r="D150" s="1031" t="s">
        <v>184</v>
      </c>
      <c r="E150" s="803">
        <f>2.85*E143</f>
        <v>2.85</v>
      </c>
      <c r="F150" s="805" t="s">
        <v>75</v>
      </c>
      <c r="G150" s="768">
        <v>0.2</v>
      </c>
      <c r="H150" s="768">
        <f t="shared" si="58"/>
        <v>0.57000000000000006</v>
      </c>
      <c r="I150" s="768">
        <f>'Materiaal '!$E$63</f>
        <v>2.56937675</v>
      </c>
      <c r="J150" s="768">
        <f t="shared" si="59"/>
        <v>7.3227237375000005</v>
      </c>
      <c r="K150" s="768"/>
      <c r="L150" s="768">
        <f t="shared" si="57"/>
        <v>0</v>
      </c>
      <c r="M150" s="1046">
        <f>J150+H150*Onderbouwing_M29!$Y$2+L150</f>
        <v>41.522723737500002</v>
      </c>
      <c r="N150" s="1050"/>
      <c r="Q150" s="947" t="s">
        <v>1643</v>
      </c>
      <c r="R150" s="949">
        <f t="shared" si="60"/>
        <v>34.200000000000003</v>
      </c>
      <c r="S150" s="948" t="s">
        <v>1942</v>
      </c>
      <c r="T150" s="949">
        <f t="shared" si="61"/>
        <v>7.3227237375000005</v>
      </c>
      <c r="U150" s="949">
        <f t="shared" si="62"/>
        <v>3.0780000000000003</v>
      </c>
      <c r="V150" s="949">
        <f t="shared" si="63"/>
        <v>1.537771984875</v>
      </c>
      <c r="W150" s="949">
        <f t="shared" si="64"/>
        <v>4.6157719848749998</v>
      </c>
      <c r="X150" s="949">
        <f t="shared" si="65"/>
        <v>46.138495722374998</v>
      </c>
      <c r="Y150" s="769" t="s">
        <v>185</v>
      </c>
      <c r="Z150" s="770"/>
    </row>
    <row r="151" spans="2:26" s="769" customFormat="1" ht="15.65" customHeight="1" outlineLevel="2" x14ac:dyDescent="0.25">
      <c r="B151" s="1027"/>
      <c r="C151" s="1042"/>
      <c r="D151" s="1031" t="s">
        <v>1850</v>
      </c>
      <c r="E151" s="803">
        <v>1.05</v>
      </c>
      <c r="F151" s="805" t="s">
        <v>78</v>
      </c>
      <c r="G151" s="768">
        <v>0</v>
      </c>
      <c r="H151" s="768">
        <f t="shared" si="58"/>
        <v>0</v>
      </c>
      <c r="I151" s="768">
        <f>'Materiaal '!$E$114</f>
        <v>17.529911999999999</v>
      </c>
      <c r="J151" s="768">
        <f t="shared" si="59"/>
        <v>18.406407600000001</v>
      </c>
      <c r="K151" s="768"/>
      <c r="L151" s="768">
        <f t="shared" si="57"/>
        <v>0</v>
      </c>
      <c r="M151" s="1046">
        <f>J151+H151*Onderbouwing_M29!$Y$2+L151</f>
        <v>18.406407600000001</v>
      </c>
      <c r="N151" s="1050"/>
      <c r="O151" s="767"/>
      <c r="P151" s="767"/>
      <c r="Q151" s="947" t="s">
        <v>1643</v>
      </c>
      <c r="R151" s="949">
        <f t="shared" si="60"/>
        <v>0</v>
      </c>
      <c r="S151" s="948" t="s">
        <v>1942</v>
      </c>
      <c r="T151" s="949">
        <f t="shared" si="61"/>
        <v>18.406407600000001</v>
      </c>
      <c r="U151" s="949">
        <f t="shared" si="62"/>
        <v>0</v>
      </c>
      <c r="V151" s="949">
        <f t="shared" si="63"/>
        <v>3.8653455960000001</v>
      </c>
      <c r="W151" s="949">
        <f t="shared" si="64"/>
        <v>3.8653455960000001</v>
      </c>
      <c r="X151" s="949">
        <f t="shared" si="65"/>
        <v>22.271753196000002</v>
      </c>
      <c r="Z151" s="770"/>
    </row>
    <row r="152" spans="2:26" s="769" customFormat="1" ht="15.65" customHeight="1" outlineLevel="2" x14ac:dyDescent="0.25">
      <c r="B152" s="1027"/>
      <c r="C152" s="1042"/>
      <c r="D152" s="1031" t="str">
        <f>D151</f>
        <v>Recticel Eurowall 1200x600x95 mm. PIR Spouwplaat RC 4.7</v>
      </c>
      <c r="E152" s="803">
        <v>1</v>
      </c>
      <c r="F152" s="805" t="s">
        <v>78</v>
      </c>
      <c r="G152" s="768">
        <v>0.15</v>
      </c>
      <c r="H152" s="768">
        <f t="shared" si="58"/>
        <v>0.15</v>
      </c>
      <c r="I152" s="768"/>
      <c r="J152" s="768">
        <f t="shared" si="59"/>
        <v>0</v>
      </c>
      <c r="K152" s="768"/>
      <c r="L152" s="768">
        <f t="shared" si="57"/>
        <v>0</v>
      </c>
      <c r="M152" s="1046">
        <f>J152+H152*Onderbouwing_M29!$Y$2+L152</f>
        <v>9</v>
      </c>
      <c r="N152" s="1050"/>
      <c r="O152" s="767"/>
      <c r="P152" s="767"/>
      <c r="Q152" s="947" t="s">
        <v>1643</v>
      </c>
      <c r="R152" s="949">
        <f t="shared" si="60"/>
        <v>9</v>
      </c>
      <c r="S152" s="948" t="s">
        <v>1942</v>
      </c>
      <c r="T152" s="949">
        <f t="shared" si="61"/>
        <v>0</v>
      </c>
      <c r="U152" s="949">
        <f t="shared" si="62"/>
        <v>0.80999999999999994</v>
      </c>
      <c r="V152" s="949">
        <f t="shared" si="63"/>
        <v>0</v>
      </c>
      <c r="W152" s="949">
        <f t="shared" si="64"/>
        <v>0.80999999999999994</v>
      </c>
      <c r="X152" s="949">
        <f t="shared" si="65"/>
        <v>9.81</v>
      </c>
      <c r="Z152" s="770"/>
    </row>
    <row r="153" spans="2:26" s="769" customFormat="1" ht="15.65" customHeight="1" outlineLevel="2" x14ac:dyDescent="0.25">
      <c r="B153" s="1027"/>
      <c r="C153" s="1042"/>
      <c r="D153" s="1031" t="s">
        <v>193</v>
      </c>
      <c r="E153" s="803">
        <v>1.1000000000000001</v>
      </c>
      <c r="F153" s="804" t="s">
        <v>78</v>
      </c>
      <c r="G153" s="768">
        <v>0</v>
      </c>
      <c r="H153" s="768">
        <f t="shared" si="58"/>
        <v>0</v>
      </c>
      <c r="I153" s="768">
        <f>'Materiaal '!$E$174</f>
        <v>2.1754249999999997</v>
      </c>
      <c r="J153" s="768">
        <f t="shared" si="59"/>
        <v>2.3929674999999997</v>
      </c>
      <c r="K153" s="768"/>
      <c r="L153" s="768">
        <f t="shared" si="57"/>
        <v>0</v>
      </c>
      <c r="M153" s="1046">
        <f>J153+H153*Onderbouwing_M29!$Y$2+L153</f>
        <v>2.3929674999999997</v>
      </c>
      <c r="N153" s="1050"/>
      <c r="O153" s="767"/>
      <c r="P153" s="767"/>
      <c r="Q153" s="947" t="s">
        <v>1643</v>
      </c>
      <c r="R153" s="949">
        <f t="shared" si="60"/>
        <v>0</v>
      </c>
      <c r="S153" s="948" t="s">
        <v>1942</v>
      </c>
      <c r="T153" s="949">
        <f t="shared" si="61"/>
        <v>2.3929674999999997</v>
      </c>
      <c r="U153" s="949">
        <f t="shared" si="62"/>
        <v>0</v>
      </c>
      <c r="V153" s="949">
        <f t="shared" si="63"/>
        <v>0.50252317499999988</v>
      </c>
      <c r="W153" s="949">
        <f t="shared" si="64"/>
        <v>0.50252317499999988</v>
      </c>
      <c r="X153" s="949">
        <f t="shared" si="65"/>
        <v>2.8954906749999996</v>
      </c>
      <c r="Z153" s="770"/>
    </row>
    <row r="154" spans="2:26" s="769" customFormat="1" ht="15.65" customHeight="1" outlineLevel="2" x14ac:dyDescent="0.25">
      <c r="B154" s="1027"/>
      <c r="C154" s="1042"/>
      <c r="D154" s="1031" t="s">
        <v>193</v>
      </c>
      <c r="E154" s="803">
        <v>1</v>
      </c>
      <c r="F154" s="804" t="s">
        <v>78</v>
      </c>
      <c r="G154" s="768">
        <v>0.04</v>
      </c>
      <c r="H154" s="768">
        <f t="shared" si="58"/>
        <v>0.04</v>
      </c>
      <c r="I154" s="768">
        <v>0</v>
      </c>
      <c r="J154" s="768">
        <f t="shared" si="59"/>
        <v>0</v>
      </c>
      <c r="K154" s="768"/>
      <c r="L154" s="768">
        <f t="shared" si="57"/>
        <v>0</v>
      </c>
      <c r="M154" s="1046">
        <f>J154+H154*Onderbouwing_M29!$Y$2+L154</f>
        <v>2.4</v>
      </c>
      <c r="N154" s="1050"/>
      <c r="O154" s="767"/>
      <c r="P154" s="767"/>
      <c r="Q154" s="947" t="s">
        <v>1643</v>
      </c>
      <c r="R154" s="949">
        <f t="shared" si="60"/>
        <v>2.4</v>
      </c>
      <c r="S154" s="948" t="s">
        <v>1942</v>
      </c>
      <c r="T154" s="949">
        <f t="shared" si="61"/>
        <v>0</v>
      </c>
      <c r="U154" s="949">
        <f t="shared" si="62"/>
        <v>0.216</v>
      </c>
      <c r="V154" s="949">
        <f t="shared" si="63"/>
        <v>0</v>
      </c>
      <c r="W154" s="949">
        <f t="shared" si="64"/>
        <v>0.216</v>
      </c>
      <c r="X154" s="949">
        <f t="shared" si="65"/>
        <v>2.6160000000000001</v>
      </c>
      <c r="Z154" s="770"/>
    </row>
    <row r="155" spans="2:26" s="769" customFormat="1" ht="15.65" customHeight="1" outlineLevel="2" x14ac:dyDescent="0.25">
      <c r="B155" s="1027"/>
      <c r="C155" s="1042"/>
      <c r="D155" s="1031" t="s">
        <v>189</v>
      </c>
      <c r="E155" s="803">
        <v>2.2000000000000002</v>
      </c>
      <c r="F155" s="805" t="s">
        <v>75</v>
      </c>
      <c r="G155" s="768">
        <v>0.1</v>
      </c>
      <c r="H155" s="768">
        <f t="shared" si="58"/>
        <v>0.22000000000000003</v>
      </c>
      <c r="I155" s="766">
        <f>'Materiaal '!$E$43</f>
        <v>0.49068366666666663</v>
      </c>
      <c r="J155" s="768">
        <f t="shared" si="59"/>
        <v>1.0795040666666667</v>
      </c>
      <c r="K155" s="768"/>
      <c r="L155" s="768">
        <f t="shared" si="57"/>
        <v>0</v>
      </c>
      <c r="M155" s="1046">
        <f>J155+H155*Onderbouwing_M29!$Y$2+L155</f>
        <v>14.279504066666668</v>
      </c>
      <c r="N155" s="1050"/>
      <c r="O155" s="806"/>
      <c r="P155" s="806"/>
      <c r="Q155" s="947" t="s">
        <v>1643</v>
      </c>
      <c r="R155" s="949">
        <f t="shared" si="60"/>
        <v>13.200000000000001</v>
      </c>
      <c r="S155" s="948" t="s">
        <v>1942</v>
      </c>
      <c r="T155" s="949">
        <f t="shared" si="61"/>
        <v>1.0795040666666667</v>
      </c>
      <c r="U155" s="949">
        <f t="shared" si="62"/>
        <v>1.1879999999999999</v>
      </c>
      <c r="V155" s="949">
        <f t="shared" si="63"/>
        <v>0.22669585399999997</v>
      </c>
      <c r="W155" s="949">
        <f t="shared" si="64"/>
        <v>1.4146958539999999</v>
      </c>
      <c r="X155" s="949">
        <f t="shared" si="65"/>
        <v>15.694199920666668</v>
      </c>
      <c r="Z155" s="770"/>
    </row>
    <row r="156" spans="2:26" s="769" customFormat="1" ht="15.65" customHeight="1" outlineLevel="2" x14ac:dyDescent="0.25">
      <c r="B156" s="1027"/>
      <c r="C156" s="1042"/>
      <c r="D156" s="1031" t="s">
        <v>190</v>
      </c>
      <c r="E156" s="803">
        <v>2.2000000000000002</v>
      </c>
      <c r="F156" s="807" t="s">
        <v>75</v>
      </c>
      <c r="G156" s="768">
        <v>0</v>
      </c>
      <c r="H156" s="768">
        <f t="shared" si="58"/>
        <v>0</v>
      </c>
      <c r="I156" s="768">
        <v>0.12</v>
      </c>
      <c r="J156" s="768">
        <f t="shared" si="59"/>
        <v>0.26400000000000001</v>
      </c>
      <c r="K156" s="768"/>
      <c r="L156" s="768">
        <f t="shared" si="57"/>
        <v>0</v>
      </c>
      <c r="M156" s="1046">
        <f>J156+H156*Onderbouwing_M29!$Y$2+L156</f>
        <v>0.26400000000000001</v>
      </c>
      <c r="N156" s="1050"/>
      <c r="Q156" s="947" t="s">
        <v>1643</v>
      </c>
      <c r="R156" s="949">
        <f t="shared" si="60"/>
        <v>0</v>
      </c>
      <c r="S156" s="948" t="s">
        <v>1942</v>
      </c>
      <c r="T156" s="949">
        <f t="shared" si="61"/>
        <v>0.26400000000000001</v>
      </c>
      <c r="U156" s="949">
        <f t="shared" si="62"/>
        <v>0</v>
      </c>
      <c r="V156" s="949">
        <f t="shared" si="63"/>
        <v>5.5440000000000003E-2</v>
      </c>
      <c r="W156" s="949">
        <f t="shared" si="64"/>
        <v>5.5440000000000003E-2</v>
      </c>
      <c r="X156" s="949">
        <f t="shared" si="65"/>
        <v>0.31944</v>
      </c>
      <c r="Z156" s="770"/>
    </row>
    <row r="157" spans="2:26" s="769" customFormat="1" ht="15.65" customHeight="1" outlineLevel="2" x14ac:dyDescent="0.25">
      <c r="B157" s="1027"/>
      <c r="C157" s="1042"/>
      <c r="D157" s="1032" t="s">
        <v>1952</v>
      </c>
      <c r="E157" s="803">
        <v>1.1000000000000001</v>
      </c>
      <c r="F157" s="805" t="s">
        <v>78</v>
      </c>
      <c r="G157" s="768"/>
      <c r="H157" s="768">
        <f t="shared" si="58"/>
        <v>0</v>
      </c>
      <c r="I157" s="768">
        <f>'Materiaal '!$E$133</f>
        <v>90.228811666666658</v>
      </c>
      <c r="J157" s="768">
        <f t="shared" si="59"/>
        <v>99.251692833333337</v>
      </c>
      <c r="K157" s="768"/>
      <c r="L157" s="768">
        <f t="shared" si="57"/>
        <v>0</v>
      </c>
      <c r="M157" s="1046">
        <f>J157+H157*Onderbouwing_M29!$Y$2+L157</f>
        <v>99.251692833333337</v>
      </c>
      <c r="N157" s="1050"/>
      <c r="O157" s="806"/>
      <c r="P157" s="806"/>
      <c r="Q157" s="947" t="s">
        <v>1643</v>
      </c>
      <c r="R157" s="949">
        <f t="shared" si="60"/>
        <v>0</v>
      </c>
      <c r="S157" s="948" t="s">
        <v>1942</v>
      </c>
      <c r="T157" s="949">
        <f t="shared" si="61"/>
        <v>99.251692833333337</v>
      </c>
      <c r="U157" s="949">
        <f t="shared" si="62"/>
        <v>0</v>
      </c>
      <c r="V157" s="949">
        <f t="shared" si="63"/>
        <v>20.842855494999998</v>
      </c>
      <c r="W157" s="949">
        <f t="shared" si="64"/>
        <v>20.842855494999998</v>
      </c>
      <c r="X157" s="949">
        <f t="shared" si="65"/>
        <v>120.09454832833333</v>
      </c>
      <c r="Z157" s="770"/>
    </row>
    <row r="158" spans="2:26" s="769" customFormat="1" ht="15.65" customHeight="1" outlineLevel="2" x14ac:dyDescent="0.25">
      <c r="B158" s="1027"/>
      <c r="C158" s="1042"/>
      <c r="D158" s="1032" t="s">
        <v>1953</v>
      </c>
      <c r="E158" s="803">
        <v>1</v>
      </c>
      <c r="F158" s="805" t="s">
        <v>78</v>
      </c>
      <c r="G158" s="768">
        <v>1.55</v>
      </c>
      <c r="H158" s="768">
        <f t="shared" si="58"/>
        <v>1.55</v>
      </c>
      <c r="I158" s="768">
        <f>'Materiaal '!E684</f>
        <v>0</v>
      </c>
      <c r="J158" s="768">
        <f t="shared" si="59"/>
        <v>0</v>
      </c>
      <c r="K158" s="768"/>
      <c r="L158" s="768">
        <f t="shared" si="57"/>
        <v>0</v>
      </c>
      <c r="M158" s="1046">
        <f>J158+H158*Onderbouwing_M29!$Y$2+L158</f>
        <v>93</v>
      </c>
      <c r="N158" s="1050"/>
      <c r="O158" s="806"/>
      <c r="P158" s="806"/>
      <c r="Q158" s="947" t="s">
        <v>1643</v>
      </c>
      <c r="R158" s="949">
        <f t="shared" si="60"/>
        <v>93</v>
      </c>
      <c r="S158" s="948" t="s">
        <v>1942</v>
      </c>
      <c r="T158" s="949">
        <f t="shared" si="61"/>
        <v>0</v>
      </c>
      <c r="U158" s="949">
        <f t="shared" si="62"/>
        <v>8.3699999999999992</v>
      </c>
      <c r="V158" s="949">
        <f t="shared" si="63"/>
        <v>0</v>
      </c>
      <c r="W158" s="949">
        <f t="shared" si="64"/>
        <v>8.3699999999999992</v>
      </c>
      <c r="X158" s="949">
        <f t="shared" si="65"/>
        <v>101.37</v>
      </c>
      <c r="Z158" s="770"/>
    </row>
    <row r="159" spans="2:26" s="769" customFormat="1" ht="15.65" customHeight="1" outlineLevel="2" x14ac:dyDescent="0.25">
      <c r="B159" s="1027"/>
      <c r="C159" s="1042"/>
      <c r="D159" s="1032" t="s">
        <v>1852</v>
      </c>
      <c r="E159" s="803">
        <f>1*E148</f>
        <v>1.1000000000000001</v>
      </c>
      <c r="F159" s="805" t="s">
        <v>78</v>
      </c>
      <c r="G159" s="768">
        <v>0.1</v>
      </c>
      <c r="H159" s="768">
        <f t="shared" si="58"/>
        <v>0.11000000000000001</v>
      </c>
      <c r="I159" s="768">
        <v>5</v>
      </c>
      <c r="J159" s="768">
        <f t="shared" si="59"/>
        <v>5.5</v>
      </c>
      <c r="K159" s="768"/>
      <c r="L159" s="768">
        <f t="shared" si="57"/>
        <v>0</v>
      </c>
      <c r="M159" s="1046">
        <f>J159+H159*Onderbouwing_M29!$Y$2+L159</f>
        <v>12.100000000000001</v>
      </c>
      <c r="N159" s="1050"/>
      <c r="O159" s="806"/>
      <c r="P159" s="806"/>
      <c r="Q159" s="947" t="s">
        <v>1643</v>
      </c>
      <c r="R159" s="949">
        <f t="shared" si="60"/>
        <v>6.6000000000000005</v>
      </c>
      <c r="S159" s="948" t="s">
        <v>1942</v>
      </c>
      <c r="T159" s="949">
        <f t="shared" si="61"/>
        <v>5.5</v>
      </c>
      <c r="U159" s="949">
        <f t="shared" si="62"/>
        <v>0.59399999999999997</v>
      </c>
      <c r="V159" s="949">
        <f t="shared" si="63"/>
        <v>1.155</v>
      </c>
      <c r="W159" s="949">
        <f t="shared" si="64"/>
        <v>1.7490000000000001</v>
      </c>
      <c r="X159" s="949">
        <f t="shared" si="65"/>
        <v>13.849000000000002</v>
      </c>
      <c r="Z159" s="770"/>
    </row>
    <row r="160" spans="2:26" s="769" customFormat="1" ht="15.65" customHeight="1" outlineLevel="2" x14ac:dyDescent="0.25">
      <c r="B160" s="1027"/>
      <c r="C160" s="1042"/>
      <c r="D160" s="1032" t="s">
        <v>192</v>
      </c>
      <c r="E160" s="798">
        <v>1</v>
      </c>
      <c r="F160" s="805" t="s">
        <v>78</v>
      </c>
      <c r="G160" s="768"/>
      <c r="H160" s="768"/>
      <c r="I160" s="768">
        <v>3</v>
      </c>
      <c r="J160" s="768">
        <f t="shared" si="59"/>
        <v>3</v>
      </c>
      <c r="K160" s="768"/>
      <c r="L160" s="768">
        <f t="shared" si="57"/>
        <v>0</v>
      </c>
      <c r="M160" s="1046">
        <f>J160+H160*Onderbouwing_M29!$Y$2+L160</f>
        <v>3</v>
      </c>
      <c r="N160" s="1050"/>
      <c r="O160" s="806"/>
      <c r="P160" s="806"/>
      <c r="Q160" s="947" t="s">
        <v>1643</v>
      </c>
      <c r="R160" s="949">
        <f t="shared" si="60"/>
        <v>0</v>
      </c>
      <c r="S160" s="948" t="s">
        <v>1942</v>
      </c>
      <c r="T160" s="949">
        <f t="shared" si="61"/>
        <v>3</v>
      </c>
      <c r="U160" s="949">
        <f t="shared" si="62"/>
        <v>0</v>
      </c>
      <c r="V160" s="949">
        <f t="shared" si="63"/>
        <v>0.63</v>
      </c>
      <c r="W160" s="949">
        <f t="shared" si="64"/>
        <v>0.63</v>
      </c>
      <c r="X160" s="949">
        <f t="shared" si="65"/>
        <v>3.63</v>
      </c>
      <c r="Z160" s="770"/>
    </row>
    <row r="161" spans="2:34" s="769" customFormat="1" ht="15.65" customHeight="1" outlineLevel="2" x14ac:dyDescent="0.25">
      <c r="B161" s="786"/>
      <c r="C161" s="1042"/>
      <c r="D161" s="769" t="s">
        <v>1592</v>
      </c>
      <c r="E161" s="796"/>
      <c r="G161" s="767">
        <v>0</v>
      </c>
      <c r="H161" s="767">
        <f>E161*G161</f>
        <v>0</v>
      </c>
      <c r="I161" s="767">
        <v>0</v>
      </c>
      <c r="J161" s="767">
        <f t="shared" si="59"/>
        <v>0</v>
      </c>
      <c r="K161" s="767"/>
      <c r="L161" s="767">
        <f>E161*K161</f>
        <v>0</v>
      </c>
      <c r="M161" s="767">
        <f>J161+H161*Onderbouwing_M29!$Y$2+L161</f>
        <v>0</v>
      </c>
      <c r="N161" s="1050"/>
      <c r="O161" s="787"/>
      <c r="P161" s="787"/>
      <c r="Q161" s="787"/>
      <c r="R161" s="787"/>
      <c r="S161" s="787"/>
      <c r="T161" s="787"/>
      <c r="U161" s="787"/>
      <c r="V161" s="787"/>
      <c r="W161" s="787"/>
      <c r="X161" s="787"/>
      <c r="Y161" s="787"/>
      <c r="Z161" s="938"/>
    </row>
    <row r="162" spans="2:34" ht="9" customHeight="1" outlineLevel="1" x14ac:dyDescent="0.25">
      <c r="B162" s="788"/>
      <c r="D162" s="789"/>
      <c r="E162" s="791"/>
      <c r="F162" s="789"/>
      <c r="G162" s="790"/>
      <c r="H162" s="790"/>
      <c r="I162" s="790"/>
      <c r="J162" s="790"/>
      <c r="K162" s="790"/>
      <c r="L162" s="790"/>
      <c r="M162" s="790"/>
      <c r="N162" s="1037"/>
      <c r="O162" s="963"/>
      <c r="P162" s="963"/>
      <c r="Q162" s="963"/>
      <c r="R162" s="963"/>
      <c r="S162" s="963"/>
      <c r="T162" s="963"/>
      <c r="U162" s="963"/>
      <c r="V162" s="963"/>
      <c r="W162" s="963"/>
      <c r="X162" s="963"/>
      <c r="Y162" s="963"/>
      <c r="Z162" s="774"/>
      <c r="AA162" s="779"/>
      <c r="AB162" s="753"/>
      <c r="AC162" s="753"/>
      <c r="AD162" s="753"/>
      <c r="AE162" s="753"/>
      <c r="AF162" s="753"/>
      <c r="AG162" s="758"/>
      <c r="AH162" s="758"/>
    </row>
    <row r="163" spans="2:34" ht="15.65" customHeight="1" outlineLevel="1" x14ac:dyDescent="0.25">
      <c r="B163" s="760" t="s">
        <v>2178</v>
      </c>
      <c r="D163" s="761" t="s">
        <v>1954</v>
      </c>
      <c r="E163" s="780">
        <v>1</v>
      </c>
      <c r="F163" s="761" t="s">
        <v>78</v>
      </c>
      <c r="G163" s="762"/>
      <c r="H163" s="762">
        <f>SUM(H164:H181)</f>
        <v>2.68</v>
      </c>
      <c r="I163" s="762"/>
      <c r="J163" s="762">
        <f>SUM(J164:J181)</f>
        <v>145.10691701916667</v>
      </c>
      <c r="K163" s="762"/>
      <c r="L163" s="762">
        <f>SUM(L164:L181)</f>
        <v>0</v>
      </c>
      <c r="M163" s="762">
        <f>SUM(M164:M181)</f>
        <v>305.90691701916671</v>
      </c>
      <c r="N163" s="1049"/>
      <c r="O163" s="763">
        <f>SUM(M164:M181)</f>
        <v>305.90691701916671</v>
      </c>
      <c r="P163" s="781" t="str">
        <f>B163</f>
        <v>V1-2-C1</v>
      </c>
      <c r="Q163" s="781"/>
      <c r="R163" s="781"/>
      <c r="S163" s="781"/>
      <c r="T163" s="781"/>
      <c r="U163" s="781"/>
      <c r="V163" s="781"/>
      <c r="W163" s="781"/>
      <c r="X163" s="762">
        <f>SUM(X164:X181)</f>
        <v>350.85136959319163</v>
      </c>
      <c r="Y163" s="764"/>
      <c r="Z163" s="939"/>
    </row>
    <row r="164" spans="2:34" ht="15.65" customHeight="1" outlineLevel="2" x14ac:dyDescent="0.25">
      <c r="B164" s="782"/>
      <c r="D164" s="793" t="s">
        <v>168</v>
      </c>
      <c r="E164" s="783"/>
      <c r="F164" s="794"/>
      <c r="G164" s="795"/>
      <c r="H164" s="795"/>
      <c r="I164" s="795"/>
      <c r="J164" s="795"/>
      <c r="K164" s="795"/>
      <c r="L164" s="784"/>
      <c r="M164" s="784"/>
      <c r="N164" s="1049"/>
      <c r="O164" s="785"/>
      <c r="P164" s="785"/>
      <c r="Q164" s="947" t="s">
        <v>1643</v>
      </c>
      <c r="R164" s="949">
        <f t="shared" ref="R164:R167" si="66">H164*$Y$2</f>
        <v>0</v>
      </c>
      <c r="S164" s="948" t="s">
        <v>1942</v>
      </c>
      <c r="T164" s="949">
        <f t="shared" ref="T164:T167" si="67">J164</f>
        <v>0</v>
      </c>
      <c r="U164" s="949">
        <f t="shared" ref="U164:U167" si="68">R164*$U$2</f>
        <v>0</v>
      </c>
      <c r="V164" s="949">
        <f t="shared" ref="V164:V167" si="69">T164*$V$2</f>
        <v>0</v>
      </c>
      <c r="W164" s="949">
        <f t="shared" ref="W164:W167" si="70">U164+V164</f>
        <v>0</v>
      </c>
      <c r="X164" s="949">
        <f t="shared" ref="X164:X167" si="71">M164+W164</f>
        <v>0</v>
      </c>
      <c r="Y164" s="785"/>
      <c r="Z164" s="939"/>
    </row>
    <row r="165" spans="2:34" s="769" customFormat="1" ht="15.65" customHeight="1" outlineLevel="2" x14ac:dyDescent="0.25">
      <c r="B165" s="786"/>
      <c r="C165" s="1042"/>
      <c r="D165" s="769" t="s">
        <v>178</v>
      </c>
      <c r="E165" s="798">
        <v>0</v>
      </c>
      <c r="F165" s="769" t="s">
        <v>78</v>
      </c>
      <c r="G165" s="767"/>
      <c r="H165" s="767"/>
      <c r="I165" s="767"/>
      <c r="J165" s="767"/>
      <c r="K165" s="767">
        <v>27</v>
      </c>
      <c r="L165" s="768">
        <f t="shared" ref="L165:L180" si="72">+K165*E165</f>
        <v>0</v>
      </c>
      <c r="M165" s="1046">
        <f>J165+H165*Onderbouwing_M29!$Y$2+L165</f>
        <v>0</v>
      </c>
      <c r="N165" s="1050"/>
      <c r="O165" s="787"/>
      <c r="P165" s="787"/>
      <c r="Q165" s="947" t="s">
        <v>1643</v>
      </c>
      <c r="R165" s="949">
        <f t="shared" si="66"/>
        <v>0</v>
      </c>
      <c r="S165" s="948" t="s">
        <v>1942</v>
      </c>
      <c r="T165" s="949">
        <f t="shared" si="67"/>
        <v>0</v>
      </c>
      <c r="U165" s="949">
        <f t="shared" si="68"/>
        <v>0</v>
      </c>
      <c r="V165" s="949">
        <f t="shared" si="69"/>
        <v>0</v>
      </c>
      <c r="W165" s="949">
        <f t="shared" si="70"/>
        <v>0</v>
      </c>
      <c r="X165" s="949">
        <f t="shared" si="71"/>
        <v>0</v>
      </c>
      <c r="Y165" s="799" t="s">
        <v>179</v>
      </c>
      <c r="Z165" s="938"/>
    </row>
    <row r="166" spans="2:34" s="769" customFormat="1" ht="15.65" customHeight="1" outlineLevel="2" x14ac:dyDescent="0.25">
      <c r="B166" s="786"/>
      <c r="C166" s="1042"/>
      <c r="D166" s="769" t="s">
        <v>180</v>
      </c>
      <c r="E166" s="798">
        <v>0</v>
      </c>
      <c r="F166" s="800" t="s">
        <v>78</v>
      </c>
      <c r="G166" s="766">
        <v>0.5</v>
      </c>
      <c r="H166" s="766">
        <f t="shared" ref="H166:H179" si="73">E166*G166</f>
        <v>0</v>
      </c>
      <c r="I166" s="801">
        <v>3.75</v>
      </c>
      <c r="J166" s="768">
        <f t="shared" ref="J166:J181" si="74">E166*I166</f>
        <v>0</v>
      </c>
      <c r="K166" s="768"/>
      <c r="L166" s="768">
        <f t="shared" si="72"/>
        <v>0</v>
      </c>
      <c r="M166" s="1046">
        <f>J166+H166*Onderbouwing_M29!$Y$2+L166</f>
        <v>0</v>
      </c>
      <c r="N166" s="1050"/>
      <c r="P166" s="772" t="s">
        <v>80</v>
      </c>
      <c r="Q166" s="947" t="s">
        <v>1643</v>
      </c>
      <c r="R166" s="949">
        <f t="shared" si="66"/>
        <v>0</v>
      </c>
      <c r="S166" s="948" t="s">
        <v>1942</v>
      </c>
      <c r="T166" s="949">
        <f t="shared" si="67"/>
        <v>0</v>
      </c>
      <c r="U166" s="949">
        <f t="shared" si="68"/>
        <v>0</v>
      </c>
      <c r="V166" s="949">
        <f t="shared" si="69"/>
        <v>0</v>
      </c>
      <c r="W166" s="949">
        <f t="shared" si="70"/>
        <v>0</v>
      </c>
      <c r="X166" s="949">
        <f t="shared" si="71"/>
        <v>0</v>
      </c>
      <c r="Y166" s="769" t="s">
        <v>181</v>
      </c>
      <c r="Z166" s="770"/>
    </row>
    <row r="167" spans="2:34" s="769" customFormat="1" ht="15.65" customHeight="1" outlineLevel="2" x14ac:dyDescent="0.25">
      <c r="B167" s="786"/>
      <c r="C167" s="1042"/>
      <c r="E167" s="796"/>
      <c r="G167" s="767">
        <v>0</v>
      </c>
      <c r="H167" s="767">
        <f t="shared" si="73"/>
        <v>0</v>
      </c>
      <c r="I167" s="767">
        <v>0</v>
      </c>
      <c r="J167" s="767">
        <f t="shared" si="74"/>
        <v>0</v>
      </c>
      <c r="K167" s="767"/>
      <c r="L167" s="768">
        <f t="shared" si="72"/>
        <v>0</v>
      </c>
      <c r="M167" s="767">
        <f>J167+H167*Onderbouwing_M29!$Y$2+L167</f>
        <v>0</v>
      </c>
      <c r="N167" s="1050"/>
      <c r="O167" s="787"/>
      <c r="P167" s="787"/>
      <c r="Q167" s="947" t="s">
        <v>1643</v>
      </c>
      <c r="R167" s="949">
        <f t="shared" si="66"/>
        <v>0</v>
      </c>
      <c r="S167" s="948" t="s">
        <v>1942</v>
      </c>
      <c r="T167" s="949">
        <f t="shared" si="67"/>
        <v>0</v>
      </c>
      <c r="U167" s="949">
        <f t="shared" si="68"/>
        <v>0</v>
      </c>
      <c r="V167" s="949">
        <f t="shared" si="69"/>
        <v>0</v>
      </c>
      <c r="W167" s="949">
        <f t="shared" si="70"/>
        <v>0</v>
      </c>
      <c r="X167" s="949">
        <f t="shared" si="71"/>
        <v>0</v>
      </c>
      <c r="Y167" s="787"/>
      <c r="Z167" s="938"/>
    </row>
    <row r="168" spans="2:34" s="769" customFormat="1" ht="15.65" customHeight="1" outlineLevel="2" x14ac:dyDescent="0.25">
      <c r="B168" s="1027"/>
      <c r="C168" s="1042"/>
      <c r="D168" s="1031" t="s">
        <v>182</v>
      </c>
      <c r="E168" s="803">
        <v>1.1000000000000001</v>
      </c>
      <c r="F168" s="804" t="s">
        <v>78</v>
      </c>
      <c r="G168" s="768">
        <v>0</v>
      </c>
      <c r="H168" s="768">
        <f t="shared" si="73"/>
        <v>0</v>
      </c>
      <c r="I168" s="768">
        <f>'Materiaal '!$E$173</f>
        <v>1.7944749999999998</v>
      </c>
      <c r="J168" s="768">
        <f t="shared" si="74"/>
        <v>1.9739225</v>
      </c>
      <c r="K168" s="768"/>
      <c r="L168" s="768">
        <f t="shared" si="72"/>
        <v>0</v>
      </c>
      <c r="M168" s="1046">
        <f>J168+H168*Onderbouwing_M29!$Y$2+L168</f>
        <v>1.9739225</v>
      </c>
      <c r="N168" s="1050"/>
      <c r="O168" s="767"/>
      <c r="P168" s="767"/>
      <c r="Q168" s="947" t="s">
        <v>1643</v>
      </c>
      <c r="R168" s="949">
        <f>H168*$Y$2</f>
        <v>0</v>
      </c>
      <c r="S168" s="948" t="s">
        <v>1942</v>
      </c>
      <c r="T168" s="949">
        <f>J168</f>
        <v>1.9739225</v>
      </c>
      <c r="U168" s="949">
        <f>R168*$U$2</f>
        <v>0</v>
      </c>
      <c r="V168" s="949">
        <f>T168*$V$2</f>
        <v>0.41452372500000001</v>
      </c>
      <c r="W168" s="949">
        <f>U168+V168</f>
        <v>0.41452372500000001</v>
      </c>
      <c r="X168" s="949">
        <f>M168+W168</f>
        <v>2.388446225</v>
      </c>
      <c r="Z168" s="770"/>
    </row>
    <row r="169" spans="2:34" s="769" customFormat="1" ht="15.65" customHeight="1" outlineLevel="2" x14ac:dyDescent="0.25">
      <c r="B169" s="1027"/>
      <c r="C169" s="1042"/>
      <c r="D169" s="1031" t="s">
        <v>183</v>
      </c>
      <c r="E169" s="803">
        <v>1</v>
      </c>
      <c r="F169" s="804" t="s">
        <v>78</v>
      </c>
      <c r="G169" s="768">
        <v>0.04</v>
      </c>
      <c r="H169" s="768">
        <f t="shared" si="73"/>
        <v>0.04</v>
      </c>
      <c r="I169" s="768">
        <v>0</v>
      </c>
      <c r="J169" s="768">
        <f t="shared" si="74"/>
        <v>0</v>
      </c>
      <c r="K169" s="768"/>
      <c r="L169" s="768">
        <f t="shared" si="72"/>
        <v>0</v>
      </c>
      <c r="M169" s="1046">
        <f>J169+H169*Onderbouwing_M29!$Y$2+L169</f>
        <v>2.4</v>
      </c>
      <c r="N169" s="1050"/>
      <c r="O169" s="767"/>
      <c r="P169" s="767"/>
      <c r="Q169" s="947" t="s">
        <v>1643</v>
      </c>
      <c r="R169" s="949">
        <f t="shared" ref="R169:R180" si="75">H169*$Y$2</f>
        <v>2.4</v>
      </c>
      <c r="S169" s="948" t="s">
        <v>1942</v>
      </c>
      <c r="T169" s="949">
        <f t="shared" ref="T169:T180" si="76">J169</f>
        <v>0</v>
      </c>
      <c r="U169" s="949">
        <f t="shared" ref="U169:U180" si="77">R169*$U$2</f>
        <v>0.216</v>
      </c>
      <c r="V169" s="949">
        <f t="shared" ref="V169:V180" si="78">T169*$V$2</f>
        <v>0</v>
      </c>
      <c r="W169" s="949">
        <f t="shared" ref="W169:W180" si="79">U169+V169</f>
        <v>0.216</v>
      </c>
      <c r="X169" s="949">
        <f t="shared" ref="X169:X180" si="80">M169+W169</f>
        <v>2.6160000000000001</v>
      </c>
      <c r="Z169" s="770"/>
    </row>
    <row r="170" spans="2:34" s="769" customFormat="1" ht="15.65" customHeight="1" outlineLevel="2" x14ac:dyDescent="0.25">
      <c r="B170" s="1027"/>
      <c r="C170" s="1042"/>
      <c r="D170" s="1031" t="s">
        <v>184</v>
      </c>
      <c r="E170" s="803">
        <f>2.85*E163</f>
        <v>2.85</v>
      </c>
      <c r="F170" s="805" t="s">
        <v>75</v>
      </c>
      <c r="G170" s="768">
        <v>0.2</v>
      </c>
      <c r="H170" s="768">
        <f t="shared" si="73"/>
        <v>0.57000000000000006</v>
      </c>
      <c r="I170" s="768">
        <f>'Materiaal '!$E$63</f>
        <v>2.56937675</v>
      </c>
      <c r="J170" s="768">
        <f t="shared" si="74"/>
        <v>7.3227237375000005</v>
      </c>
      <c r="K170" s="768"/>
      <c r="L170" s="768">
        <f t="shared" si="72"/>
        <v>0</v>
      </c>
      <c r="M170" s="1046">
        <f>J170+H170*Onderbouwing_M29!$Y$2+L170</f>
        <v>41.522723737500002</v>
      </c>
      <c r="N170" s="1050"/>
      <c r="Q170" s="947" t="s">
        <v>1643</v>
      </c>
      <c r="R170" s="949">
        <f t="shared" si="75"/>
        <v>34.200000000000003</v>
      </c>
      <c r="S170" s="948" t="s">
        <v>1942</v>
      </c>
      <c r="T170" s="949">
        <f t="shared" si="76"/>
        <v>7.3227237375000005</v>
      </c>
      <c r="U170" s="949">
        <f t="shared" si="77"/>
        <v>3.0780000000000003</v>
      </c>
      <c r="V170" s="949">
        <f t="shared" si="78"/>
        <v>1.537771984875</v>
      </c>
      <c r="W170" s="949">
        <f t="shared" si="79"/>
        <v>4.6157719848749998</v>
      </c>
      <c r="X170" s="949">
        <f t="shared" si="80"/>
        <v>46.138495722374998</v>
      </c>
      <c r="Y170" s="769" t="s">
        <v>185</v>
      </c>
      <c r="Z170" s="770"/>
    </row>
    <row r="171" spans="2:34" s="769" customFormat="1" ht="15.65" customHeight="1" outlineLevel="2" x14ac:dyDescent="0.25">
      <c r="B171" s="1027"/>
      <c r="C171" s="1042"/>
      <c r="D171" s="1031" t="s">
        <v>1850</v>
      </c>
      <c r="E171" s="803">
        <v>1.05</v>
      </c>
      <c r="F171" s="805" t="s">
        <v>78</v>
      </c>
      <c r="G171" s="768">
        <v>0</v>
      </c>
      <c r="H171" s="768">
        <f t="shared" si="73"/>
        <v>0</v>
      </c>
      <c r="I171" s="768">
        <f>'Materiaal '!$E$114</f>
        <v>17.529911999999999</v>
      </c>
      <c r="J171" s="768">
        <f t="shared" si="74"/>
        <v>18.406407600000001</v>
      </c>
      <c r="K171" s="768"/>
      <c r="L171" s="768">
        <f t="shared" si="72"/>
        <v>0</v>
      </c>
      <c r="M171" s="1046">
        <f>J171+H171*Onderbouwing_M29!$Y$2+L171</f>
        <v>18.406407600000001</v>
      </c>
      <c r="N171" s="1050"/>
      <c r="O171" s="767"/>
      <c r="P171" s="767"/>
      <c r="Q171" s="947" t="s">
        <v>1643</v>
      </c>
      <c r="R171" s="949">
        <f t="shared" si="75"/>
        <v>0</v>
      </c>
      <c r="S171" s="948" t="s">
        <v>1942</v>
      </c>
      <c r="T171" s="949">
        <f t="shared" si="76"/>
        <v>18.406407600000001</v>
      </c>
      <c r="U171" s="949">
        <f t="shared" si="77"/>
        <v>0</v>
      </c>
      <c r="V171" s="949">
        <f t="shared" si="78"/>
        <v>3.8653455960000001</v>
      </c>
      <c r="W171" s="949">
        <f t="shared" si="79"/>
        <v>3.8653455960000001</v>
      </c>
      <c r="X171" s="949">
        <f t="shared" si="80"/>
        <v>22.271753196000002</v>
      </c>
      <c r="Z171" s="770"/>
    </row>
    <row r="172" spans="2:34" s="769" customFormat="1" ht="15.65" customHeight="1" outlineLevel="2" x14ac:dyDescent="0.25">
      <c r="B172" s="1027"/>
      <c r="C172" s="1042"/>
      <c r="D172" s="1031" t="str">
        <f>D171</f>
        <v>Recticel Eurowall 1200x600x95 mm. PIR Spouwplaat RC 4.7</v>
      </c>
      <c r="E172" s="803">
        <v>1</v>
      </c>
      <c r="F172" s="805" t="s">
        <v>78</v>
      </c>
      <c r="G172" s="768">
        <v>0.15</v>
      </c>
      <c r="H172" s="768">
        <f t="shared" si="73"/>
        <v>0.15</v>
      </c>
      <c r="I172" s="768"/>
      <c r="J172" s="768">
        <f t="shared" si="74"/>
        <v>0</v>
      </c>
      <c r="K172" s="768"/>
      <c r="L172" s="768">
        <f t="shared" si="72"/>
        <v>0</v>
      </c>
      <c r="M172" s="1046">
        <f>J172+H172*Onderbouwing_M29!$Y$2+L172</f>
        <v>9</v>
      </c>
      <c r="N172" s="1050"/>
      <c r="O172" s="767"/>
      <c r="P172" s="767"/>
      <c r="Q172" s="947" t="s">
        <v>1643</v>
      </c>
      <c r="R172" s="949">
        <f t="shared" si="75"/>
        <v>9</v>
      </c>
      <c r="S172" s="948" t="s">
        <v>1942</v>
      </c>
      <c r="T172" s="949">
        <f t="shared" si="76"/>
        <v>0</v>
      </c>
      <c r="U172" s="949">
        <f t="shared" si="77"/>
        <v>0.80999999999999994</v>
      </c>
      <c r="V172" s="949">
        <f t="shared" si="78"/>
        <v>0</v>
      </c>
      <c r="W172" s="949">
        <f t="shared" si="79"/>
        <v>0.80999999999999994</v>
      </c>
      <c r="X172" s="949">
        <f t="shared" si="80"/>
        <v>9.81</v>
      </c>
      <c r="Z172" s="770"/>
    </row>
    <row r="173" spans="2:34" s="769" customFormat="1" ht="15.65" customHeight="1" outlineLevel="2" x14ac:dyDescent="0.25">
      <c r="B173" s="1027"/>
      <c r="C173" s="1042"/>
      <c r="D173" s="1031" t="s">
        <v>193</v>
      </c>
      <c r="E173" s="803">
        <v>1.1000000000000001</v>
      </c>
      <c r="F173" s="804" t="s">
        <v>78</v>
      </c>
      <c r="G173" s="768">
        <v>0</v>
      </c>
      <c r="H173" s="768">
        <f t="shared" si="73"/>
        <v>0</v>
      </c>
      <c r="I173" s="768">
        <f>'Materiaal '!$E$174</f>
        <v>2.1754249999999997</v>
      </c>
      <c r="J173" s="768">
        <f t="shared" si="74"/>
        <v>2.3929674999999997</v>
      </c>
      <c r="K173" s="768"/>
      <c r="L173" s="768">
        <f t="shared" si="72"/>
        <v>0</v>
      </c>
      <c r="M173" s="1046">
        <f>J173+H173*Onderbouwing_M29!$Y$2+L173</f>
        <v>2.3929674999999997</v>
      </c>
      <c r="N173" s="1050"/>
      <c r="O173" s="767"/>
      <c r="P173" s="767"/>
      <c r="Q173" s="947" t="s">
        <v>1643</v>
      </c>
      <c r="R173" s="949">
        <f t="shared" si="75"/>
        <v>0</v>
      </c>
      <c r="S173" s="948" t="s">
        <v>1942</v>
      </c>
      <c r="T173" s="949">
        <f t="shared" si="76"/>
        <v>2.3929674999999997</v>
      </c>
      <c r="U173" s="949">
        <f t="shared" si="77"/>
        <v>0</v>
      </c>
      <c r="V173" s="949">
        <f t="shared" si="78"/>
        <v>0.50252317499999988</v>
      </c>
      <c r="W173" s="949">
        <f t="shared" si="79"/>
        <v>0.50252317499999988</v>
      </c>
      <c r="X173" s="949">
        <f t="shared" si="80"/>
        <v>2.8954906749999996</v>
      </c>
      <c r="Z173" s="770"/>
    </row>
    <row r="174" spans="2:34" s="769" customFormat="1" ht="15.65" customHeight="1" outlineLevel="2" x14ac:dyDescent="0.25">
      <c r="B174" s="1027"/>
      <c r="C174" s="1042"/>
      <c r="D174" s="1031" t="s">
        <v>193</v>
      </c>
      <c r="E174" s="803">
        <v>1</v>
      </c>
      <c r="F174" s="804" t="s">
        <v>78</v>
      </c>
      <c r="G174" s="768">
        <v>0.04</v>
      </c>
      <c r="H174" s="768">
        <f t="shared" si="73"/>
        <v>0.04</v>
      </c>
      <c r="I174" s="768">
        <v>0</v>
      </c>
      <c r="J174" s="768">
        <f t="shared" si="74"/>
        <v>0</v>
      </c>
      <c r="K174" s="768"/>
      <c r="L174" s="768">
        <f t="shared" si="72"/>
        <v>0</v>
      </c>
      <c r="M174" s="1046">
        <f>J174+H174*Onderbouwing_M29!$Y$2+L174</f>
        <v>2.4</v>
      </c>
      <c r="N174" s="1050"/>
      <c r="O174" s="767"/>
      <c r="P174" s="767"/>
      <c r="Q174" s="947" t="s">
        <v>1643</v>
      </c>
      <c r="R174" s="949">
        <f t="shared" si="75"/>
        <v>2.4</v>
      </c>
      <c r="S174" s="948" t="s">
        <v>1942</v>
      </c>
      <c r="T174" s="949">
        <f t="shared" si="76"/>
        <v>0</v>
      </c>
      <c r="U174" s="949">
        <f t="shared" si="77"/>
        <v>0.216</v>
      </c>
      <c r="V174" s="949">
        <f t="shared" si="78"/>
        <v>0</v>
      </c>
      <c r="W174" s="949">
        <f t="shared" si="79"/>
        <v>0.216</v>
      </c>
      <c r="X174" s="949">
        <f t="shared" si="80"/>
        <v>2.6160000000000001</v>
      </c>
      <c r="Z174" s="770"/>
    </row>
    <row r="175" spans="2:34" s="769" customFormat="1" ht="15.65" customHeight="1" outlineLevel="2" x14ac:dyDescent="0.25">
      <c r="B175" s="1027"/>
      <c r="C175" s="1042"/>
      <c r="D175" s="1031" t="s">
        <v>189</v>
      </c>
      <c r="E175" s="803">
        <v>2.2000000000000002</v>
      </c>
      <c r="F175" s="805" t="s">
        <v>75</v>
      </c>
      <c r="G175" s="768">
        <v>0.1</v>
      </c>
      <c r="H175" s="768">
        <f t="shared" si="73"/>
        <v>0.22000000000000003</v>
      </c>
      <c r="I175" s="766">
        <f>'Materiaal '!$E$43</f>
        <v>0.49068366666666663</v>
      </c>
      <c r="J175" s="768">
        <f t="shared" si="74"/>
        <v>1.0795040666666667</v>
      </c>
      <c r="K175" s="768"/>
      <c r="L175" s="768">
        <f t="shared" si="72"/>
        <v>0</v>
      </c>
      <c r="M175" s="1046">
        <f>J175+H175*Onderbouwing_M29!$Y$2+L175</f>
        <v>14.279504066666668</v>
      </c>
      <c r="N175" s="1050"/>
      <c r="O175" s="806"/>
      <c r="P175" s="806"/>
      <c r="Q175" s="947" t="s">
        <v>1643</v>
      </c>
      <c r="R175" s="949">
        <f t="shared" si="75"/>
        <v>13.200000000000001</v>
      </c>
      <c r="S175" s="948" t="s">
        <v>1942</v>
      </c>
      <c r="T175" s="949">
        <f t="shared" si="76"/>
        <v>1.0795040666666667</v>
      </c>
      <c r="U175" s="949">
        <f t="shared" si="77"/>
        <v>1.1879999999999999</v>
      </c>
      <c r="V175" s="949">
        <f t="shared" si="78"/>
        <v>0.22669585399999997</v>
      </c>
      <c r="W175" s="949">
        <f t="shared" si="79"/>
        <v>1.4146958539999999</v>
      </c>
      <c r="X175" s="949">
        <f t="shared" si="80"/>
        <v>15.694199920666668</v>
      </c>
      <c r="Z175" s="770"/>
    </row>
    <row r="176" spans="2:34" s="769" customFormat="1" ht="15.65" customHeight="1" outlineLevel="2" x14ac:dyDescent="0.25">
      <c r="B176" s="1027"/>
      <c r="C176" s="1042"/>
      <c r="D176" s="1031" t="s">
        <v>190</v>
      </c>
      <c r="E176" s="803">
        <v>2.2000000000000002</v>
      </c>
      <c r="F176" s="807" t="s">
        <v>75</v>
      </c>
      <c r="G176" s="768">
        <v>0</v>
      </c>
      <c r="H176" s="768">
        <f t="shared" si="73"/>
        <v>0</v>
      </c>
      <c r="I176" s="768">
        <v>0.12</v>
      </c>
      <c r="J176" s="768">
        <f t="shared" si="74"/>
        <v>0.26400000000000001</v>
      </c>
      <c r="K176" s="768"/>
      <c r="L176" s="768">
        <f t="shared" si="72"/>
        <v>0</v>
      </c>
      <c r="M176" s="1046">
        <f>J176+H176*Onderbouwing_M29!$Y$2+L176</f>
        <v>0.26400000000000001</v>
      </c>
      <c r="N176" s="1050"/>
      <c r="Q176" s="947" t="s">
        <v>1643</v>
      </c>
      <c r="R176" s="949">
        <f t="shared" si="75"/>
        <v>0</v>
      </c>
      <c r="S176" s="948" t="s">
        <v>1942</v>
      </c>
      <c r="T176" s="949">
        <f t="shared" si="76"/>
        <v>0.26400000000000001</v>
      </c>
      <c r="U176" s="949">
        <f t="shared" si="77"/>
        <v>0</v>
      </c>
      <c r="V176" s="949">
        <f t="shared" si="78"/>
        <v>5.5440000000000003E-2</v>
      </c>
      <c r="W176" s="949">
        <f t="shared" si="79"/>
        <v>5.5440000000000003E-2</v>
      </c>
      <c r="X176" s="949">
        <f t="shared" si="80"/>
        <v>0.31944</v>
      </c>
      <c r="Z176" s="770"/>
    </row>
    <row r="177" spans="2:34" s="769" customFormat="1" ht="15.65" customHeight="1" outlineLevel="2" x14ac:dyDescent="0.25">
      <c r="B177" s="1027"/>
      <c r="C177" s="1042"/>
      <c r="D177" s="1032" t="s">
        <v>1955</v>
      </c>
      <c r="E177" s="803">
        <v>1.1000000000000001</v>
      </c>
      <c r="F177" s="805" t="s">
        <v>78</v>
      </c>
      <c r="G177" s="768"/>
      <c r="H177" s="768">
        <f t="shared" si="73"/>
        <v>0</v>
      </c>
      <c r="I177" s="768">
        <f>'Materiaal '!$E$130</f>
        <v>95.606719649999988</v>
      </c>
      <c r="J177" s="768">
        <f t="shared" si="74"/>
        <v>105.167391615</v>
      </c>
      <c r="K177" s="768"/>
      <c r="L177" s="768">
        <f t="shared" si="72"/>
        <v>0</v>
      </c>
      <c r="M177" s="1046">
        <f>J177+H177*Onderbouwing_M29!$Y$2+L177</f>
        <v>105.167391615</v>
      </c>
      <c r="N177" s="1050"/>
      <c r="O177" s="806"/>
      <c r="P177" s="806"/>
      <c r="Q177" s="947" t="s">
        <v>1643</v>
      </c>
      <c r="R177" s="949">
        <f t="shared" si="75"/>
        <v>0</v>
      </c>
      <c r="S177" s="948" t="s">
        <v>1942</v>
      </c>
      <c r="T177" s="949">
        <f t="shared" si="76"/>
        <v>105.167391615</v>
      </c>
      <c r="U177" s="949">
        <f t="shared" si="77"/>
        <v>0</v>
      </c>
      <c r="V177" s="949">
        <f t="shared" si="78"/>
        <v>22.085152239149998</v>
      </c>
      <c r="W177" s="949">
        <f t="shared" si="79"/>
        <v>22.085152239149998</v>
      </c>
      <c r="X177" s="949">
        <f t="shared" si="80"/>
        <v>127.25254385414999</v>
      </c>
      <c r="Z177" s="770"/>
    </row>
    <row r="178" spans="2:34" s="769" customFormat="1" ht="15.65" customHeight="1" outlineLevel="2" x14ac:dyDescent="0.25">
      <c r="B178" s="1027"/>
      <c r="C178" s="1042"/>
      <c r="D178" s="1032" t="str">
        <f>D177</f>
        <v xml:space="preserve">Composiet gevelbekleding </v>
      </c>
      <c r="E178" s="803">
        <v>1</v>
      </c>
      <c r="F178" s="805" t="s">
        <v>78</v>
      </c>
      <c r="G178" s="768">
        <v>1.55</v>
      </c>
      <c r="H178" s="768">
        <f t="shared" si="73"/>
        <v>1.55</v>
      </c>
      <c r="I178" s="768">
        <f>'Materiaal '!E705</f>
        <v>0</v>
      </c>
      <c r="J178" s="768">
        <f t="shared" si="74"/>
        <v>0</v>
      </c>
      <c r="K178" s="768"/>
      <c r="L178" s="768">
        <f t="shared" si="72"/>
        <v>0</v>
      </c>
      <c r="M178" s="1046">
        <f>J178+H178*Onderbouwing_M29!$Y$2+L178</f>
        <v>93</v>
      </c>
      <c r="N178" s="1050"/>
      <c r="O178" s="806"/>
      <c r="P178" s="806"/>
      <c r="Q178" s="947" t="s">
        <v>1643</v>
      </c>
      <c r="R178" s="949">
        <f t="shared" si="75"/>
        <v>93</v>
      </c>
      <c r="S178" s="948" t="s">
        <v>1942</v>
      </c>
      <c r="T178" s="949">
        <f t="shared" si="76"/>
        <v>0</v>
      </c>
      <c r="U178" s="949">
        <f t="shared" si="77"/>
        <v>8.3699999999999992</v>
      </c>
      <c r="V178" s="949">
        <f t="shared" si="78"/>
        <v>0</v>
      </c>
      <c r="W178" s="949">
        <f t="shared" si="79"/>
        <v>8.3699999999999992</v>
      </c>
      <c r="X178" s="949">
        <f t="shared" si="80"/>
        <v>101.37</v>
      </c>
      <c r="Z178" s="770"/>
    </row>
    <row r="179" spans="2:34" s="769" customFormat="1" ht="15.65" customHeight="1" outlineLevel="2" x14ac:dyDescent="0.25">
      <c r="B179" s="1027"/>
      <c r="C179" s="1042"/>
      <c r="D179" s="1032" t="s">
        <v>1852</v>
      </c>
      <c r="E179" s="803">
        <f>1*E168</f>
        <v>1.1000000000000001</v>
      </c>
      <c r="F179" s="805" t="s">
        <v>78</v>
      </c>
      <c r="G179" s="768">
        <v>0.1</v>
      </c>
      <c r="H179" s="768">
        <f t="shared" si="73"/>
        <v>0.11000000000000001</v>
      </c>
      <c r="I179" s="768">
        <v>5</v>
      </c>
      <c r="J179" s="768">
        <f t="shared" si="74"/>
        <v>5.5</v>
      </c>
      <c r="K179" s="768"/>
      <c r="L179" s="768">
        <f t="shared" si="72"/>
        <v>0</v>
      </c>
      <c r="M179" s="1046">
        <f>J179+H179*Onderbouwing_M29!$Y$2+L179</f>
        <v>12.100000000000001</v>
      </c>
      <c r="N179" s="1050"/>
      <c r="O179" s="806"/>
      <c r="P179" s="806"/>
      <c r="Q179" s="947" t="s">
        <v>1643</v>
      </c>
      <c r="R179" s="949">
        <f t="shared" si="75"/>
        <v>6.6000000000000005</v>
      </c>
      <c r="S179" s="948" t="s">
        <v>1942</v>
      </c>
      <c r="T179" s="949">
        <f t="shared" si="76"/>
        <v>5.5</v>
      </c>
      <c r="U179" s="949">
        <f t="shared" si="77"/>
        <v>0.59399999999999997</v>
      </c>
      <c r="V179" s="949">
        <f t="shared" si="78"/>
        <v>1.155</v>
      </c>
      <c r="W179" s="949">
        <f t="shared" si="79"/>
        <v>1.7490000000000001</v>
      </c>
      <c r="X179" s="949">
        <f t="shared" si="80"/>
        <v>13.849000000000002</v>
      </c>
      <c r="Z179" s="770"/>
    </row>
    <row r="180" spans="2:34" s="769" customFormat="1" ht="15.65" customHeight="1" outlineLevel="2" x14ac:dyDescent="0.25">
      <c r="B180" s="1027"/>
      <c r="C180" s="1042"/>
      <c r="D180" s="1032" t="s">
        <v>192</v>
      </c>
      <c r="E180" s="798">
        <v>1</v>
      </c>
      <c r="F180" s="805" t="s">
        <v>78</v>
      </c>
      <c r="G180" s="768"/>
      <c r="H180" s="768"/>
      <c r="I180" s="768">
        <v>3</v>
      </c>
      <c r="J180" s="768">
        <f t="shared" si="74"/>
        <v>3</v>
      </c>
      <c r="K180" s="768"/>
      <c r="L180" s="768">
        <f t="shared" si="72"/>
        <v>0</v>
      </c>
      <c r="M180" s="1046">
        <f>J180+H180*Onderbouwing_M29!$Y$2+L180</f>
        <v>3</v>
      </c>
      <c r="N180" s="1050"/>
      <c r="O180" s="806"/>
      <c r="P180" s="806"/>
      <c r="Q180" s="947" t="s">
        <v>1643</v>
      </c>
      <c r="R180" s="949">
        <f t="shared" si="75"/>
        <v>0</v>
      </c>
      <c r="S180" s="948" t="s">
        <v>1942</v>
      </c>
      <c r="T180" s="949">
        <f t="shared" si="76"/>
        <v>3</v>
      </c>
      <c r="U180" s="949">
        <f t="shared" si="77"/>
        <v>0</v>
      </c>
      <c r="V180" s="949">
        <f t="shared" si="78"/>
        <v>0.63</v>
      </c>
      <c r="W180" s="949">
        <f t="shared" si="79"/>
        <v>0.63</v>
      </c>
      <c r="X180" s="949">
        <f t="shared" si="80"/>
        <v>3.63</v>
      </c>
      <c r="Z180" s="770"/>
    </row>
    <row r="181" spans="2:34" s="769" customFormat="1" ht="15.65" customHeight="1" outlineLevel="2" x14ac:dyDescent="0.25">
      <c r="B181" s="786"/>
      <c r="C181" s="1042"/>
      <c r="D181" s="769" t="s">
        <v>1592</v>
      </c>
      <c r="E181" s="796"/>
      <c r="G181" s="767">
        <v>0</v>
      </c>
      <c r="H181" s="767">
        <f>E181*G181</f>
        <v>0</v>
      </c>
      <c r="I181" s="767">
        <v>0</v>
      </c>
      <c r="J181" s="767">
        <f t="shared" si="74"/>
        <v>0</v>
      </c>
      <c r="K181" s="767"/>
      <c r="L181" s="767">
        <f>E181*K181</f>
        <v>0</v>
      </c>
      <c r="M181" s="767">
        <f>J181+H181*Onderbouwing_M29!$Y$2+L181</f>
        <v>0</v>
      </c>
      <c r="N181" s="1050"/>
      <c r="O181" s="787"/>
      <c r="P181" s="787"/>
      <c r="Q181" s="787"/>
      <c r="R181" s="787"/>
      <c r="S181" s="787"/>
      <c r="T181" s="787"/>
      <c r="U181" s="787"/>
      <c r="V181" s="787"/>
      <c r="W181" s="787"/>
      <c r="X181" s="787"/>
      <c r="Y181" s="787"/>
      <c r="Z181" s="938"/>
    </row>
    <row r="182" spans="2:34" ht="9" customHeight="1" outlineLevel="1" x14ac:dyDescent="0.25">
      <c r="B182" s="788"/>
      <c r="D182" s="789"/>
      <c r="E182" s="791"/>
      <c r="F182" s="789"/>
      <c r="G182" s="790"/>
      <c r="H182" s="790"/>
      <c r="I182" s="790"/>
      <c r="J182" s="790"/>
      <c r="K182" s="790"/>
      <c r="L182" s="790"/>
      <c r="M182" s="790"/>
      <c r="N182" s="1037"/>
      <c r="O182" s="963"/>
      <c r="P182" s="963"/>
      <c r="Q182" s="963"/>
      <c r="R182" s="963"/>
      <c r="S182" s="963"/>
      <c r="T182" s="963"/>
      <c r="U182" s="963"/>
      <c r="V182" s="963"/>
      <c r="W182" s="963"/>
      <c r="X182" s="963"/>
      <c r="Y182" s="963"/>
      <c r="Z182" s="774"/>
      <c r="AA182" s="779"/>
      <c r="AB182" s="753"/>
      <c r="AC182" s="753"/>
      <c r="AD182" s="753"/>
      <c r="AE182" s="753"/>
      <c r="AF182" s="753"/>
      <c r="AG182" s="758"/>
      <c r="AH182" s="758"/>
    </row>
    <row r="183" spans="2:34" ht="15.65" customHeight="1" outlineLevel="1" x14ac:dyDescent="0.25">
      <c r="B183" s="760" t="s">
        <v>2179</v>
      </c>
      <c r="D183" s="761" t="s">
        <v>1853</v>
      </c>
      <c r="E183" s="780">
        <v>1</v>
      </c>
      <c r="F183" s="761" t="s">
        <v>78</v>
      </c>
      <c r="G183" s="762"/>
      <c r="H183" s="762">
        <f>SUM(H184:H201)</f>
        <v>2.1200000000000006</v>
      </c>
      <c r="I183" s="762"/>
      <c r="J183" s="762">
        <f>SUM(J184:J201)</f>
        <v>130.23952540416667</v>
      </c>
      <c r="K183" s="762"/>
      <c r="L183" s="762">
        <f>SUM(L184:L201)</f>
        <v>22</v>
      </c>
      <c r="N183" s="1049"/>
      <c r="O183" s="763">
        <f>SUM(M184:M201)</f>
        <v>279.43952540416666</v>
      </c>
      <c r="P183" s="781" t="str">
        <f>B183</f>
        <v>V1-2-D1</v>
      </c>
      <c r="Q183" s="781"/>
      <c r="R183" s="781"/>
      <c r="S183" s="781"/>
      <c r="T183" s="781"/>
      <c r="U183" s="781"/>
      <c r="V183" s="781"/>
      <c r="W183" s="781"/>
      <c r="X183" s="762">
        <f>SUM(M184:M201)</f>
        <v>279.43952540416666</v>
      </c>
      <c r="Y183" s="764"/>
      <c r="Z183" s="939"/>
    </row>
    <row r="184" spans="2:34" ht="15.65" customHeight="1" outlineLevel="2" x14ac:dyDescent="0.25">
      <c r="B184" s="782"/>
      <c r="D184" s="793" t="s">
        <v>168</v>
      </c>
      <c r="E184" s="783"/>
      <c r="F184" s="794"/>
      <c r="G184" s="795"/>
      <c r="H184" s="795"/>
      <c r="I184" s="795"/>
      <c r="J184" s="795"/>
      <c r="K184" s="795"/>
      <c r="L184" s="784"/>
      <c r="M184" s="784"/>
      <c r="N184" s="1049"/>
      <c r="O184" s="785"/>
      <c r="P184" s="785"/>
      <c r="Q184" s="947" t="s">
        <v>1643</v>
      </c>
      <c r="R184" s="949">
        <f t="shared" ref="R184:R187" si="81">H184*$Y$2</f>
        <v>0</v>
      </c>
      <c r="S184" s="948" t="s">
        <v>1942</v>
      </c>
      <c r="T184" s="949">
        <f t="shared" ref="T184:T187" si="82">J184</f>
        <v>0</v>
      </c>
      <c r="U184" s="949">
        <f t="shared" ref="U184:U187" si="83">R184*$U$2</f>
        <v>0</v>
      </c>
      <c r="V184" s="949">
        <f t="shared" ref="V184:V187" si="84">T184*$V$2</f>
        <v>0</v>
      </c>
      <c r="W184" s="949">
        <f t="shared" ref="W184:W187" si="85">U184+V184</f>
        <v>0</v>
      </c>
      <c r="X184" s="949">
        <f t="shared" ref="X184:X187" si="86">M184+W184</f>
        <v>0</v>
      </c>
      <c r="Y184" s="785"/>
      <c r="Z184" s="939"/>
    </row>
    <row r="185" spans="2:34" s="769" customFormat="1" ht="15.65" customHeight="1" outlineLevel="2" x14ac:dyDescent="0.25">
      <c r="B185" s="786"/>
      <c r="C185" s="1042"/>
      <c r="D185" s="769" t="s">
        <v>178</v>
      </c>
      <c r="E185" s="798">
        <v>0</v>
      </c>
      <c r="F185" s="769" t="s">
        <v>78</v>
      </c>
      <c r="G185" s="767"/>
      <c r="H185" s="767"/>
      <c r="I185" s="767"/>
      <c r="J185" s="767"/>
      <c r="K185" s="767">
        <v>27</v>
      </c>
      <c r="L185" s="768">
        <f t="shared" ref="L185:L200" si="87">+K185*E185</f>
        <v>0</v>
      </c>
      <c r="M185" s="1046">
        <f>J185+H185*Onderbouwing_M29!$Y$2+L185</f>
        <v>0</v>
      </c>
      <c r="N185" s="1050"/>
      <c r="O185" s="787"/>
      <c r="P185" s="787"/>
      <c r="Q185" s="947" t="s">
        <v>1643</v>
      </c>
      <c r="R185" s="949">
        <f t="shared" si="81"/>
        <v>0</v>
      </c>
      <c r="S185" s="948" t="s">
        <v>1942</v>
      </c>
      <c r="T185" s="949">
        <f t="shared" si="82"/>
        <v>0</v>
      </c>
      <c r="U185" s="949">
        <f t="shared" si="83"/>
        <v>0</v>
      </c>
      <c r="V185" s="949">
        <f t="shared" si="84"/>
        <v>0</v>
      </c>
      <c r="W185" s="949">
        <f t="shared" si="85"/>
        <v>0</v>
      </c>
      <c r="X185" s="949">
        <f t="shared" si="86"/>
        <v>0</v>
      </c>
      <c r="Y185" s="799" t="s">
        <v>179</v>
      </c>
      <c r="Z185" s="938"/>
    </row>
    <row r="186" spans="2:34" s="769" customFormat="1" ht="15.65" customHeight="1" outlineLevel="2" x14ac:dyDescent="0.25">
      <c r="B186" s="786"/>
      <c r="C186" s="1042"/>
      <c r="D186" s="769" t="s">
        <v>180</v>
      </c>
      <c r="E186" s="798"/>
      <c r="F186" s="800" t="s">
        <v>78</v>
      </c>
      <c r="G186" s="766">
        <v>0.5</v>
      </c>
      <c r="H186" s="766">
        <f t="shared" ref="H186:H201" si="88">E186*G186</f>
        <v>0</v>
      </c>
      <c r="I186" s="801">
        <v>3.75</v>
      </c>
      <c r="J186" s="768">
        <f t="shared" ref="J186:J201" si="89">E186*I186</f>
        <v>0</v>
      </c>
      <c r="K186" s="768"/>
      <c r="L186" s="768">
        <f t="shared" si="87"/>
        <v>0</v>
      </c>
      <c r="M186" s="1046">
        <f>J186+H186*Onderbouwing_M29!$Y$2+L186</f>
        <v>0</v>
      </c>
      <c r="N186" s="1050"/>
      <c r="P186" s="772" t="s">
        <v>80</v>
      </c>
      <c r="Q186" s="947" t="s">
        <v>1643</v>
      </c>
      <c r="R186" s="949">
        <f t="shared" si="81"/>
        <v>0</v>
      </c>
      <c r="S186" s="948" t="s">
        <v>1942</v>
      </c>
      <c r="T186" s="949">
        <f t="shared" si="82"/>
        <v>0</v>
      </c>
      <c r="U186" s="949">
        <f t="shared" si="83"/>
        <v>0</v>
      </c>
      <c r="V186" s="949">
        <f t="shared" si="84"/>
        <v>0</v>
      </c>
      <c r="W186" s="949">
        <f t="shared" si="85"/>
        <v>0</v>
      </c>
      <c r="X186" s="949">
        <f t="shared" si="86"/>
        <v>0</v>
      </c>
      <c r="Y186" s="769" t="s">
        <v>181</v>
      </c>
      <c r="Z186" s="770"/>
    </row>
    <row r="187" spans="2:34" s="769" customFormat="1" ht="15.65" customHeight="1" outlineLevel="2" x14ac:dyDescent="0.25">
      <c r="B187" s="786"/>
      <c r="C187" s="1042"/>
      <c r="E187" s="796"/>
      <c r="G187" s="767">
        <v>0</v>
      </c>
      <c r="H187" s="767">
        <f t="shared" si="88"/>
        <v>0</v>
      </c>
      <c r="I187" s="767">
        <v>0</v>
      </c>
      <c r="J187" s="767">
        <f t="shared" si="89"/>
        <v>0</v>
      </c>
      <c r="K187" s="767"/>
      <c r="L187" s="768">
        <f t="shared" si="87"/>
        <v>0</v>
      </c>
      <c r="M187" s="767">
        <f>J187+H187*Onderbouwing_M29!$Y$2+L187</f>
        <v>0</v>
      </c>
      <c r="N187" s="1050"/>
      <c r="O187" s="787"/>
      <c r="P187" s="787"/>
      <c r="Q187" s="947" t="s">
        <v>1643</v>
      </c>
      <c r="R187" s="949">
        <f t="shared" si="81"/>
        <v>0</v>
      </c>
      <c r="S187" s="948" t="s">
        <v>1942</v>
      </c>
      <c r="T187" s="949">
        <f t="shared" si="82"/>
        <v>0</v>
      </c>
      <c r="U187" s="949">
        <f t="shared" si="83"/>
        <v>0</v>
      </c>
      <c r="V187" s="949">
        <f t="shared" si="84"/>
        <v>0</v>
      </c>
      <c r="W187" s="949">
        <f t="shared" si="85"/>
        <v>0</v>
      </c>
      <c r="X187" s="949">
        <f t="shared" si="86"/>
        <v>0</v>
      </c>
      <c r="Y187" s="787"/>
      <c r="Z187" s="938"/>
    </row>
    <row r="188" spans="2:34" s="769" customFormat="1" ht="15.65" customHeight="1" outlineLevel="2" x14ac:dyDescent="0.25">
      <c r="B188" s="1027"/>
      <c r="C188" s="1042"/>
      <c r="D188" s="1031" t="s">
        <v>182</v>
      </c>
      <c r="E188" s="803">
        <v>1.1000000000000001</v>
      </c>
      <c r="F188" s="804" t="s">
        <v>78</v>
      </c>
      <c r="G188" s="768">
        <v>0</v>
      </c>
      <c r="H188" s="768">
        <f t="shared" si="88"/>
        <v>0</v>
      </c>
      <c r="I188" s="768">
        <f>'Materiaal '!$E$173</f>
        <v>1.7944749999999998</v>
      </c>
      <c r="J188" s="768">
        <f t="shared" si="89"/>
        <v>1.9739225</v>
      </c>
      <c r="K188" s="768"/>
      <c r="L188" s="768">
        <f t="shared" si="87"/>
        <v>0</v>
      </c>
      <c r="M188" s="1046">
        <f>J188+H188*Onderbouwing_M29!$Y$2+L188</f>
        <v>1.9739225</v>
      </c>
      <c r="N188" s="1050"/>
      <c r="O188" s="767"/>
      <c r="P188" s="767"/>
      <c r="Q188" s="947" t="s">
        <v>1643</v>
      </c>
      <c r="R188" s="949">
        <f>H188*$Y$2</f>
        <v>0</v>
      </c>
      <c r="S188" s="948" t="s">
        <v>1942</v>
      </c>
      <c r="T188" s="949">
        <f>J188</f>
        <v>1.9739225</v>
      </c>
      <c r="U188" s="949">
        <f>R188*$U$2</f>
        <v>0</v>
      </c>
      <c r="V188" s="949">
        <f>T188*$V$2</f>
        <v>0.41452372500000001</v>
      </c>
      <c r="W188" s="949">
        <f>U188+V188</f>
        <v>0.41452372500000001</v>
      </c>
      <c r="X188" s="949">
        <f>M188+W188</f>
        <v>2.388446225</v>
      </c>
      <c r="Z188" s="770"/>
    </row>
    <row r="189" spans="2:34" s="769" customFormat="1" ht="15.65" customHeight="1" outlineLevel="2" x14ac:dyDescent="0.25">
      <c r="B189" s="1027"/>
      <c r="C189" s="1042"/>
      <c r="D189" s="1031" t="s">
        <v>183</v>
      </c>
      <c r="E189" s="803">
        <v>1</v>
      </c>
      <c r="F189" s="804" t="s">
        <v>78</v>
      </c>
      <c r="G189" s="768">
        <v>0.04</v>
      </c>
      <c r="H189" s="768">
        <f t="shared" si="88"/>
        <v>0.04</v>
      </c>
      <c r="I189" s="768">
        <v>0</v>
      </c>
      <c r="J189" s="768">
        <f t="shared" si="89"/>
        <v>0</v>
      </c>
      <c r="K189" s="768"/>
      <c r="L189" s="768">
        <f t="shared" si="87"/>
        <v>0</v>
      </c>
      <c r="M189" s="1046">
        <f>J189+H189*Onderbouwing_M29!$Y$2+L189</f>
        <v>2.4</v>
      </c>
      <c r="N189" s="1050"/>
      <c r="O189" s="767"/>
      <c r="P189" s="767"/>
      <c r="Q189" s="947" t="s">
        <v>1643</v>
      </c>
      <c r="R189" s="949">
        <f t="shared" ref="R189:R200" si="90">H189*$Y$2</f>
        <v>2.4</v>
      </c>
      <c r="S189" s="948" t="s">
        <v>1942</v>
      </c>
      <c r="T189" s="949">
        <f t="shared" ref="T189:T200" si="91">J189</f>
        <v>0</v>
      </c>
      <c r="U189" s="949">
        <f t="shared" ref="U189:U200" si="92">R189*$U$2</f>
        <v>0.216</v>
      </c>
      <c r="V189" s="949">
        <f t="shared" ref="V189:V200" si="93">T189*$V$2</f>
        <v>0</v>
      </c>
      <c r="W189" s="949">
        <f t="shared" ref="W189:W200" si="94">U189+V189</f>
        <v>0.216</v>
      </c>
      <c r="X189" s="949">
        <f t="shared" ref="X189:X200" si="95">M189+W189</f>
        <v>2.6160000000000001</v>
      </c>
      <c r="Z189" s="770"/>
    </row>
    <row r="190" spans="2:34" s="769" customFormat="1" ht="15.65" customHeight="1" outlineLevel="2" x14ac:dyDescent="0.25">
      <c r="B190" s="1027"/>
      <c r="C190" s="1042"/>
      <c r="D190" s="1031" t="s">
        <v>184</v>
      </c>
      <c r="E190" s="803">
        <f>2.85*E183</f>
        <v>2.85</v>
      </c>
      <c r="F190" s="805" t="s">
        <v>75</v>
      </c>
      <c r="G190" s="768">
        <v>0.2</v>
      </c>
      <c r="H190" s="768">
        <f t="shared" si="88"/>
        <v>0.57000000000000006</v>
      </c>
      <c r="I190" s="768">
        <f>'Materiaal '!$E$63</f>
        <v>2.56937675</v>
      </c>
      <c r="J190" s="768">
        <f t="shared" si="89"/>
        <v>7.3227237375000005</v>
      </c>
      <c r="K190" s="768"/>
      <c r="L190" s="768">
        <f t="shared" si="87"/>
        <v>0</v>
      </c>
      <c r="M190" s="1046">
        <f>J190+H190*Onderbouwing_M29!$Y$2+L190</f>
        <v>41.522723737500002</v>
      </c>
      <c r="N190" s="1050"/>
      <c r="Q190" s="947" t="s">
        <v>1643</v>
      </c>
      <c r="R190" s="949">
        <f t="shared" si="90"/>
        <v>34.200000000000003</v>
      </c>
      <c r="S190" s="948" t="s">
        <v>1942</v>
      </c>
      <c r="T190" s="949">
        <f t="shared" si="91"/>
        <v>7.3227237375000005</v>
      </c>
      <c r="U190" s="949">
        <f t="shared" si="92"/>
        <v>3.0780000000000003</v>
      </c>
      <c r="V190" s="949">
        <f t="shared" si="93"/>
        <v>1.537771984875</v>
      </c>
      <c r="W190" s="949">
        <f t="shared" si="94"/>
        <v>4.6157719848749998</v>
      </c>
      <c r="X190" s="949">
        <f t="shared" si="95"/>
        <v>46.138495722374998</v>
      </c>
      <c r="Y190" s="769" t="s">
        <v>185</v>
      </c>
      <c r="Z190" s="770"/>
    </row>
    <row r="191" spans="2:34" s="769" customFormat="1" ht="15.65" customHeight="1" outlineLevel="2" x14ac:dyDescent="0.25">
      <c r="B191" s="1027"/>
      <c r="C191" s="1042"/>
      <c r="D191" s="1031" t="s">
        <v>1850</v>
      </c>
      <c r="E191" s="803">
        <v>1.05</v>
      </c>
      <c r="F191" s="805" t="s">
        <v>78</v>
      </c>
      <c r="G191" s="768">
        <v>0</v>
      </c>
      <c r="H191" s="768">
        <f t="shared" si="88"/>
        <v>0</v>
      </c>
      <c r="I191" s="768">
        <f>'Materiaal '!$E$114</f>
        <v>17.529911999999999</v>
      </c>
      <c r="J191" s="768">
        <f t="shared" si="89"/>
        <v>18.406407600000001</v>
      </c>
      <c r="K191" s="768"/>
      <c r="L191" s="768">
        <f t="shared" si="87"/>
        <v>0</v>
      </c>
      <c r="M191" s="1046">
        <f>J191+H191*Onderbouwing_M29!$Y$2+L191</f>
        <v>18.406407600000001</v>
      </c>
      <c r="N191" s="1050"/>
      <c r="O191" s="767"/>
      <c r="P191" s="767"/>
      <c r="Q191" s="947" t="s">
        <v>1643</v>
      </c>
      <c r="R191" s="949">
        <f t="shared" si="90"/>
        <v>0</v>
      </c>
      <c r="S191" s="948" t="s">
        <v>1942</v>
      </c>
      <c r="T191" s="949">
        <f t="shared" si="91"/>
        <v>18.406407600000001</v>
      </c>
      <c r="U191" s="949">
        <f t="shared" si="92"/>
        <v>0</v>
      </c>
      <c r="V191" s="949">
        <f t="shared" si="93"/>
        <v>3.8653455960000001</v>
      </c>
      <c r="W191" s="949">
        <f t="shared" si="94"/>
        <v>3.8653455960000001</v>
      </c>
      <c r="X191" s="949">
        <f t="shared" si="95"/>
        <v>22.271753196000002</v>
      </c>
      <c r="Z191" s="770"/>
    </row>
    <row r="192" spans="2:34" s="769" customFormat="1" ht="15.65" customHeight="1" outlineLevel="2" x14ac:dyDescent="0.25">
      <c r="B192" s="1027"/>
      <c r="C192" s="1042"/>
      <c r="D192" s="1031" t="str">
        <f>D191</f>
        <v>Recticel Eurowall 1200x600x95 mm. PIR Spouwplaat RC 4.7</v>
      </c>
      <c r="E192" s="803">
        <v>1</v>
      </c>
      <c r="F192" s="805" t="s">
        <v>78</v>
      </c>
      <c r="G192" s="768">
        <v>0.15</v>
      </c>
      <c r="H192" s="768">
        <f t="shared" si="88"/>
        <v>0.15</v>
      </c>
      <c r="I192" s="768"/>
      <c r="J192" s="768">
        <f t="shared" si="89"/>
        <v>0</v>
      </c>
      <c r="K192" s="768"/>
      <c r="L192" s="768">
        <f t="shared" si="87"/>
        <v>0</v>
      </c>
      <c r="M192" s="1046">
        <f>J192+H192*Onderbouwing_M29!$Y$2+L192</f>
        <v>9</v>
      </c>
      <c r="N192" s="1050"/>
      <c r="O192" s="767"/>
      <c r="P192" s="767"/>
      <c r="Q192" s="947" t="s">
        <v>1643</v>
      </c>
      <c r="R192" s="949">
        <f t="shared" si="90"/>
        <v>9</v>
      </c>
      <c r="S192" s="948" t="s">
        <v>1942</v>
      </c>
      <c r="T192" s="949">
        <f t="shared" si="91"/>
        <v>0</v>
      </c>
      <c r="U192" s="949">
        <f t="shared" si="92"/>
        <v>0.80999999999999994</v>
      </c>
      <c r="V192" s="949">
        <f t="shared" si="93"/>
        <v>0</v>
      </c>
      <c r="W192" s="949">
        <f t="shared" si="94"/>
        <v>0.80999999999999994</v>
      </c>
      <c r="X192" s="949">
        <f t="shared" si="95"/>
        <v>9.81</v>
      </c>
      <c r="Z192" s="770"/>
    </row>
    <row r="193" spans="2:34" s="769" customFormat="1" ht="15.65" customHeight="1" outlineLevel="2" x14ac:dyDescent="0.25">
      <c r="B193" s="1027"/>
      <c r="C193" s="1042"/>
      <c r="D193" s="1031" t="s">
        <v>193</v>
      </c>
      <c r="E193" s="803">
        <v>1.1000000000000001</v>
      </c>
      <c r="F193" s="804" t="s">
        <v>78</v>
      </c>
      <c r="G193" s="768">
        <v>0</v>
      </c>
      <c r="H193" s="768">
        <f t="shared" si="88"/>
        <v>0</v>
      </c>
      <c r="I193" s="768">
        <f>'Materiaal '!$E$174</f>
        <v>2.1754249999999997</v>
      </c>
      <c r="J193" s="768">
        <f t="shared" si="89"/>
        <v>2.3929674999999997</v>
      </c>
      <c r="K193" s="768"/>
      <c r="L193" s="768">
        <f t="shared" si="87"/>
        <v>0</v>
      </c>
      <c r="M193" s="1046">
        <f>J193+H193*Onderbouwing_M29!$Y$2+L193</f>
        <v>2.3929674999999997</v>
      </c>
      <c r="N193" s="1050"/>
      <c r="O193" s="767"/>
      <c r="P193" s="767"/>
      <c r="Q193" s="947" t="s">
        <v>1643</v>
      </c>
      <c r="R193" s="949">
        <f t="shared" si="90"/>
        <v>0</v>
      </c>
      <c r="S193" s="948" t="s">
        <v>1942</v>
      </c>
      <c r="T193" s="949">
        <f t="shared" si="91"/>
        <v>2.3929674999999997</v>
      </c>
      <c r="U193" s="949">
        <f t="shared" si="92"/>
        <v>0</v>
      </c>
      <c r="V193" s="949">
        <f t="shared" si="93"/>
        <v>0.50252317499999988</v>
      </c>
      <c r="W193" s="949">
        <f t="shared" si="94"/>
        <v>0.50252317499999988</v>
      </c>
      <c r="X193" s="949">
        <f t="shared" si="95"/>
        <v>2.8954906749999996</v>
      </c>
      <c r="Z193" s="770"/>
    </row>
    <row r="194" spans="2:34" s="769" customFormat="1" ht="15.65" customHeight="1" outlineLevel="2" x14ac:dyDescent="0.25">
      <c r="B194" s="1027"/>
      <c r="C194" s="1042"/>
      <c r="D194" s="1031" t="s">
        <v>187</v>
      </c>
      <c r="E194" s="803">
        <v>1</v>
      </c>
      <c r="F194" s="804" t="s">
        <v>78</v>
      </c>
      <c r="G194" s="768">
        <v>0.04</v>
      </c>
      <c r="H194" s="768">
        <f t="shared" si="88"/>
        <v>0.04</v>
      </c>
      <c r="I194" s="768">
        <v>0</v>
      </c>
      <c r="J194" s="768">
        <f t="shared" si="89"/>
        <v>0</v>
      </c>
      <c r="K194" s="768"/>
      <c r="L194" s="768">
        <f t="shared" si="87"/>
        <v>0</v>
      </c>
      <c r="M194" s="1046">
        <f>J194+H194*Onderbouwing_M29!$Y$2+L194</f>
        <v>2.4</v>
      </c>
      <c r="N194" s="1050"/>
      <c r="O194" s="767"/>
      <c r="P194" s="767"/>
      <c r="Q194" s="947" t="s">
        <v>1643</v>
      </c>
      <c r="R194" s="949">
        <f t="shared" si="90"/>
        <v>2.4</v>
      </c>
      <c r="S194" s="948" t="s">
        <v>1942</v>
      </c>
      <c r="T194" s="949">
        <f t="shared" si="91"/>
        <v>0</v>
      </c>
      <c r="U194" s="949">
        <f t="shared" si="92"/>
        <v>0.216</v>
      </c>
      <c r="V194" s="949">
        <f t="shared" si="93"/>
        <v>0</v>
      </c>
      <c r="W194" s="949">
        <f t="shared" si="94"/>
        <v>0.216</v>
      </c>
      <c r="X194" s="949">
        <f t="shared" si="95"/>
        <v>2.6160000000000001</v>
      </c>
      <c r="Z194" s="770"/>
    </row>
    <row r="195" spans="2:34" s="769" customFormat="1" ht="15.65" customHeight="1" outlineLevel="2" x14ac:dyDescent="0.25">
      <c r="B195" s="1027"/>
      <c r="C195" s="1042"/>
      <c r="D195" s="1031" t="s">
        <v>189</v>
      </c>
      <c r="E195" s="803">
        <v>2.2000000000000002</v>
      </c>
      <c r="F195" s="805" t="s">
        <v>75</v>
      </c>
      <c r="G195" s="768">
        <v>0.1</v>
      </c>
      <c r="H195" s="768">
        <f t="shared" si="88"/>
        <v>0.22000000000000003</v>
      </c>
      <c r="I195" s="766">
        <f>'Materiaal '!$E$43</f>
        <v>0.49068366666666663</v>
      </c>
      <c r="J195" s="768">
        <f t="shared" si="89"/>
        <v>1.0795040666666667</v>
      </c>
      <c r="K195" s="768"/>
      <c r="L195" s="768">
        <f t="shared" si="87"/>
        <v>0</v>
      </c>
      <c r="M195" s="1046">
        <f>J195+H195*Onderbouwing_M29!$Y$2+L195</f>
        <v>14.279504066666668</v>
      </c>
      <c r="N195" s="1050"/>
      <c r="O195" s="806"/>
      <c r="P195" s="806"/>
      <c r="Q195" s="947" t="s">
        <v>1643</v>
      </c>
      <c r="R195" s="949">
        <f t="shared" si="90"/>
        <v>13.200000000000001</v>
      </c>
      <c r="S195" s="948" t="s">
        <v>1942</v>
      </c>
      <c r="T195" s="949">
        <f t="shared" si="91"/>
        <v>1.0795040666666667</v>
      </c>
      <c r="U195" s="949">
        <f t="shared" si="92"/>
        <v>1.1879999999999999</v>
      </c>
      <c r="V195" s="949">
        <f t="shared" si="93"/>
        <v>0.22669585399999997</v>
      </c>
      <c r="W195" s="949">
        <f t="shared" si="94"/>
        <v>1.4146958539999999</v>
      </c>
      <c r="X195" s="949">
        <f t="shared" si="95"/>
        <v>15.694199920666668</v>
      </c>
      <c r="Z195" s="770"/>
    </row>
    <row r="196" spans="2:34" s="769" customFormat="1" ht="15.65" customHeight="1" outlineLevel="2" x14ac:dyDescent="0.25">
      <c r="B196" s="1027"/>
      <c r="C196" s="1042"/>
      <c r="D196" s="1031" t="s">
        <v>190</v>
      </c>
      <c r="E196" s="803">
        <v>2.2000000000000002</v>
      </c>
      <c r="F196" s="807" t="s">
        <v>75</v>
      </c>
      <c r="G196" s="768">
        <v>0</v>
      </c>
      <c r="H196" s="768">
        <f t="shared" si="88"/>
        <v>0</v>
      </c>
      <c r="I196" s="768">
        <v>0.12</v>
      </c>
      <c r="J196" s="768">
        <f t="shared" si="89"/>
        <v>0.26400000000000001</v>
      </c>
      <c r="K196" s="768"/>
      <c r="L196" s="768">
        <f t="shared" si="87"/>
        <v>0</v>
      </c>
      <c r="M196" s="1046">
        <f>J196+H196*Onderbouwing_M29!$Y$2+L196</f>
        <v>0.26400000000000001</v>
      </c>
      <c r="N196" s="1050"/>
      <c r="Q196" s="947" t="s">
        <v>1643</v>
      </c>
      <c r="R196" s="949">
        <f t="shared" si="90"/>
        <v>0</v>
      </c>
      <c r="S196" s="948" t="s">
        <v>1942</v>
      </c>
      <c r="T196" s="949">
        <f t="shared" si="91"/>
        <v>0.26400000000000001</v>
      </c>
      <c r="U196" s="949">
        <f t="shared" si="92"/>
        <v>0</v>
      </c>
      <c r="V196" s="949">
        <f t="shared" si="93"/>
        <v>5.5440000000000003E-2</v>
      </c>
      <c r="W196" s="949">
        <f t="shared" si="94"/>
        <v>5.5440000000000003E-2</v>
      </c>
      <c r="X196" s="949">
        <f t="shared" si="95"/>
        <v>0.31944</v>
      </c>
      <c r="Z196" s="770"/>
    </row>
    <row r="197" spans="2:34" s="769" customFormat="1" ht="15.65" customHeight="1" outlineLevel="2" x14ac:dyDescent="0.25">
      <c r="B197" s="1027"/>
      <c r="C197" s="1042"/>
      <c r="D197" s="1032" t="s">
        <v>1854</v>
      </c>
      <c r="E197" s="803">
        <v>1.1000000000000001</v>
      </c>
      <c r="F197" s="805" t="s">
        <v>78</v>
      </c>
      <c r="G197" s="768"/>
      <c r="H197" s="768">
        <f t="shared" si="88"/>
        <v>0</v>
      </c>
      <c r="I197" s="768">
        <v>78</v>
      </c>
      <c r="J197" s="768">
        <f t="shared" si="89"/>
        <v>85.800000000000011</v>
      </c>
      <c r="K197" s="768"/>
      <c r="L197" s="768">
        <f t="shared" si="87"/>
        <v>0</v>
      </c>
      <c r="M197" s="1046">
        <f>J197+H197*Onderbouwing_M29!$Y$2+L197</f>
        <v>85.800000000000011</v>
      </c>
      <c r="N197" s="1050"/>
      <c r="O197" s="806"/>
      <c r="P197" s="806"/>
      <c r="Q197" s="947" t="s">
        <v>1643</v>
      </c>
      <c r="R197" s="949">
        <f t="shared" si="90"/>
        <v>0</v>
      </c>
      <c r="S197" s="948" t="s">
        <v>1942</v>
      </c>
      <c r="T197" s="949">
        <f t="shared" si="91"/>
        <v>85.800000000000011</v>
      </c>
      <c r="U197" s="949">
        <f t="shared" si="92"/>
        <v>0</v>
      </c>
      <c r="V197" s="949">
        <f t="shared" si="93"/>
        <v>18.018000000000001</v>
      </c>
      <c r="W197" s="949">
        <f t="shared" si="94"/>
        <v>18.018000000000001</v>
      </c>
      <c r="X197" s="949">
        <f t="shared" si="95"/>
        <v>103.81800000000001</v>
      </c>
      <c r="Z197" s="770"/>
    </row>
    <row r="198" spans="2:34" s="769" customFormat="1" ht="15.65" customHeight="1" outlineLevel="2" x14ac:dyDescent="0.25">
      <c r="B198" s="1027"/>
      <c r="C198" s="1042"/>
      <c r="D198" s="1032" t="s">
        <v>1854</v>
      </c>
      <c r="E198" s="803">
        <v>1</v>
      </c>
      <c r="F198" s="805" t="s">
        <v>78</v>
      </c>
      <c r="G198" s="768">
        <v>1</v>
      </c>
      <c r="H198" s="768">
        <f t="shared" si="88"/>
        <v>1</v>
      </c>
      <c r="I198" s="768"/>
      <c r="J198" s="768">
        <f t="shared" si="89"/>
        <v>0</v>
      </c>
      <c r="K198" s="768"/>
      <c r="L198" s="768">
        <f t="shared" si="87"/>
        <v>0</v>
      </c>
      <c r="M198" s="1046">
        <f>J198+H198*Onderbouwing_M29!$Y$2+L198</f>
        <v>60</v>
      </c>
      <c r="N198" s="1050"/>
      <c r="O198" s="806"/>
      <c r="P198" s="806"/>
      <c r="Q198" s="947" t="s">
        <v>1643</v>
      </c>
      <c r="R198" s="949">
        <f t="shared" si="90"/>
        <v>60</v>
      </c>
      <c r="S198" s="948" t="s">
        <v>1942</v>
      </c>
      <c r="T198" s="949">
        <f t="shared" si="91"/>
        <v>0</v>
      </c>
      <c r="U198" s="949">
        <f t="shared" si="92"/>
        <v>5.3999999999999995</v>
      </c>
      <c r="V198" s="949">
        <f t="shared" si="93"/>
        <v>0</v>
      </c>
      <c r="W198" s="949">
        <f t="shared" si="94"/>
        <v>5.3999999999999995</v>
      </c>
      <c r="X198" s="949">
        <f t="shared" si="95"/>
        <v>65.400000000000006</v>
      </c>
      <c r="Z198" s="770"/>
    </row>
    <row r="199" spans="2:34" s="769" customFormat="1" ht="15.65" customHeight="1" outlineLevel="2" x14ac:dyDescent="0.25">
      <c r="B199" s="1027"/>
      <c r="C199" s="1042"/>
      <c r="D199" s="1032" t="s">
        <v>194</v>
      </c>
      <c r="E199" s="803">
        <f>1*E189</f>
        <v>1</v>
      </c>
      <c r="F199" s="805" t="s">
        <v>78</v>
      </c>
      <c r="G199" s="768">
        <v>0</v>
      </c>
      <c r="H199" s="768">
        <f t="shared" si="88"/>
        <v>0</v>
      </c>
      <c r="I199" s="768"/>
      <c r="J199" s="768">
        <f t="shared" si="89"/>
        <v>0</v>
      </c>
      <c r="K199" s="768">
        <v>22</v>
      </c>
      <c r="L199" s="768">
        <f t="shared" si="87"/>
        <v>22</v>
      </c>
      <c r="M199" s="1046">
        <f>J199+H199*Onderbouwing_M29!$Y$2+L199</f>
        <v>22</v>
      </c>
      <c r="N199" s="1050"/>
      <c r="O199" s="787"/>
      <c r="P199" s="787"/>
      <c r="Q199" s="947" t="s">
        <v>1643</v>
      </c>
      <c r="R199" s="949">
        <f t="shared" si="90"/>
        <v>0</v>
      </c>
      <c r="S199" s="948" t="s">
        <v>1942</v>
      </c>
      <c r="T199" s="949">
        <f t="shared" si="91"/>
        <v>0</v>
      </c>
      <c r="U199" s="949">
        <f t="shared" si="92"/>
        <v>0</v>
      </c>
      <c r="V199" s="949">
        <f t="shared" si="93"/>
        <v>0</v>
      </c>
      <c r="W199" s="949">
        <f t="shared" si="94"/>
        <v>0</v>
      </c>
      <c r="X199" s="949">
        <f t="shared" si="95"/>
        <v>22</v>
      </c>
      <c r="Z199" s="770"/>
    </row>
    <row r="200" spans="2:34" s="769" customFormat="1" ht="15.65" customHeight="1" outlineLevel="2" x14ac:dyDescent="0.25">
      <c r="B200" s="1027"/>
      <c r="C200" s="1042"/>
      <c r="D200" s="1032" t="s">
        <v>1851</v>
      </c>
      <c r="E200" s="803">
        <f>1*E189</f>
        <v>1</v>
      </c>
      <c r="F200" s="805" t="s">
        <v>78</v>
      </c>
      <c r="G200" s="768">
        <v>0.1</v>
      </c>
      <c r="H200" s="768">
        <f t="shared" si="88"/>
        <v>0.1</v>
      </c>
      <c r="I200" s="768">
        <v>13</v>
      </c>
      <c r="J200" s="768">
        <f t="shared" si="89"/>
        <v>13</v>
      </c>
      <c r="K200" s="768"/>
      <c r="L200" s="768">
        <f t="shared" si="87"/>
        <v>0</v>
      </c>
      <c r="M200" s="1046">
        <f>J200+H200*Onderbouwing_M29!$Y$2+L200</f>
        <v>19</v>
      </c>
      <c r="N200" s="1050"/>
      <c r="O200" s="806"/>
      <c r="P200" s="806"/>
      <c r="Q200" s="947" t="s">
        <v>1643</v>
      </c>
      <c r="R200" s="949">
        <f t="shared" si="90"/>
        <v>6</v>
      </c>
      <c r="S200" s="948" t="s">
        <v>1942</v>
      </c>
      <c r="T200" s="949">
        <f t="shared" si="91"/>
        <v>13</v>
      </c>
      <c r="U200" s="949">
        <f t="shared" si="92"/>
        <v>0.54</v>
      </c>
      <c r="V200" s="949">
        <f t="shared" si="93"/>
        <v>2.73</v>
      </c>
      <c r="W200" s="949">
        <f t="shared" si="94"/>
        <v>3.27</v>
      </c>
      <c r="X200" s="949">
        <f t="shared" si="95"/>
        <v>22.27</v>
      </c>
      <c r="Z200" s="770"/>
    </row>
    <row r="201" spans="2:34" s="769" customFormat="1" ht="15.65" customHeight="1" outlineLevel="2" x14ac:dyDescent="0.25">
      <c r="B201" s="786"/>
      <c r="C201" s="1042"/>
      <c r="E201" s="796"/>
      <c r="G201" s="767">
        <v>0</v>
      </c>
      <c r="H201" s="767">
        <f t="shared" si="88"/>
        <v>0</v>
      </c>
      <c r="I201" s="767">
        <v>0</v>
      </c>
      <c r="J201" s="767">
        <f t="shared" si="89"/>
        <v>0</v>
      </c>
      <c r="K201" s="767"/>
      <c r="L201" s="767">
        <f>E201*K201</f>
        <v>0</v>
      </c>
      <c r="M201" s="767">
        <f>J201+H201*Onderbouwing_M29!$Y$2+L201</f>
        <v>0</v>
      </c>
      <c r="N201" s="1050"/>
      <c r="O201" s="787"/>
      <c r="P201" s="787"/>
      <c r="Q201" s="787"/>
      <c r="R201" s="787"/>
      <c r="S201" s="787"/>
      <c r="T201" s="787"/>
      <c r="U201" s="787"/>
      <c r="V201" s="787"/>
      <c r="W201" s="787"/>
      <c r="X201" s="787"/>
      <c r="Y201" s="787"/>
      <c r="Z201" s="938"/>
    </row>
    <row r="202" spans="2:34" ht="9" customHeight="1" outlineLevel="1" x14ac:dyDescent="0.25">
      <c r="B202" s="788"/>
      <c r="D202" s="789"/>
      <c r="E202" s="791"/>
      <c r="F202" s="789"/>
      <c r="G202" s="790"/>
      <c r="H202" s="790"/>
      <c r="I202" s="790"/>
      <c r="J202" s="790"/>
      <c r="K202" s="790"/>
      <c r="L202" s="790"/>
      <c r="M202" s="790"/>
      <c r="N202" s="1037"/>
      <c r="O202" s="963"/>
      <c r="P202" s="963"/>
      <c r="Q202" s="963"/>
      <c r="R202" s="963"/>
      <c r="S202" s="963"/>
      <c r="T202" s="963"/>
      <c r="U202" s="963"/>
      <c r="V202" s="963"/>
      <c r="W202" s="963"/>
      <c r="X202" s="963"/>
      <c r="Y202" s="963"/>
      <c r="Z202" s="774"/>
      <c r="AA202" s="779"/>
      <c r="AB202" s="753"/>
      <c r="AC202" s="753"/>
      <c r="AD202" s="753"/>
      <c r="AE202" s="753"/>
      <c r="AF202" s="753"/>
      <c r="AG202" s="758"/>
      <c r="AH202" s="758"/>
    </row>
    <row r="203" spans="2:34" ht="15.65" customHeight="1" outlineLevel="1" x14ac:dyDescent="0.25">
      <c r="B203" s="760" t="s">
        <v>2180</v>
      </c>
      <c r="D203" s="761" t="s">
        <v>1855</v>
      </c>
      <c r="E203" s="780">
        <v>1</v>
      </c>
      <c r="F203" s="761" t="s">
        <v>78</v>
      </c>
      <c r="G203" s="762"/>
      <c r="H203" s="762">
        <f>SUM(H204:H221)</f>
        <v>14.4</v>
      </c>
      <c r="I203" s="762"/>
      <c r="J203" s="762">
        <f>SUM(J204:J221)</f>
        <v>909</v>
      </c>
      <c r="K203" s="762"/>
      <c r="L203" s="762">
        <f>SUM(L204:L221)</f>
        <v>124.8</v>
      </c>
      <c r="M203" s="762">
        <f>SUM(M204:M213)</f>
        <v>141.80000000000001</v>
      </c>
      <c r="N203" s="1049"/>
      <c r="O203" s="763">
        <f>SUM(M204:M211)</f>
        <v>141.80000000000001</v>
      </c>
      <c r="P203" s="781" t="str">
        <f>B203</f>
        <v>V1-2-E1</v>
      </c>
      <c r="Q203" s="781"/>
      <c r="R203" s="781"/>
      <c r="S203" s="781"/>
      <c r="T203" s="781"/>
      <c r="U203" s="781"/>
      <c r="V203" s="781"/>
      <c r="W203" s="781"/>
      <c r="X203" s="762">
        <f>SUM(X204:X213)</f>
        <v>145.37</v>
      </c>
      <c r="Y203" s="764"/>
      <c r="Z203" s="939"/>
    </row>
    <row r="204" spans="2:34" ht="15.65" customHeight="1" outlineLevel="2" x14ac:dyDescent="0.25">
      <c r="B204" s="782"/>
      <c r="D204" s="793" t="s">
        <v>168</v>
      </c>
      <c r="E204" s="783"/>
      <c r="F204" s="794"/>
      <c r="G204" s="795"/>
      <c r="H204" s="795"/>
      <c r="I204" s="795"/>
      <c r="J204" s="795"/>
      <c r="K204" s="795"/>
      <c r="L204" s="784"/>
      <c r="M204" s="784"/>
      <c r="N204" s="1049"/>
      <c r="O204" s="785"/>
      <c r="P204" s="785"/>
      <c r="Q204" s="947" t="s">
        <v>1643</v>
      </c>
      <c r="R204" s="949">
        <f t="shared" ref="R204:R207" si="96">H204*$Y$2</f>
        <v>0</v>
      </c>
      <c r="S204" s="948" t="s">
        <v>1942</v>
      </c>
      <c r="T204" s="949">
        <f t="shared" ref="T204:T207" si="97">J204</f>
        <v>0</v>
      </c>
      <c r="U204" s="949">
        <f t="shared" ref="U204:U207" si="98">R204*$U$2</f>
        <v>0</v>
      </c>
      <c r="V204" s="949">
        <f t="shared" ref="V204:V207" si="99">T204*$V$2</f>
        <v>0</v>
      </c>
      <c r="W204" s="949">
        <f t="shared" ref="W204:W207" si="100">U204+V204</f>
        <v>0</v>
      </c>
      <c r="X204" s="949">
        <f t="shared" ref="X204:X207" si="101">M204+W204</f>
        <v>0</v>
      </c>
      <c r="Y204" s="785"/>
      <c r="Z204" s="939"/>
    </row>
    <row r="205" spans="2:34" s="769" customFormat="1" ht="15.65" customHeight="1" outlineLevel="2" x14ac:dyDescent="0.25">
      <c r="B205" s="786"/>
      <c r="C205" s="1042"/>
      <c r="D205" s="769" t="s">
        <v>178</v>
      </c>
      <c r="E205" s="798">
        <v>0</v>
      </c>
      <c r="F205" s="769" t="s">
        <v>78</v>
      </c>
      <c r="G205" s="767"/>
      <c r="H205" s="767"/>
      <c r="I205" s="767"/>
      <c r="J205" s="767"/>
      <c r="K205" s="767">
        <v>27</v>
      </c>
      <c r="L205" s="767">
        <f>E205*K205</f>
        <v>0</v>
      </c>
      <c r="M205" s="1046">
        <f>J205+H205*Onderbouwing_M29!$Y$2+L205</f>
        <v>0</v>
      </c>
      <c r="N205" s="1050"/>
      <c r="O205" s="787"/>
      <c r="P205" s="787"/>
      <c r="Q205" s="947" t="s">
        <v>1643</v>
      </c>
      <c r="R205" s="949">
        <f t="shared" si="96"/>
        <v>0</v>
      </c>
      <c r="S205" s="948" t="s">
        <v>1942</v>
      </c>
      <c r="T205" s="949">
        <f t="shared" si="97"/>
        <v>0</v>
      </c>
      <c r="U205" s="949">
        <f t="shared" si="98"/>
        <v>0</v>
      </c>
      <c r="V205" s="949">
        <f t="shared" si="99"/>
        <v>0</v>
      </c>
      <c r="W205" s="949">
        <f t="shared" si="100"/>
        <v>0</v>
      </c>
      <c r="X205" s="949">
        <f t="shared" si="101"/>
        <v>0</v>
      </c>
      <c r="Y205" s="799" t="s">
        <v>179</v>
      </c>
      <c r="Z205" s="938"/>
    </row>
    <row r="206" spans="2:34" s="769" customFormat="1" ht="15.65" customHeight="1" outlineLevel="2" x14ac:dyDescent="0.25">
      <c r="B206" s="786"/>
      <c r="C206" s="1042"/>
      <c r="D206" s="769" t="s">
        <v>180</v>
      </c>
      <c r="E206" s="798"/>
      <c r="F206" s="800" t="s">
        <v>78</v>
      </c>
      <c r="G206" s="766">
        <v>0.5</v>
      </c>
      <c r="H206" s="766">
        <f t="shared" ref="H206:H212" si="102">E206*G206</f>
        <v>0</v>
      </c>
      <c r="I206" s="801">
        <v>3.75</v>
      </c>
      <c r="J206" s="768">
        <f>E206*I206</f>
        <v>0</v>
      </c>
      <c r="K206" s="768"/>
      <c r="L206" s="767">
        <f>E206*K206</f>
        <v>0</v>
      </c>
      <c r="M206" s="1046">
        <f>J206+H206*Onderbouwing_M29!$Y$2+L206</f>
        <v>0</v>
      </c>
      <c r="N206" s="1050"/>
      <c r="P206" s="772"/>
      <c r="Q206" s="947" t="s">
        <v>1643</v>
      </c>
      <c r="R206" s="949">
        <f t="shared" si="96"/>
        <v>0</v>
      </c>
      <c r="S206" s="948" t="s">
        <v>1942</v>
      </c>
      <c r="T206" s="949">
        <f t="shared" si="97"/>
        <v>0</v>
      </c>
      <c r="U206" s="949">
        <f t="shared" si="98"/>
        <v>0</v>
      </c>
      <c r="V206" s="949">
        <f t="shared" si="99"/>
        <v>0</v>
      </c>
      <c r="W206" s="949">
        <f t="shared" si="100"/>
        <v>0</v>
      </c>
      <c r="X206" s="949">
        <f t="shared" si="101"/>
        <v>0</v>
      </c>
      <c r="Y206" s="769" t="s">
        <v>181</v>
      </c>
      <c r="Z206" s="770"/>
    </row>
    <row r="207" spans="2:34" s="769" customFormat="1" ht="15.65" customHeight="1" outlineLevel="2" x14ac:dyDescent="0.25">
      <c r="B207" s="786"/>
      <c r="C207" s="1042"/>
      <c r="E207" s="796"/>
      <c r="G207" s="767">
        <v>0</v>
      </c>
      <c r="H207" s="767">
        <f t="shared" si="102"/>
        <v>0</v>
      </c>
      <c r="I207" s="767">
        <v>0</v>
      </c>
      <c r="J207" s="767">
        <f>E207*I207</f>
        <v>0</v>
      </c>
      <c r="K207" s="767"/>
      <c r="L207" s="767">
        <f>E207*K207</f>
        <v>0</v>
      </c>
      <c r="M207" s="767">
        <f>J207+H207*Onderbouwing_M29!$Y$2+L207</f>
        <v>0</v>
      </c>
      <c r="N207" s="1050"/>
      <c r="P207" s="787"/>
      <c r="Q207" s="947" t="s">
        <v>1643</v>
      </c>
      <c r="R207" s="949">
        <f t="shared" si="96"/>
        <v>0</v>
      </c>
      <c r="S207" s="948" t="s">
        <v>1942</v>
      </c>
      <c r="T207" s="949">
        <f t="shared" si="97"/>
        <v>0</v>
      </c>
      <c r="U207" s="949">
        <f t="shared" si="98"/>
        <v>0</v>
      </c>
      <c r="V207" s="949">
        <f t="shared" si="99"/>
        <v>0</v>
      </c>
      <c r="W207" s="949">
        <f t="shared" si="100"/>
        <v>0</v>
      </c>
      <c r="X207" s="949">
        <f t="shared" si="101"/>
        <v>0</v>
      </c>
      <c r="Y207" s="787"/>
      <c r="Z207" s="938"/>
    </row>
    <row r="208" spans="2:34" s="769" customFormat="1" ht="15.65" customHeight="1" outlineLevel="2" x14ac:dyDescent="0.25">
      <c r="B208" s="1027"/>
      <c r="C208" s="1042"/>
      <c r="D208" s="1031" t="s">
        <v>1856</v>
      </c>
      <c r="E208" s="803">
        <v>1</v>
      </c>
      <c r="F208" s="804" t="s">
        <v>78</v>
      </c>
      <c r="G208" s="768">
        <v>0</v>
      </c>
      <c r="H208" s="768">
        <f t="shared" si="102"/>
        <v>0</v>
      </c>
      <c r="I208" s="768"/>
      <c r="J208" s="768">
        <v>17</v>
      </c>
      <c r="K208" s="768">
        <v>0</v>
      </c>
      <c r="M208" s="1046">
        <f>J208+H208*Onderbouwing_M29!$Y$2+L205</f>
        <v>17</v>
      </c>
      <c r="N208" s="1050"/>
      <c r="P208" s="787"/>
      <c r="Q208" s="947" t="s">
        <v>1643</v>
      </c>
      <c r="R208" s="949">
        <f>H208*$Y$2</f>
        <v>0</v>
      </c>
      <c r="S208" s="948" t="s">
        <v>1942</v>
      </c>
      <c r="T208" s="949">
        <f>J208</f>
        <v>17</v>
      </c>
      <c r="U208" s="949">
        <f>R208*$U$2</f>
        <v>0</v>
      </c>
      <c r="V208" s="949">
        <f>T208*$V$2</f>
        <v>3.57</v>
      </c>
      <c r="W208" s="949">
        <f>U208+V208</f>
        <v>3.57</v>
      </c>
      <c r="X208" s="949">
        <f>M208+W208</f>
        <v>20.57</v>
      </c>
      <c r="Y208" s="769" t="s">
        <v>195</v>
      </c>
      <c r="Z208" s="770"/>
    </row>
    <row r="209" spans="2:34" s="769" customFormat="1" ht="15.65" customHeight="1" outlineLevel="2" x14ac:dyDescent="0.25">
      <c r="B209" s="1027"/>
      <c r="C209" s="1042"/>
      <c r="D209" s="1031" t="s">
        <v>1857</v>
      </c>
      <c r="E209" s="803">
        <v>1</v>
      </c>
      <c r="F209" s="804" t="s">
        <v>78</v>
      </c>
      <c r="G209" s="768"/>
      <c r="H209" s="768">
        <f t="shared" si="102"/>
        <v>0</v>
      </c>
      <c r="I209" s="768"/>
      <c r="J209" s="768"/>
      <c r="K209" s="768">
        <v>0</v>
      </c>
      <c r="L209" s="768">
        <v>25</v>
      </c>
      <c r="M209" s="1046">
        <f>J209+H209*Onderbouwing_M29!$Y$2+L209</f>
        <v>25</v>
      </c>
      <c r="N209" s="1050"/>
      <c r="P209" s="787"/>
      <c r="Q209" s="947" t="s">
        <v>1643</v>
      </c>
      <c r="R209" s="949">
        <f t="shared" ref="R209:R210" si="103">H209*$Y$2</f>
        <v>0</v>
      </c>
      <c r="S209" s="948" t="s">
        <v>1942</v>
      </c>
      <c r="T209" s="949">
        <f t="shared" ref="T209:T210" si="104">J209</f>
        <v>0</v>
      </c>
      <c r="U209" s="949">
        <f t="shared" ref="U209:U210" si="105">R209*$U$2</f>
        <v>0</v>
      </c>
      <c r="V209" s="949">
        <f t="shared" ref="V209:V210" si="106">T209*$V$2</f>
        <v>0</v>
      </c>
      <c r="W209" s="949">
        <f t="shared" ref="W209:W210" si="107">U209+V209</f>
        <v>0</v>
      </c>
      <c r="X209" s="949">
        <f t="shared" ref="X209:X210" si="108">M209+W209</f>
        <v>25</v>
      </c>
      <c r="Y209" s="769" t="s">
        <v>195</v>
      </c>
      <c r="Z209" s="770"/>
    </row>
    <row r="210" spans="2:34" s="769" customFormat="1" ht="15.65" customHeight="1" outlineLevel="2" x14ac:dyDescent="0.25">
      <c r="B210" s="1027"/>
      <c r="C210" s="1042"/>
      <c r="D210" s="1031" t="s">
        <v>196</v>
      </c>
      <c r="E210" s="803">
        <v>1</v>
      </c>
      <c r="F210" s="804" t="s">
        <v>78</v>
      </c>
      <c r="G210" s="768">
        <v>0</v>
      </c>
      <c r="H210" s="768">
        <f t="shared" si="102"/>
        <v>0</v>
      </c>
      <c r="I210" s="768"/>
      <c r="J210" s="768">
        <f>E210*I210</f>
        <v>0</v>
      </c>
      <c r="K210" s="768">
        <v>90</v>
      </c>
      <c r="L210" s="768">
        <f>+K210*E210</f>
        <v>90</v>
      </c>
      <c r="M210" s="1046">
        <f>J210+H210*Onderbouwing_M29!$Y$2+L210</f>
        <v>90</v>
      </c>
      <c r="N210" s="1050"/>
      <c r="P210" s="787"/>
      <c r="Q210" s="947" t="s">
        <v>1643</v>
      </c>
      <c r="R210" s="949">
        <f t="shared" si="103"/>
        <v>0</v>
      </c>
      <c r="S210" s="948" t="s">
        <v>1942</v>
      </c>
      <c r="T210" s="949">
        <f t="shared" si="104"/>
        <v>0</v>
      </c>
      <c r="U210" s="949">
        <f t="shared" si="105"/>
        <v>0</v>
      </c>
      <c r="V210" s="949">
        <f t="shared" si="106"/>
        <v>0</v>
      </c>
      <c r="W210" s="949">
        <f t="shared" si="107"/>
        <v>0</v>
      </c>
      <c r="X210" s="949">
        <f t="shared" si="108"/>
        <v>90</v>
      </c>
      <c r="Y210" s="769" t="s">
        <v>185</v>
      </c>
      <c r="Z210" s="770"/>
    </row>
    <row r="211" spans="2:34" s="769" customFormat="1" ht="15.65" customHeight="1" outlineLevel="2" x14ac:dyDescent="0.25">
      <c r="B211" s="1027"/>
      <c r="C211" s="1042"/>
      <c r="D211" s="1031" t="s">
        <v>1858</v>
      </c>
      <c r="E211" s="803">
        <v>0.35</v>
      </c>
      <c r="F211" s="804" t="s">
        <v>78</v>
      </c>
      <c r="G211" s="768"/>
      <c r="H211" s="768">
        <f t="shared" si="102"/>
        <v>0</v>
      </c>
      <c r="I211" s="768"/>
      <c r="J211" s="768">
        <f>E211*I211</f>
        <v>0</v>
      </c>
      <c r="K211" s="768">
        <v>28</v>
      </c>
      <c r="L211" s="768">
        <f>+K211*E211</f>
        <v>9.7999999999999989</v>
      </c>
      <c r="M211" s="1046">
        <f>J211+H211*Onderbouwing_M29!$Y$2+L211</f>
        <v>9.7999999999999989</v>
      </c>
      <c r="N211" s="1050"/>
      <c r="P211" s="787"/>
      <c r="Q211" s="947" t="s">
        <v>1643</v>
      </c>
      <c r="R211" s="949">
        <f t="shared" ref="R211" si="109">H211*$Y$2</f>
        <v>0</v>
      </c>
      <c r="S211" s="948" t="s">
        <v>1942</v>
      </c>
      <c r="T211" s="949">
        <f t="shared" ref="T211" si="110">J211</f>
        <v>0</v>
      </c>
      <c r="U211" s="949">
        <f t="shared" ref="U211" si="111">R211*$U$2</f>
        <v>0</v>
      </c>
      <c r="V211" s="949">
        <f t="shared" ref="V211" si="112">T211*$V$2</f>
        <v>0</v>
      </c>
      <c r="W211" s="949">
        <f t="shared" ref="W211" si="113">U211+V211</f>
        <v>0</v>
      </c>
      <c r="X211" s="949">
        <f t="shared" ref="X211" si="114">M211+W211</f>
        <v>9.7999999999999989</v>
      </c>
      <c r="Z211" s="770"/>
    </row>
    <row r="212" spans="2:34" s="769" customFormat="1" ht="15.65" customHeight="1" outlineLevel="2" x14ac:dyDescent="0.25">
      <c r="B212" s="1027"/>
      <c r="C212" s="1042"/>
      <c r="D212" s="1031"/>
      <c r="E212" s="803"/>
      <c r="F212" s="804"/>
      <c r="G212" s="768">
        <v>0</v>
      </c>
      <c r="H212" s="768">
        <f t="shared" si="102"/>
        <v>0</v>
      </c>
      <c r="I212" s="768"/>
      <c r="J212" s="768">
        <f>E212*I212</f>
        <v>0</v>
      </c>
      <c r="K212" s="768"/>
      <c r="L212" s="768">
        <f>+K212*E212</f>
        <v>0</v>
      </c>
      <c r="M212" s="1046">
        <f>J212+H212*Onderbouwing_M29!$Y$2+L212</f>
        <v>0</v>
      </c>
      <c r="N212" s="1050"/>
      <c r="P212" s="787"/>
      <c r="Q212" s="787"/>
      <c r="R212" s="787"/>
      <c r="S212" s="787"/>
      <c r="T212" s="787"/>
      <c r="U212" s="787"/>
      <c r="V212" s="787"/>
      <c r="W212" s="787"/>
      <c r="X212" s="787"/>
      <c r="Y212" s="769" t="s">
        <v>185</v>
      </c>
      <c r="Z212" s="770"/>
    </row>
    <row r="213" spans="2:34" ht="9" customHeight="1" outlineLevel="2" x14ac:dyDescent="0.25">
      <c r="B213" s="788"/>
      <c r="D213" s="789"/>
      <c r="E213" s="791"/>
      <c r="F213" s="789"/>
      <c r="G213" s="790"/>
      <c r="H213" s="790"/>
      <c r="I213" s="790"/>
      <c r="J213" s="790"/>
      <c r="K213" s="790"/>
      <c r="L213" s="790"/>
      <c r="M213" s="790"/>
      <c r="N213" s="1037"/>
      <c r="O213" s="963"/>
      <c r="P213" s="963"/>
      <c r="Q213" s="963"/>
      <c r="R213" s="963"/>
      <c r="S213" s="963"/>
      <c r="T213" s="963"/>
      <c r="U213" s="963"/>
      <c r="V213" s="963"/>
      <c r="W213" s="963"/>
      <c r="X213" s="963"/>
      <c r="Y213" s="963"/>
      <c r="Z213" s="774"/>
      <c r="AA213" s="779"/>
      <c r="AB213" s="753"/>
      <c r="AC213" s="753"/>
      <c r="AD213" s="753"/>
      <c r="AE213" s="753"/>
      <c r="AF213" s="753"/>
      <c r="AG213" s="758"/>
      <c r="AH213" s="758"/>
    </row>
    <row r="214" spans="2:34" ht="15.65" customHeight="1" outlineLevel="2" x14ac:dyDescent="0.25">
      <c r="B214" s="760" t="s">
        <v>197</v>
      </c>
      <c r="D214" s="761" t="s">
        <v>173</v>
      </c>
      <c r="E214" s="780">
        <v>1</v>
      </c>
      <c r="F214" s="761" t="s">
        <v>76</v>
      </c>
      <c r="G214" s="762"/>
      <c r="H214" s="762">
        <f>SUM(H215:H221)</f>
        <v>7.2</v>
      </c>
      <c r="I214" s="762"/>
      <c r="J214" s="762">
        <f>SUM(J215:J221)</f>
        <v>446</v>
      </c>
      <c r="K214" s="762"/>
      <c r="L214" s="762">
        <f>SUM(L215:L221)</f>
        <v>0</v>
      </c>
      <c r="M214" s="762">
        <f>SUM(M215:M221)</f>
        <v>878</v>
      </c>
      <c r="N214" s="1049"/>
      <c r="O214" s="763">
        <f>SUM(M215:M221)</f>
        <v>878</v>
      </c>
      <c r="P214" s="781" t="str">
        <f>B214</f>
        <v>V1-2-X</v>
      </c>
      <c r="Q214" s="781"/>
      <c r="R214" s="781"/>
      <c r="S214" s="781"/>
      <c r="T214" s="781"/>
      <c r="U214" s="781"/>
      <c r="V214" s="781"/>
      <c r="W214" s="781"/>
      <c r="X214" s="781"/>
      <c r="Y214" s="764"/>
      <c r="Z214" s="939"/>
    </row>
    <row r="215" spans="2:34" ht="15.65" customHeight="1" outlineLevel="3" x14ac:dyDescent="0.25">
      <c r="B215" s="782"/>
      <c r="D215" s="793" t="s">
        <v>168</v>
      </c>
      <c r="E215" s="783"/>
      <c r="F215" s="794"/>
      <c r="G215" s="795"/>
      <c r="H215" s="795"/>
      <c r="I215" s="783"/>
      <c r="J215" s="794"/>
      <c r="K215" s="795"/>
      <c r="L215" s="784"/>
      <c r="M215" s="784"/>
      <c r="N215" s="1049"/>
      <c r="O215" s="785"/>
      <c r="P215" s="785"/>
      <c r="Q215" s="947" t="s">
        <v>1643</v>
      </c>
      <c r="R215" s="949">
        <f t="shared" ref="R215:R218" si="115">H215*$Y$2</f>
        <v>0</v>
      </c>
      <c r="S215" s="948" t="s">
        <v>1942</v>
      </c>
      <c r="T215" s="949">
        <f t="shared" ref="T215:T218" si="116">J215</f>
        <v>0</v>
      </c>
      <c r="U215" s="949">
        <f t="shared" ref="U215:U218" si="117">R215*$U$2</f>
        <v>0</v>
      </c>
      <c r="V215" s="949">
        <f t="shared" ref="V215:V218" si="118">T215*$V$2</f>
        <v>0</v>
      </c>
      <c r="W215" s="949">
        <f t="shared" ref="W215:W218" si="119">U215+V215</f>
        <v>0</v>
      </c>
      <c r="X215" s="949">
        <f t="shared" ref="X215:X218" si="120">M215+W215</f>
        <v>0</v>
      </c>
      <c r="Y215" s="785"/>
      <c r="Z215" s="939"/>
    </row>
    <row r="216" spans="2:34" s="769" customFormat="1" ht="15.65" customHeight="1" outlineLevel="3" x14ac:dyDescent="0.25">
      <c r="B216" s="786" t="s">
        <v>2181</v>
      </c>
      <c r="C216" s="1042"/>
      <c r="D216" s="808" t="s">
        <v>198</v>
      </c>
      <c r="E216" s="796">
        <v>1</v>
      </c>
      <c r="F216" s="769" t="s">
        <v>78</v>
      </c>
      <c r="G216" s="767">
        <v>0.5</v>
      </c>
      <c r="H216" s="767">
        <f t="shared" ref="H216:H221" si="121">E216*G216</f>
        <v>0.5</v>
      </c>
      <c r="I216" s="796">
        <v>3.75</v>
      </c>
      <c r="K216" s="767"/>
      <c r="L216" s="767">
        <f t="shared" ref="L216:L221" si="122">E216*K216</f>
        <v>0</v>
      </c>
      <c r="M216" s="767">
        <f>J216+H216*Onderbouwing_M29!$Y$2+L216</f>
        <v>30</v>
      </c>
      <c r="N216" s="1050"/>
      <c r="O216" s="787"/>
      <c r="P216" s="787"/>
      <c r="Q216" s="947" t="s">
        <v>1643</v>
      </c>
      <c r="R216" s="949">
        <f t="shared" si="115"/>
        <v>30</v>
      </c>
      <c r="S216" s="948" t="s">
        <v>1942</v>
      </c>
      <c r="T216" s="949">
        <f t="shared" si="116"/>
        <v>0</v>
      </c>
      <c r="U216" s="949">
        <f t="shared" si="117"/>
        <v>2.6999999999999997</v>
      </c>
      <c r="V216" s="949">
        <f t="shared" si="118"/>
        <v>0</v>
      </c>
      <c r="W216" s="949">
        <f t="shared" si="119"/>
        <v>2.6999999999999997</v>
      </c>
      <c r="X216" s="949">
        <f t="shared" si="120"/>
        <v>32.700000000000003</v>
      </c>
      <c r="Y216" s="787"/>
      <c r="Z216" s="938"/>
    </row>
    <row r="217" spans="2:34" s="769" customFormat="1" ht="15.65" customHeight="1" outlineLevel="3" x14ac:dyDescent="0.25">
      <c r="B217" s="786" t="s">
        <v>2182</v>
      </c>
      <c r="C217" s="1042"/>
      <c r="D217" s="808" t="s">
        <v>1351</v>
      </c>
      <c r="E217" s="796">
        <v>1</v>
      </c>
      <c r="F217" s="769" t="s">
        <v>78</v>
      </c>
      <c r="G217" s="767">
        <v>0.2</v>
      </c>
      <c r="H217" s="767">
        <f t="shared" si="121"/>
        <v>0.2</v>
      </c>
      <c r="I217" s="796">
        <v>0</v>
      </c>
      <c r="J217" s="769">
        <v>11</v>
      </c>
      <c r="K217" s="767"/>
      <c r="L217" s="767">
        <f t="shared" si="122"/>
        <v>0</v>
      </c>
      <c r="M217" s="767">
        <f>J217+H217*Onderbouwing_M29!$Y$2+L217</f>
        <v>23</v>
      </c>
      <c r="N217" s="1050"/>
      <c r="O217" s="787"/>
      <c r="P217" s="787"/>
      <c r="Q217" s="947" t="s">
        <v>1643</v>
      </c>
      <c r="R217" s="949">
        <f t="shared" si="115"/>
        <v>12</v>
      </c>
      <c r="S217" s="948" t="s">
        <v>1942</v>
      </c>
      <c r="T217" s="949">
        <f t="shared" si="116"/>
        <v>11</v>
      </c>
      <c r="U217" s="949">
        <f t="shared" si="117"/>
        <v>1.08</v>
      </c>
      <c r="V217" s="949">
        <f t="shared" si="118"/>
        <v>2.31</v>
      </c>
      <c r="W217" s="949">
        <f t="shared" si="119"/>
        <v>3.39</v>
      </c>
      <c r="X217" s="949">
        <f t="shared" si="120"/>
        <v>26.39</v>
      </c>
      <c r="Y217" s="787"/>
      <c r="Z217" s="938"/>
    </row>
    <row r="218" spans="2:34" s="769" customFormat="1" ht="15.65" customHeight="1" outlineLevel="3" x14ac:dyDescent="0.25">
      <c r="B218" s="786" t="s">
        <v>2183</v>
      </c>
      <c r="C218" s="1042"/>
      <c r="D218" s="808" t="s">
        <v>175</v>
      </c>
      <c r="E218" s="796">
        <v>1</v>
      </c>
      <c r="F218" s="769" t="s">
        <v>77</v>
      </c>
      <c r="G218" s="767">
        <v>2</v>
      </c>
      <c r="H218" s="767">
        <f t="shared" si="121"/>
        <v>2</v>
      </c>
      <c r="I218" s="796">
        <v>0</v>
      </c>
      <c r="J218" s="769">
        <v>55</v>
      </c>
      <c r="K218" s="767"/>
      <c r="L218" s="767">
        <f t="shared" si="122"/>
        <v>0</v>
      </c>
      <c r="M218" s="767">
        <f>J218+H218*Onderbouwing_M29!$Y$2+L218</f>
        <v>175</v>
      </c>
      <c r="N218" s="1050"/>
      <c r="O218" s="787"/>
      <c r="P218" s="787"/>
      <c r="Q218" s="947" t="s">
        <v>1643</v>
      </c>
      <c r="R218" s="949">
        <f t="shared" si="115"/>
        <v>120</v>
      </c>
      <c r="S218" s="948" t="s">
        <v>1942</v>
      </c>
      <c r="T218" s="949">
        <f t="shared" si="116"/>
        <v>55</v>
      </c>
      <c r="U218" s="949">
        <f t="shared" si="117"/>
        <v>10.799999999999999</v>
      </c>
      <c r="V218" s="949">
        <f t="shared" si="118"/>
        <v>11.549999999999999</v>
      </c>
      <c r="W218" s="949">
        <f t="shared" si="119"/>
        <v>22.349999999999998</v>
      </c>
      <c r="X218" s="949">
        <f t="shared" si="120"/>
        <v>197.35</v>
      </c>
      <c r="Y218" s="787"/>
      <c r="Z218" s="938"/>
    </row>
    <row r="219" spans="2:34" s="769" customFormat="1" ht="15.65" customHeight="1" outlineLevel="3" x14ac:dyDescent="0.25">
      <c r="B219" s="786" t="s">
        <v>2184</v>
      </c>
      <c r="C219" s="1042"/>
      <c r="D219" s="808" t="s">
        <v>176</v>
      </c>
      <c r="E219" s="796">
        <v>1</v>
      </c>
      <c r="F219" s="769" t="s">
        <v>151</v>
      </c>
      <c r="G219" s="767">
        <v>4</v>
      </c>
      <c r="H219" s="767">
        <f t="shared" si="121"/>
        <v>4</v>
      </c>
      <c r="I219" s="796">
        <v>0</v>
      </c>
      <c r="J219" s="769">
        <v>350</v>
      </c>
      <c r="K219" s="767"/>
      <c r="L219" s="767">
        <f t="shared" si="122"/>
        <v>0</v>
      </c>
      <c r="M219" s="767">
        <f>J219+H219*Onderbouwing_M29!$Y$2+L219</f>
        <v>590</v>
      </c>
      <c r="N219" s="1050"/>
      <c r="O219" s="787"/>
      <c r="P219" s="787"/>
      <c r="Q219" s="947" t="s">
        <v>1643</v>
      </c>
      <c r="R219" s="949">
        <f>H219*$Y$2</f>
        <v>240</v>
      </c>
      <c r="S219" s="948" t="s">
        <v>1942</v>
      </c>
      <c r="T219" s="949">
        <f>J219</f>
        <v>350</v>
      </c>
      <c r="U219" s="949">
        <f>R219*$U$2</f>
        <v>21.599999999999998</v>
      </c>
      <c r="V219" s="949">
        <f>T219*$V$2</f>
        <v>73.5</v>
      </c>
      <c r="W219" s="949">
        <f>U219+V219</f>
        <v>95.1</v>
      </c>
      <c r="X219" s="949">
        <f>M219+W219</f>
        <v>685.1</v>
      </c>
      <c r="Y219" s="787"/>
      <c r="Z219" s="938"/>
    </row>
    <row r="220" spans="2:34" s="769" customFormat="1" ht="15.65" customHeight="1" outlineLevel="3" x14ac:dyDescent="0.25">
      <c r="B220" s="786" t="s">
        <v>2185</v>
      </c>
      <c r="C220" s="1042"/>
      <c r="D220" s="797" t="s">
        <v>1352</v>
      </c>
      <c r="E220" s="796">
        <v>1</v>
      </c>
      <c r="F220" s="769" t="s">
        <v>78</v>
      </c>
      <c r="G220" s="767">
        <v>0.5</v>
      </c>
      <c r="H220" s="767">
        <f t="shared" si="121"/>
        <v>0.5</v>
      </c>
      <c r="I220" s="796">
        <v>0</v>
      </c>
      <c r="J220" s="769">
        <v>30</v>
      </c>
      <c r="K220" s="767"/>
      <c r="L220" s="767">
        <f t="shared" si="122"/>
        <v>0</v>
      </c>
      <c r="M220" s="767">
        <f>J220+H220*Onderbouwing_M29!$Y$2+L220</f>
        <v>60</v>
      </c>
      <c r="N220" s="1050"/>
      <c r="O220" s="787"/>
      <c r="P220" s="787"/>
      <c r="Q220" s="947" t="s">
        <v>1643</v>
      </c>
      <c r="R220" s="949">
        <f t="shared" ref="R220:R221" si="123">H220*$Y$2</f>
        <v>30</v>
      </c>
      <c r="S220" s="948" t="s">
        <v>1942</v>
      </c>
      <c r="T220" s="949">
        <f t="shared" ref="T220:T221" si="124">J220</f>
        <v>30</v>
      </c>
      <c r="U220" s="949">
        <f t="shared" ref="U220:U221" si="125">R220*$U$2</f>
        <v>2.6999999999999997</v>
      </c>
      <c r="V220" s="949">
        <f t="shared" ref="V220:V221" si="126">T220*$V$2</f>
        <v>6.3</v>
      </c>
      <c r="W220" s="949">
        <f t="shared" ref="W220:W221" si="127">U220+V220</f>
        <v>9</v>
      </c>
      <c r="X220" s="949">
        <f t="shared" ref="X220:X221" si="128">M220+W220</f>
        <v>69</v>
      </c>
      <c r="Y220" s="787"/>
      <c r="Z220" s="938"/>
    </row>
    <row r="221" spans="2:34" ht="15.65" customHeight="1" outlineLevel="3" x14ac:dyDescent="0.25">
      <c r="B221" s="782"/>
      <c r="E221" s="783"/>
      <c r="F221" s="794"/>
      <c r="G221" s="795">
        <v>0</v>
      </c>
      <c r="H221" s="795">
        <f t="shared" si="121"/>
        <v>0</v>
      </c>
      <c r="I221" s="783">
        <v>0</v>
      </c>
      <c r="J221" s="794"/>
      <c r="K221" s="784"/>
      <c r="L221" s="784">
        <f t="shared" si="122"/>
        <v>0</v>
      </c>
      <c r="M221" s="784">
        <f>J221+H221*Onderbouwing_M29!$Y$2+L221</f>
        <v>0</v>
      </c>
      <c r="N221" s="1049"/>
      <c r="O221" s="785"/>
      <c r="P221" s="785"/>
      <c r="Q221" s="947" t="s">
        <v>1643</v>
      </c>
      <c r="R221" s="949">
        <f t="shared" si="123"/>
        <v>0</v>
      </c>
      <c r="S221" s="948" t="s">
        <v>1942</v>
      </c>
      <c r="T221" s="949">
        <f t="shared" si="124"/>
        <v>0</v>
      </c>
      <c r="U221" s="949">
        <f t="shared" si="125"/>
        <v>0</v>
      </c>
      <c r="V221" s="949">
        <f t="shared" si="126"/>
        <v>0</v>
      </c>
      <c r="W221" s="949">
        <f t="shared" si="127"/>
        <v>0</v>
      </c>
      <c r="X221" s="949">
        <f t="shared" si="128"/>
        <v>0</v>
      </c>
      <c r="Y221" s="785"/>
      <c r="Z221" s="939"/>
    </row>
    <row r="222" spans="2:34" ht="9" customHeight="1" outlineLevel="1" x14ac:dyDescent="0.25">
      <c r="B222" s="788"/>
      <c r="D222" s="789"/>
      <c r="E222" s="791"/>
      <c r="F222" s="789"/>
      <c r="G222" s="790"/>
      <c r="H222" s="790"/>
      <c r="I222" s="790"/>
      <c r="J222" s="790"/>
      <c r="K222" s="790"/>
      <c r="L222" s="790"/>
      <c r="M222" s="790"/>
      <c r="N222" s="1037"/>
      <c r="O222" s="963"/>
      <c r="P222" s="963"/>
      <c r="Q222" s="963"/>
      <c r="R222" s="963"/>
      <c r="S222" s="963"/>
      <c r="T222" s="963"/>
      <c r="U222" s="963"/>
      <c r="V222" s="963"/>
      <c r="W222" s="963"/>
      <c r="X222" s="963"/>
      <c r="Y222" s="963"/>
      <c r="Z222" s="774"/>
      <c r="AA222" s="779"/>
      <c r="AB222" s="753"/>
      <c r="AC222" s="753"/>
      <c r="AD222" s="753"/>
      <c r="AE222" s="753"/>
      <c r="AF222" s="753"/>
      <c r="AG222" s="758"/>
      <c r="AH222" s="758"/>
    </row>
    <row r="223" spans="2:34" s="769" customFormat="1" ht="15.65" customHeight="1" outlineLevel="1" x14ac:dyDescent="0.25">
      <c r="B223" s="1006" t="s">
        <v>1636</v>
      </c>
      <c r="C223" s="1042"/>
      <c r="D223" s="1007" t="s">
        <v>1859</v>
      </c>
      <c r="E223" s="1008">
        <v>1</v>
      </c>
      <c r="F223" s="1007" t="s">
        <v>78</v>
      </c>
      <c r="G223" s="1009"/>
      <c r="H223" s="1009">
        <f>SUM(H224:H259)</f>
        <v>1.5899500000000002</v>
      </c>
      <c r="I223" s="1009"/>
      <c r="J223" s="1009">
        <f>SUM(J224:J259)</f>
        <v>62.503885241333336</v>
      </c>
      <c r="K223" s="1009"/>
      <c r="L223" s="1009">
        <f>SUM(L224:L259)</f>
        <v>0</v>
      </c>
      <c r="M223" s="1009">
        <f>SUM(M224:M259)</f>
        <v>157.90088524133336</v>
      </c>
      <c r="N223" s="1050"/>
      <c r="O223" s="1010">
        <f>SUM(M224:M259)</f>
        <v>157.90088524133336</v>
      </c>
      <c r="P223" s="1011" t="str">
        <f>B223</f>
        <v xml:space="preserve">V1-3 hout </v>
      </c>
      <c r="Q223" s="1011"/>
      <c r="R223" s="1011"/>
      <c r="S223" s="1011"/>
      <c r="T223" s="1011"/>
      <c r="U223" s="1011"/>
      <c r="V223" s="1011"/>
      <c r="W223" s="1011"/>
      <c r="X223" s="1011"/>
      <c r="Y223" s="1011"/>
    </row>
    <row r="224" spans="2:34" ht="15.65" customHeight="1" outlineLevel="2" x14ac:dyDescent="0.25">
      <c r="B224" s="782"/>
      <c r="D224" s="1033" t="s">
        <v>1692</v>
      </c>
      <c r="E224" s="783"/>
      <c r="F224" s="794"/>
      <c r="G224" s="795"/>
      <c r="H224" s="795"/>
      <c r="I224" s="795"/>
      <c r="J224" s="795"/>
      <c r="K224" s="795"/>
      <c r="L224" s="784"/>
      <c r="M224" s="784"/>
      <c r="N224" s="1049"/>
      <c r="O224" s="785"/>
      <c r="P224" s="785"/>
      <c r="Q224" s="947" t="s">
        <v>1643</v>
      </c>
      <c r="R224" s="949">
        <f t="shared" ref="R224:R227" si="129">H224*$Y$2</f>
        <v>0</v>
      </c>
      <c r="S224" s="948" t="s">
        <v>1942</v>
      </c>
      <c r="T224" s="949">
        <f t="shared" ref="T224:T227" si="130">J224</f>
        <v>0</v>
      </c>
      <c r="U224" s="949">
        <f t="shared" ref="U224:U227" si="131">R224*$U$2</f>
        <v>0</v>
      </c>
      <c r="V224" s="949">
        <f t="shared" ref="V224:V227" si="132">T224*$V$2</f>
        <v>0</v>
      </c>
      <c r="W224" s="949">
        <f t="shared" ref="W224:W227" si="133">U224+V224</f>
        <v>0</v>
      </c>
      <c r="X224" s="949">
        <f t="shared" ref="X224:X227" si="134">M224+W224</f>
        <v>0</v>
      </c>
      <c r="Y224" s="785"/>
    </row>
    <row r="225" spans="2:25" s="769" customFormat="1" ht="15.65" customHeight="1" outlineLevel="2" x14ac:dyDescent="0.25">
      <c r="B225" s="786"/>
      <c r="C225" s="1042"/>
      <c r="D225" s="769" t="s">
        <v>1696</v>
      </c>
      <c r="E225" s="796">
        <f>1*1.7*110%</f>
        <v>1.87</v>
      </c>
      <c r="F225" s="769" t="s">
        <v>75</v>
      </c>
      <c r="G225" s="767">
        <v>0</v>
      </c>
      <c r="H225" s="767">
        <f t="shared" ref="H225:H239" si="135">E225*G225</f>
        <v>0</v>
      </c>
      <c r="I225" s="767">
        <v>2.02</v>
      </c>
      <c r="J225" s="767">
        <f t="shared" ref="J225:J239" si="136">E225*I225</f>
        <v>3.7774000000000001</v>
      </c>
      <c r="K225" s="767"/>
      <c r="L225" s="767">
        <f t="shared" ref="L225:L239" si="137">E225*K225</f>
        <v>0</v>
      </c>
      <c r="M225" s="767">
        <f>J225+H225*Onderbouwing_M29!$Y$2+L225</f>
        <v>3.7774000000000001</v>
      </c>
      <c r="N225" s="1050"/>
      <c r="O225" s="787"/>
      <c r="P225" s="809"/>
      <c r="Q225" s="947" t="s">
        <v>1643</v>
      </c>
      <c r="R225" s="949">
        <f t="shared" si="129"/>
        <v>0</v>
      </c>
      <c r="S225" s="948" t="s">
        <v>1942</v>
      </c>
      <c r="T225" s="949">
        <f t="shared" si="130"/>
        <v>3.7774000000000001</v>
      </c>
      <c r="U225" s="949">
        <f t="shared" si="131"/>
        <v>0</v>
      </c>
      <c r="V225" s="949">
        <f t="shared" si="132"/>
        <v>0.79325400000000001</v>
      </c>
      <c r="W225" s="949">
        <f t="shared" si="133"/>
        <v>0.79325400000000001</v>
      </c>
      <c r="X225" s="949">
        <f t="shared" si="134"/>
        <v>4.5706540000000002</v>
      </c>
    </row>
    <row r="226" spans="2:25" s="769" customFormat="1" ht="15.65" customHeight="1" outlineLevel="2" x14ac:dyDescent="0.25">
      <c r="B226" s="786"/>
      <c r="C226" s="1042"/>
      <c r="D226" s="769" t="s">
        <v>1697</v>
      </c>
      <c r="E226" s="796">
        <f>1*3.33*110%</f>
        <v>3.6630000000000003</v>
      </c>
      <c r="F226" s="769" t="s">
        <v>75</v>
      </c>
      <c r="G226" s="767">
        <v>0</v>
      </c>
      <c r="H226" s="767">
        <f t="shared" si="135"/>
        <v>0</v>
      </c>
      <c r="I226" s="767">
        <v>0.88</v>
      </c>
      <c r="J226" s="767">
        <f t="shared" si="136"/>
        <v>3.2234400000000001</v>
      </c>
      <c r="K226" s="767"/>
      <c r="L226" s="767">
        <f t="shared" si="137"/>
        <v>0</v>
      </c>
      <c r="M226" s="767">
        <f>J226+H226*Onderbouwing_M29!$Y$2+L226</f>
        <v>3.2234400000000001</v>
      </c>
      <c r="N226" s="1050"/>
      <c r="O226" s="787"/>
      <c r="P226" s="809"/>
      <c r="Q226" s="947" t="s">
        <v>1643</v>
      </c>
      <c r="R226" s="949">
        <f t="shared" si="129"/>
        <v>0</v>
      </c>
      <c r="S226" s="948" t="s">
        <v>1942</v>
      </c>
      <c r="T226" s="949">
        <f t="shared" si="130"/>
        <v>3.2234400000000001</v>
      </c>
      <c r="U226" s="949">
        <f t="shared" si="131"/>
        <v>0</v>
      </c>
      <c r="V226" s="949">
        <f t="shared" si="132"/>
        <v>0.67692240000000004</v>
      </c>
      <c r="W226" s="949">
        <f t="shared" si="133"/>
        <v>0.67692240000000004</v>
      </c>
      <c r="X226" s="949">
        <f t="shared" si="134"/>
        <v>3.9003624000000001</v>
      </c>
      <c r="Y226" s="1060" t="s">
        <v>1935</v>
      </c>
    </row>
    <row r="227" spans="2:25" s="769" customFormat="1" ht="15.65" customHeight="1" outlineLevel="2" x14ac:dyDescent="0.25">
      <c r="B227" s="786"/>
      <c r="C227" s="1042"/>
      <c r="D227" s="769" t="s">
        <v>1698</v>
      </c>
      <c r="E227" s="796">
        <f>E226+E225</f>
        <v>5.5330000000000004</v>
      </c>
      <c r="F227" s="769" t="s">
        <v>75</v>
      </c>
      <c r="G227" s="767">
        <v>0.15</v>
      </c>
      <c r="H227" s="767">
        <f t="shared" si="135"/>
        <v>0.82995000000000008</v>
      </c>
      <c r="I227" s="767">
        <v>1</v>
      </c>
      <c r="J227" s="767">
        <f t="shared" si="136"/>
        <v>5.5330000000000004</v>
      </c>
      <c r="K227" s="767"/>
      <c r="L227" s="767">
        <f t="shared" si="137"/>
        <v>0</v>
      </c>
      <c r="M227" s="767">
        <f>J227+H227*Onderbouwing_M29!$Y$2+L227</f>
        <v>55.330000000000005</v>
      </c>
      <c r="N227" s="1050"/>
      <c r="O227" s="787"/>
      <c r="P227" s="809"/>
      <c r="Q227" s="947" t="s">
        <v>1643</v>
      </c>
      <c r="R227" s="949">
        <f t="shared" si="129"/>
        <v>49.797000000000004</v>
      </c>
      <c r="S227" s="948" t="s">
        <v>1942</v>
      </c>
      <c r="T227" s="949">
        <f t="shared" si="130"/>
        <v>5.5330000000000004</v>
      </c>
      <c r="U227" s="949">
        <f t="shared" si="131"/>
        <v>4.4817299999999998</v>
      </c>
      <c r="V227" s="949">
        <f t="shared" si="132"/>
        <v>1.1619300000000001</v>
      </c>
      <c r="W227" s="949">
        <f t="shared" si="133"/>
        <v>5.6436599999999997</v>
      </c>
      <c r="X227" s="949">
        <f t="shared" si="134"/>
        <v>60.973660000000002</v>
      </c>
      <c r="Y227" s="940"/>
    </row>
    <row r="228" spans="2:25" s="769" customFormat="1" ht="15.65" customHeight="1" outlineLevel="2" x14ac:dyDescent="0.25">
      <c r="B228" s="786"/>
      <c r="C228" s="1042"/>
      <c r="D228" s="769" t="s">
        <v>201</v>
      </c>
      <c r="E228" s="796">
        <v>1.1000000000000001</v>
      </c>
      <c r="F228" s="769" t="s">
        <v>78</v>
      </c>
      <c r="G228" s="767">
        <v>0</v>
      </c>
      <c r="H228" s="767">
        <f t="shared" si="135"/>
        <v>0</v>
      </c>
      <c r="I228" s="767">
        <f>'Materiaal '!E33</f>
        <v>25.555692666666669</v>
      </c>
      <c r="J228" s="767">
        <f t="shared" si="136"/>
        <v>28.111261933333338</v>
      </c>
      <c r="K228" s="767"/>
      <c r="L228" s="767">
        <f t="shared" si="137"/>
        <v>0</v>
      </c>
      <c r="M228" s="767">
        <f>J228+H228*Onderbouwing_M29!$Y$2+L228</f>
        <v>28.111261933333338</v>
      </c>
      <c r="N228" s="1050"/>
      <c r="O228" s="787"/>
      <c r="P228" s="787"/>
      <c r="Q228" s="947" t="s">
        <v>1643</v>
      </c>
      <c r="R228" s="949">
        <f>H228*$Y$2</f>
        <v>0</v>
      </c>
      <c r="S228" s="948" t="s">
        <v>1942</v>
      </c>
      <c r="T228" s="949">
        <f>J228</f>
        <v>28.111261933333338</v>
      </c>
      <c r="U228" s="949">
        <f>R228*$U$2</f>
        <v>0</v>
      </c>
      <c r="V228" s="949">
        <f>T228*$V$2</f>
        <v>5.9033650060000005</v>
      </c>
      <c r="W228" s="949">
        <f>U228+V228</f>
        <v>5.9033650060000005</v>
      </c>
      <c r="X228" s="949">
        <f>M228+W228</f>
        <v>34.01462693933334</v>
      </c>
      <c r="Y228" s="1061" t="s">
        <v>1936</v>
      </c>
    </row>
    <row r="229" spans="2:25" s="769" customFormat="1" ht="15.65" customHeight="1" outlineLevel="2" x14ac:dyDescent="0.25">
      <c r="B229" s="786"/>
      <c r="C229" s="1042"/>
      <c r="D229" s="769" t="s">
        <v>201</v>
      </c>
      <c r="E229" s="796">
        <v>1</v>
      </c>
      <c r="F229" s="769" t="s">
        <v>78</v>
      </c>
      <c r="G229" s="767">
        <v>0.08</v>
      </c>
      <c r="H229" s="767">
        <f t="shared" si="135"/>
        <v>0.08</v>
      </c>
      <c r="I229" s="767"/>
      <c r="J229" s="767">
        <f t="shared" si="136"/>
        <v>0</v>
      </c>
      <c r="K229" s="767"/>
      <c r="L229" s="767">
        <f t="shared" si="137"/>
        <v>0</v>
      </c>
      <c r="M229" s="767">
        <f>J229+H229*Onderbouwing_M29!$Y$2+L229</f>
        <v>4.8</v>
      </c>
      <c r="N229" s="1050"/>
      <c r="O229" s="787"/>
      <c r="P229" s="787"/>
      <c r="Q229" s="947" t="s">
        <v>1643</v>
      </c>
      <c r="R229" s="949">
        <f t="shared" ref="R229:R240" si="138">H229*$Y$2</f>
        <v>4.8</v>
      </c>
      <c r="S229" s="948" t="s">
        <v>1942</v>
      </c>
      <c r="T229" s="949">
        <f t="shared" ref="T229:T240" si="139">J229</f>
        <v>0</v>
      </c>
      <c r="U229" s="949">
        <f t="shared" ref="U229:U240" si="140">R229*$U$2</f>
        <v>0.432</v>
      </c>
      <c r="V229" s="949">
        <f t="shared" ref="V229:V240" si="141">T229*$V$2</f>
        <v>0</v>
      </c>
      <c r="W229" s="949">
        <f t="shared" ref="W229:W240" si="142">U229+V229</f>
        <v>0.432</v>
      </c>
      <c r="X229" s="949">
        <f t="shared" ref="X229:X240" si="143">M229+W229</f>
        <v>5.2320000000000002</v>
      </c>
      <c r="Y229" s="787"/>
    </row>
    <row r="230" spans="2:25" s="769" customFormat="1" ht="15.65" customHeight="1" outlineLevel="2" x14ac:dyDescent="0.25">
      <c r="B230" s="786"/>
      <c r="C230" s="1042"/>
      <c r="D230" s="769" t="s">
        <v>202</v>
      </c>
      <c r="E230" s="796">
        <v>1.2</v>
      </c>
      <c r="F230" s="786" t="s">
        <v>78</v>
      </c>
      <c r="G230" s="796">
        <v>0</v>
      </c>
      <c r="H230" s="767">
        <f t="shared" si="135"/>
        <v>0</v>
      </c>
      <c r="I230" s="796">
        <f>'Materiaal '!$E$174</f>
        <v>2.1754249999999997</v>
      </c>
      <c r="J230" s="767">
        <f t="shared" si="136"/>
        <v>2.6105099999999997</v>
      </c>
      <c r="K230" s="767"/>
      <c r="L230" s="767">
        <f t="shared" si="137"/>
        <v>0</v>
      </c>
      <c r="M230" s="767">
        <f>J230+H230*Onderbouwing_M29!$Y$2+L230</f>
        <v>2.6105099999999997</v>
      </c>
      <c r="N230" s="1050"/>
      <c r="O230" s="767"/>
      <c r="P230" s="767"/>
      <c r="Q230" s="947" t="s">
        <v>1643</v>
      </c>
      <c r="R230" s="949">
        <f t="shared" si="138"/>
        <v>0</v>
      </c>
      <c r="S230" s="948" t="s">
        <v>1942</v>
      </c>
      <c r="T230" s="949">
        <f t="shared" si="139"/>
        <v>2.6105099999999997</v>
      </c>
      <c r="U230" s="949">
        <f t="shared" si="140"/>
        <v>0</v>
      </c>
      <c r="V230" s="949">
        <f t="shared" si="141"/>
        <v>0.54820709999999995</v>
      </c>
      <c r="W230" s="949">
        <f t="shared" si="142"/>
        <v>0.54820709999999995</v>
      </c>
      <c r="X230" s="949">
        <f t="shared" si="143"/>
        <v>3.1587170999999996</v>
      </c>
      <c r="Y230" s="767"/>
    </row>
    <row r="231" spans="2:25" s="769" customFormat="1" ht="15.65" customHeight="1" outlineLevel="2" x14ac:dyDescent="0.25">
      <c r="B231" s="786"/>
      <c r="C231" s="1042"/>
      <c r="D231" s="769" t="str">
        <f>D230</f>
        <v>damp-open / dampdichte folie n.t.b.</v>
      </c>
      <c r="E231" s="796">
        <v>1</v>
      </c>
      <c r="F231" s="769" t="s">
        <v>78</v>
      </c>
      <c r="G231" s="767">
        <v>0.03</v>
      </c>
      <c r="H231" s="767">
        <f t="shared" si="135"/>
        <v>0.03</v>
      </c>
      <c r="I231" s="767">
        <v>0</v>
      </c>
      <c r="J231" s="767">
        <f t="shared" si="136"/>
        <v>0</v>
      </c>
      <c r="K231" s="767"/>
      <c r="L231" s="767">
        <f t="shared" si="137"/>
        <v>0</v>
      </c>
      <c r="M231" s="767">
        <f>J231+H231*Onderbouwing_M29!$Y$2+L231</f>
        <v>1.7999999999999998</v>
      </c>
      <c r="N231" s="1050"/>
      <c r="O231" s="787"/>
      <c r="P231" s="787"/>
      <c r="Q231" s="947" t="s">
        <v>1643</v>
      </c>
      <c r="R231" s="949">
        <f t="shared" si="138"/>
        <v>1.7999999999999998</v>
      </c>
      <c r="S231" s="948" t="s">
        <v>1942</v>
      </c>
      <c r="T231" s="949">
        <f t="shared" si="139"/>
        <v>0</v>
      </c>
      <c r="U231" s="949">
        <f t="shared" si="140"/>
        <v>0.16199999999999998</v>
      </c>
      <c r="V231" s="949">
        <f t="shared" si="141"/>
        <v>0</v>
      </c>
      <c r="W231" s="949">
        <f t="shared" si="142"/>
        <v>0.16199999999999998</v>
      </c>
      <c r="X231" s="949">
        <f t="shared" si="143"/>
        <v>1.9619999999999997</v>
      </c>
      <c r="Y231" s="787"/>
    </row>
    <row r="232" spans="2:25" s="769" customFormat="1" ht="15.65" customHeight="1" outlineLevel="2" x14ac:dyDescent="0.25">
      <c r="B232" s="786"/>
      <c r="C232" s="1042" t="s">
        <v>150</v>
      </c>
      <c r="D232" s="769" t="s">
        <v>1703</v>
      </c>
      <c r="E232" s="796">
        <f>1*110%</f>
        <v>1.1000000000000001</v>
      </c>
      <c r="F232" s="769" t="s">
        <v>78</v>
      </c>
      <c r="G232" s="767"/>
      <c r="H232" s="767">
        <f t="shared" si="135"/>
        <v>0</v>
      </c>
      <c r="I232" s="767">
        <v>5.58</v>
      </c>
      <c r="J232" s="767">
        <f t="shared" si="136"/>
        <v>6.1380000000000008</v>
      </c>
      <c r="K232" s="767"/>
      <c r="L232" s="767">
        <f t="shared" si="137"/>
        <v>0</v>
      </c>
      <c r="M232" s="767">
        <f>J232+H232*Onderbouwing_M29!$Y$2+L232</f>
        <v>6.1380000000000008</v>
      </c>
      <c r="N232" s="1050"/>
      <c r="O232" s="787"/>
      <c r="P232" s="809"/>
      <c r="Q232" s="947" t="s">
        <v>1643</v>
      </c>
      <c r="R232" s="949">
        <f t="shared" si="138"/>
        <v>0</v>
      </c>
      <c r="S232" s="948" t="s">
        <v>1942</v>
      </c>
      <c r="T232" s="949">
        <f t="shared" si="139"/>
        <v>6.1380000000000008</v>
      </c>
      <c r="U232" s="949">
        <f t="shared" si="140"/>
        <v>0</v>
      </c>
      <c r="V232" s="949">
        <f t="shared" si="141"/>
        <v>1.28898</v>
      </c>
      <c r="W232" s="949">
        <f t="shared" si="142"/>
        <v>1.28898</v>
      </c>
      <c r="X232" s="949">
        <f t="shared" si="143"/>
        <v>7.4269800000000004</v>
      </c>
      <c r="Y232" s="941"/>
    </row>
    <row r="233" spans="2:25" s="769" customFormat="1" ht="15.65" customHeight="1" outlineLevel="2" x14ac:dyDescent="0.25">
      <c r="B233" s="786"/>
      <c r="C233" s="1042" t="s">
        <v>150</v>
      </c>
      <c r="D233" s="769" t="s">
        <v>1704</v>
      </c>
      <c r="E233" s="796">
        <v>1</v>
      </c>
      <c r="F233" s="769" t="s">
        <v>78</v>
      </c>
      <c r="G233" s="767">
        <v>0.35</v>
      </c>
      <c r="H233" s="767">
        <f t="shared" si="135"/>
        <v>0.35</v>
      </c>
      <c r="I233" s="767">
        <v>0</v>
      </c>
      <c r="J233" s="767">
        <f t="shared" si="136"/>
        <v>0</v>
      </c>
      <c r="K233" s="767"/>
      <c r="L233" s="767">
        <f t="shared" si="137"/>
        <v>0</v>
      </c>
      <c r="M233" s="767">
        <f>J233+H233*Onderbouwing_M29!$Y$2+L233</f>
        <v>21</v>
      </c>
      <c r="N233" s="1050"/>
      <c r="O233" s="787"/>
      <c r="P233" s="787"/>
      <c r="Q233" s="947" t="s">
        <v>1643</v>
      </c>
      <c r="R233" s="949">
        <f t="shared" si="138"/>
        <v>21</v>
      </c>
      <c r="S233" s="948" t="s">
        <v>1942</v>
      </c>
      <c r="T233" s="949">
        <f t="shared" si="139"/>
        <v>0</v>
      </c>
      <c r="U233" s="949">
        <f t="shared" si="140"/>
        <v>1.89</v>
      </c>
      <c r="V233" s="949">
        <f t="shared" si="141"/>
        <v>0</v>
      </c>
      <c r="W233" s="949">
        <f t="shared" si="142"/>
        <v>1.89</v>
      </c>
      <c r="X233" s="949">
        <f t="shared" si="143"/>
        <v>22.89</v>
      </c>
      <c r="Y233" s="787"/>
    </row>
    <row r="234" spans="2:25" s="769" customFormat="1" ht="15.65" customHeight="1" outlineLevel="2" x14ac:dyDescent="0.25">
      <c r="B234" s="786"/>
      <c r="C234" s="1042"/>
      <c r="D234" s="769" t="s">
        <v>1860</v>
      </c>
      <c r="E234" s="796">
        <v>1.1000000000000001</v>
      </c>
      <c r="F234" s="769" t="s">
        <v>78</v>
      </c>
      <c r="G234" s="767"/>
      <c r="H234" s="767">
        <f t="shared" si="135"/>
        <v>0</v>
      </c>
      <c r="I234" s="767">
        <f>'Materiaal '!$E$90</f>
        <v>6.9184302799999999</v>
      </c>
      <c r="J234" s="767">
        <f t="shared" si="136"/>
        <v>7.6102733080000009</v>
      </c>
      <c r="K234" s="767"/>
      <c r="L234" s="767">
        <f t="shared" si="137"/>
        <v>0</v>
      </c>
      <c r="M234" s="767">
        <f>J234+H234*Onderbouwing_M29!$Y$2+L234</f>
        <v>7.6102733080000009</v>
      </c>
      <c r="N234" s="1050"/>
      <c r="O234" s="787"/>
      <c r="P234" s="809"/>
      <c r="Q234" s="947" t="s">
        <v>1643</v>
      </c>
      <c r="R234" s="949">
        <f t="shared" si="138"/>
        <v>0</v>
      </c>
      <c r="S234" s="948" t="s">
        <v>1942</v>
      </c>
      <c r="T234" s="949">
        <f t="shared" si="139"/>
        <v>7.6102733080000009</v>
      </c>
      <c r="U234" s="949">
        <f t="shared" si="140"/>
        <v>0</v>
      </c>
      <c r="V234" s="949">
        <f t="shared" si="141"/>
        <v>1.5981573946800001</v>
      </c>
      <c r="W234" s="949">
        <f t="shared" si="142"/>
        <v>1.5981573946800001</v>
      </c>
      <c r="X234" s="949">
        <f t="shared" si="143"/>
        <v>9.2084307026800012</v>
      </c>
      <c r="Y234" s="941"/>
    </row>
    <row r="235" spans="2:25" s="769" customFormat="1" ht="15.65" customHeight="1" outlineLevel="2" x14ac:dyDescent="0.25">
      <c r="B235" s="786"/>
      <c r="C235" s="1042"/>
      <c r="D235" s="769" t="str">
        <f>D234</f>
        <v xml:space="preserve">gipsbeplating 4AK 12.5 mm </v>
      </c>
      <c r="E235" s="796">
        <v>1</v>
      </c>
      <c r="F235" s="769" t="s">
        <v>78</v>
      </c>
      <c r="G235" s="767">
        <v>0.3</v>
      </c>
      <c r="H235" s="767">
        <f t="shared" si="135"/>
        <v>0.3</v>
      </c>
      <c r="I235" s="767">
        <v>0</v>
      </c>
      <c r="J235" s="767">
        <f t="shared" si="136"/>
        <v>0</v>
      </c>
      <c r="K235" s="767"/>
      <c r="L235" s="767">
        <f t="shared" si="137"/>
        <v>0</v>
      </c>
      <c r="M235" s="767">
        <f>J235+H235*Onderbouwing_M29!$Y$2+L235</f>
        <v>18</v>
      </c>
      <c r="N235" s="1050"/>
      <c r="O235" s="787"/>
      <c r="P235" s="787"/>
      <c r="Q235" s="947" t="s">
        <v>1643</v>
      </c>
      <c r="R235" s="949">
        <f t="shared" si="138"/>
        <v>18</v>
      </c>
      <c r="S235" s="948" t="s">
        <v>1942</v>
      </c>
      <c r="T235" s="949">
        <f t="shared" si="139"/>
        <v>0</v>
      </c>
      <c r="U235" s="949">
        <f t="shared" si="140"/>
        <v>1.6199999999999999</v>
      </c>
      <c r="V235" s="949">
        <f t="shared" si="141"/>
        <v>0</v>
      </c>
      <c r="W235" s="949">
        <f t="shared" si="142"/>
        <v>1.6199999999999999</v>
      </c>
      <c r="X235" s="949">
        <f t="shared" si="143"/>
        <v>19.62</v>
      </c>
      <c r="Y235" s="787"/>
    </row>
    <row r="236" spans="2:25" s="769" customFormat="1" ht="15.65" customHeight="1" outlineLevel="2" x14ac:dyDescent="0.25">
      <c r="B236" s="786"/>
      <c r="C236" s="1042"/>
      <c r="D236" s="786" t="s">
        <v>203</v>
      </c>
      <c r="E236" s="796">
        <v>1</v>
      </c>
      <c r="F236" s="769" t="s">
        <v>78</v>
      </c>
      <c r="G236" s="796"/>
      <c r="H236" s="767">
        <f t="shared" si="135"/>
        <v>0</v>
      </c>
      <c r="I236" s="767">
        <v>5.5</v>
      </c>
      <c r="J236" s="767">
        <f t="shared" si="136"/>
        <v>5.5</v>
      </c>
      <c r="K236" s="767"/>
      <c r="L236" s="767">
        <f t="shared" si="137"/>
        <v>0</v>
      </c>
      <c r="M236" s="767">
        <f>J236+H236*Onderbouwing_M29!$Y$2+L236</f>
        <v>5.5</v>
      </c>
      <c r="N236" s="1050"/>
      <c r="O236" s="767"/>
      <c r="P236" s="809"/>
      <c r="Q236" s="947" t="s">
        <v>1643</v>
      </c>
      <c r="R236" s="949">
        <f t="shared" si="138"/>
        <v>0</v>
      </c>
      <c r="S236" s="948" t="s">
        <v>1942</v>
      </c>
      <c r="T236" s="949">
        <f t="shared" si="139"/>
        <v>5.5</v>
      </c>
      <c r="U236" s="949">
        <f t="shared" si="140"/>
        <v>0</v>
      </c>
      <c r="V236" s="949">
        <f t="shared" si="141"/>
        <v>1.155</v>
      </c>
      <c r="W236" s="949">
        <f t="shared" si="142"/>
        <v>1.155</v>
      </c>
      <c r="X236" s="949">
        <f t="shared" si="143"/>
        <v>6.6550000000000002</v>
      </c>
      <c r="Y236" s="787"/>
    </row>
    <row r="237" spans="2:25" s="769" customFormat="1" ht="15.65" customHeight="1" outlineLevel="2" x14ac:dyDescent="0.25">
      <c r="B237" s="786" t="s">
        <v>204</v>
      </c>
      <c r="C237" s="1042" t="s">
        <v>150</v>
      </c>
      <c r="D237" s="1031" t="s">
        <v>205</v>
      </c>
      <c r="E237" s="796"/>
      <c r="G237" s="767">
        <v>0</v>
      </c>
      <c r="H237" s="767">
        <f t="shared" si="135"/>
        <v>0</v>
      </c>
      <c r="I237" s="767">
        <v>0</v>
      </c>
      <c r="J237" s="767">
        <f t="shared" si="136"/>
        <v>0</v>
      </c>
      <c r="K237" s="767"/>
      <c r="L237" s="767">
        <f t="shared" si="137"/>
        <v>0</v>
      </c>
      <c r="M237" s="767">
        <f>J237+H237*Onderbouwing_M29!$Y$2+L237</f>
        <v>0</v>
      </c>
      <c r="N237" s="1050"/>
      <c r="O237" s="787"/>
      <c r="P237" s="787"/>
      <c r="Q237" s="947" t="s">
        <v>1643</v>
      </c>
      <c r="R237" s="949">
        <f t="shared" si="138"/>
        <v>0</v>
      </c>
      <c r="S237" s="948" t="s">
        <v>1942</v>
      </c>
      <c r="T237" s="949">
        <f t="shared" si="139"/>
        <v>0</v>
      </c>
      <c r="U237" s="949">
        <f t="shared" si="140"/>
        <v>0</v>
      </c>
      <c r="V237" s="949">
        <f t="shared" si="141"/>
        <v>0</v>
      </c>
      <c r="W237" s="949">
        <f t="shared" si="142"/>
        <v>0</v>
      </c>
      <c r="X237" s="949">
        <f t="shared" si="143"/>
        <v>0</v>
      </c>
      <c r="Y237" s="787"/>
    </row>
    <row r="238" spans="2:25" s="769" customFormat="1" ht="15.65" customHeight="1" outlineLevel="2" x14ac:dyDescent="0.25">
      <c r="B238" s="786" t="s">
        <v>204</v>
      </c>
      <c r="C238" s="1042" t="s">
        <v>150</v>
      </c>
      <c r="D238" s="769" t="s">
        <v>200</v>
      </c>
      <c r="E238" s="796"/>
      <c r="G238" s="767">
        <v>0</v>
      </c>
      <c r="H238" s="767">
        <f t="shared" si="135"/>
        <v>0</v>
      </c>
      <c r="I238" s="767">
        <v>0</v>
      </c>
      <c r="J238" s="767">
        <f t="shared" si="136"/>
        <v>0</v>
      </c>
      <c r="K238" s="767"/>
      <c r="L238" s="767">
        <f t="shared" si="137"/>
        <v>0</v>
      </c>
      <c r="M238" s="767">
        <f>J238+H238*Onderbouwing_M29!$Y$2+L238</f>
        <v>0</v>
      </c>
      <c r="N238" s="1050"/>
      <c r="O238" s="787"/>
      <c r="P238" s="787"/>
      <c r="Q238" s="947" t="s">
        <v>1643</v>
      </c>
      <c r="R238" s="949">
        <f t="shared" si="138"/>
        <v>0</v>
      </c>
      <c r="S238" s="948" t="s">
        <v>1942</v>
      </c>
      <c r="T238" s="949">
        <f t="shared" si="139"/>
        <v>0</v>
      </c>
      <c r="U238" s="949">
        <f t="shared" si="140"/>
        <v>0</v>
      </c>
      <c r="V238" s="949">
        <f t="shared" si="141"/>
        <v>0</v>
      </c>
      <c r="W238" s="949">
        <f t="shared" si="142"/>
        <v>0</v>
      </c>
      <c r="X238" s="949">
        <f t="shared" si="143"/>
        <v>0</v>
      </c>
      <c r="Y238" s="942"/>
    </row>
    <row r="239" spans="2:25" s="769" customFormat="1" ht="15.65" customHeight="1" outlineLevel="2" x14ac:dyDescent="0.25">
      <c r="B239" s="786" t="s">
        <v>204</v>
      </c>
      <c r="C239" s="1042" t="s">
        <v>150</v>
      </c>
      <c r="D239" s="769" t="s">
        <v>211</v>
      </c>
      <c r="E239" s="796"/>
      <c r="G239" s="767">
        <v>0</v>
      </c>
      <c r="H239" s="767">
        <f t="shared" si="135"/>
        <v>0</v>
      </c>
      <c r="I239" s="767">
        <v>0</v>
      </c>
      <c r="J239" s="767">
        <f t="shared" si="136"/>
        <v>0</v>
      </c>
      <c r="K239" s="767"/>
      <c r="L239" s="767">
        <f t="shared" si="137"/>
        <v>0</v>
      </c>
      <c r="M239" s="767">
        <f>J239+H239*Onderbouwing_M29!$Y$2+L239</f>
        <v>0</v>
      </c>
      <c r="N239" s="1050"/>
      <c r="O239" s="787"/>
      <c r="P239" s="787"/>
      <c r="Q239" s="947" t="s">
        <v>1643</v>
      </c>
      <c r="R239" s="949">
        <f t="shared" si="138"/>
        <v>0</v>
      </c>
      <c r="S239" s="948" t="s">
        <v>1942</v>
      </c>
      <c r="T239" s="949">
        <f t="shared" si="139"/>
        <v>0</v>
      </c>
      <c r="U239" s="949">
        <f t="shared" si="140"/>
        <v>0</v>
      </c>
      <c r="V239" s="949">
        <f t="shared" si="141"/>
        <v>0</v>
      </c>
      <c r="W239" s="949">
        <f t="shared" si="142"/>
        <v>0</v>
      </c>
      <c r="X239" s="949">
        <f t="shared" si="143"/>
        <v>0</v>
      </c>
      <c r="Y239" s="799"/>
    </row>
    <row r="240" spans="2:25" s="769" customFormat="1" ht="15.65" customHeight="1" outlineLevel="2" x14ac:dyDescent="0.25">
      <c r="B240" s="786"/>
      <c r="C240" s="1042"/>
      <c r="E240" s="796"/>
      <c r="G240" s="767"/>
      <c r="H240" s="767"/>
      <c r="I240" s="767"/>
      <c r="J240" s="767"/>
      <c r="K240" s="767"/>
      <c r="L240" s="767"/>
      <c r="M240" s="767"/>
      <c r="N240" s="1050"/>
      <c r="O240" s="787"/>
      <c r="P240" s="787"/>
      <c r="Q240" s="947" t="s">
        <v>1643</v>
      </c>
      <c r="R240" s="949">
        <f t="shared" si="138"/>
        <v>0</v>
      </c>
      <c r="S240" s="948" t="s">
        <v>1942</v>
      </c>
      <c r="T240" s="949">
        <f t="shared" si="139"/>
        <v>0</v>
      </c>
      <c r="U240" s="949">
        <f t="shared" si="140"/>
        <v>0</v>
      </c>
      <c r="V240" s="949">
        <f t="shared" si="141"/>
        <v>0</v>
      </c>
      <c r="W240" s="949">
        <f t="shared" si="142"/>
        <v>0</v>
      </c>
      <c r="X240" s="949">
        <f t="shared" si="143"/>
        <v>0</v>
      </c>
      <c r="Y240" s="799"/>
    </row>
    <row r="241" spans="2:25" s="769" customFormat="1" ht="15.65" customHeight="1" outlineLevel="2" x14ac:dyDescent="0.25">
      <c r="B241" s="786"/>
      <c r="C241" s="1042"/>
      <c r="E241" s="796"/>
      <c r="G241" s="767"/>
      <c r="H241" s="767"/>
      <c r="I241" s="767"/>
      <c r="J241" s="767"/>
      <c r="K241" s="767"/>
      <c r="L241" s="767"/>
      <c r="M241" s="767"/>
      <c r="N241" s="1050"/>
      <c r="O241" s="787"/>
      <c r="P241" s="787"/>
      <c r="Q241" s="930"/>
      <c r="R241" s="930"/>
      <c r="S241" s="931"/>
      <c r="T241" s="931"/>
      <c r="U241" s="931"/>
      <c r="V241" s="931"/>
      <c r="W241" s="787"/>
      <c r="X241" s="787"/>
      <c r="Y241" s="799"/>
    </row>
    <row r="242" spans="2:25" s="769" customFormat="1" ht="15.65" customHeight="1" outlineLevel="2" x14ac:dyDescent="0.25">
      <c r="B242" s="786"/>
      <c r="C242" s="1042"/>
      <c r="D242" s="961" t="s">
        <v>1702</v>
      </c>
      <c r="E242" s="796"/>
      <c r="G242" s="767"/>
      <c r="H242" s="767"/>
      <c r="I242" s="767"/>
      <c r="J242" s="767"/>
      <c r="K242" s="767"/>
      <c r="L242" s="767"/>
      <c r="M242" s="767"/>
      <c r="N242" s="1050"/>
      <c r="O242" s="787"/>
      <c r="P242" s="787"/>
      <c r="Q242" s="930"/>
      <c r="R242" s="930"/>
      <c r="S242" s="931"/>
      <c r="T242" s="931"/>
      <c r="U242" s="931"/>
      <c r="V242" s="931"/>
      <c r="W242" s="787"/>
      <c r="X242" s="787"/>
      <c r="Y242" s="799"/>
    </row>
    <row r="243" spans="2:25" s="769" customFormat="1" ht="15.65" customHeight="1" outlineLevel="2" x14ac:dyDescent="0.25">
      <c r="B243" s="786"/>
      <c r="C243" s="1042"/>
      <c r="D243" s="769" t="s">
        <v>1688</v>
      </c>
      <c r="E243" s="796"/>
      <c r="G243" s="767"/>
      <c r="H243" s="767"/>
      <c r="I243" s="767"/>
      <c r="J243" s="767"/>
      <c r="K243" s="767"/>
      <c r="L243" s="767"/>
      <c r="M243" s="767"/>
      <c r="N243" s="1050"/>
      <c r="O243" s="787"/>
      <c r="P243" s="809"/>
      <c r="Q243" s="947" t="s">
        <v>1643</v>
      </c>
      <c r="R243" s="949">
        <f t="shared" ref="R243:R246" si="144">H243*$Y$2</f>
        <v>0</v>
      </c>
      <c r="S243" s="948" t="s">
        <v>1942</v>
      </c>
      <c r="T243" s="949">
        <f t="shared" ref="T243:T246" si="145">J243</f>
        <v>0</v>
      </c>
      <c r="U243" s="949">
        <f t="shared" ref="U243:U246" si="146">R243*$U$2</f>
        <v>0</v>
      </c>
      <c r="V243" s="949">
        <f t="shared" ref="V243:V246" si="147">T243*$V$2</f>
        <v>0</v>
      </c>
      <c r="W243" s="949">
        <f t="shared" ref="W243:W246" si="148">U243+V243</f>
        <v>0</v>
      </c>
      <c r="X243" s="949">
        <f t="shared" ref="X243:X246" si="149">M243+W243</f>
        <v>0</v>
      </c>
      <c r="Y243" s="940"/>
    </row>
    <row r="244" spans="2:25" s="769" customFormat="1" ht="15.65" customHeight="1" outlineLevel="2" x14ac:dyDescent="0.25">
      <c r="B244" s="786"/>
      <c r="C244" s="1042" t="s">
        <v>150</v>
      </c>
      <c r="D244" s="769" t="s">
        <v>1699</v>
      </c>
      <c r="E244" s="796">
        <f>1*1.7*110%</f>
        <v>1.87</v>
      </c>
      <c r="F244" s="769" t="s">
        <v>75</v>
      </c>
      <c r="G244" s="767">
        <v>0</v>
      </c>
      <c r="H244" s="767">
        <f t="shared" ref="H244:H259" si="150">E244*G244</f>
        <v>0</v>
      </c>
      <c r="I244" s="767">
        <v>0</v>
      </c>
      <c r="J244" s="767">
        <f t="shared" ref="J244:J259" si="151">E244*I244</f>
        <v>0</v>
      </c>
      <c r="K244" s="767"/>
      <c r="L244" s="767">
        <f t="shared" ref="L244:L259" si="152">E244*K244</f>
        <v>0</v>
      </c>
      <c r="M244" s="767">
        <f>J244+H244*Onderbouwing_M29!$Y$2+L244</f>
        <v>0</v>
      </c>
      <c r="N244" s="1050"/>
      <c r="O244" s="787"/>
      <c r="P244" s="809"/>
      <c r="Q244" s="947" t="s">
        <v>1643</v>
      </c>
      <c r="R244" s="949">
        <f t="shared" si="144"/>
        <v>0</v>
      </c>
      <c r="S244" s="948" t="s">
        <v>1942</v>
      </c>
      <c r="T244" s="949">
        <f t="shared" si="145"/>
        <v>0</v>
      </c>
      <c r="U244" s="949">
        <f t="shared" si="146"/>
        <v>0</v>
      </c>
      <c r="V244" s="949">
        <f t="shared" si="147"/>
        <v>0</v>
      </c>
      <c r="W244" s="949">
        <f t="shared" si="148"/>
        <v>0</v>
      </c>
      <c r="X244" s="949">
        <f t="shared" si="149"/>
        <v>0</v>
      </c>
    </row>
    <row r="245" spans="2:25" s="769" customFormat="1" ht="15.65" customHeight="1" outlineLevel="2" x14ac:dyDescent="0.25">
      <c r="B245" s="786"/>
      <c r="C245" s="1042" t="s">
        <v>150</v>
      </c>
      <c r="D245" s="769" t="s">
        <v>1700</v>
      </c>
      <c r="E245" s="796">
        <f>1*3.33*110%</f>
        <v>3.6630000000000003</v>
      </c>
      <c r="F245" s="769" t="s">
        <v>75</v>
      </c>
      <c r="G245" s="767">
        <v>0</v>
      </c>
      <c r="H245" s="767">
        <f t="shared" si="150"/>
        <v>0</v>
      </c>
      <c r="I245" s="767">
        <v>0</v>
      </c>
      <c r="J245" s="767">
        <f t="shared" si="151"/>
        <v>0</v>
      </c>
      <c r="K245" s="767"/>
      <c r="L245" s="767">
        <f t="shared" si="152"/>
        <v>0</v>
      </c>
      <c r="M245" s="767">
        <f>J245+H245*Onderbouwing_M29!$Y$2+L245</f>
        <v>0</v>
      </c>
      <c r="N245" s="1050"/>
      <c r="O245" s="787"/>
      <c r="P245" s="809"/>
      <c r="Q245" s="947" t="s">
        <v>1643</v>
      </c>
      <c r="R245" s="949">
        <f t="shared" si="144"/>
        <v>0</v>
      </c>
      <c r="S245" s="948" t="s">
        <v>1942</v>
      </c>
      <c r="T245" s="949">
        <f t="shared" si="145"/>
        <v>0</v>
      </c>
      <c r="U245" s="949">
        <f t="shared" si="146"/>
        <v>0</v>
      </c>
      <c r="V245" s="949">
        <f t="shared" si="147"/>
        <v>0</v>
      </c>
      <c r="W245" s="949">
        <f t="shared" si="148"/>
        <v>0</v>
      </c>
      <c r="X245" s="949">
        <f t="shared" si="149"/>
        <v>0</v>
      </c>
    </row>
    <row r="246" spans="2:25" s="769" customFormat="1" ht="15.65" customHeight="1" outlineLevel="2" x14ac:dyDescent="0.25">
      <c r="B246" s="786"/>
      <c r="C246" s="1042" t="s">
        <v>150</v>
      </c>
      <c r="D246" s="769" t="s">
        <v>1698</v>
      </c>
      <c r="E246" s="796">
        <f>E245+E244</f>
        <v>5.5330000000000004</v>
      </c>
      <c r="F246" s="769" t="s">
        <v>75</v>
      </c>
      <c r="G246" s="767">
        <v>0</v>
      </c>
      <c r="H246" s="767">
        <f t="shared" si="150"/>
        <v>0</v>
      </c>
      <c r="I246" s="767">
        <v>0</v>
      </c>
      <c r="J246" s="767">
        <f t="shared" si="151"/>
        <v>0</v>
      </c>
      <c r="K246" s="767"/>
      <c r="L246" s="767">
        <f t="shared" si="152"/>
        <v>0</v>
      </c>
      <c r="M246" s="767">
        <f>J246+H246*Onderbouwing_M29!$Y$2+L246</f>
        <v>0</v>
      </c>
      <c r="N246" s="1050"/>
      <c r="O246" s="787"/>
      <c r="P246" s="809"/>
      <c r="Q246" s="947" t="s">
        <v>1643</v>
      </c>
      <c r="R246" s="949">
        <f t="shared" si="144"/>
        <v>0</v>
      </c>
      <c r="S246" s="948" t="s">
        <v>1942</v>
      </c>
      <c r="T246" s="949">
        <f t="shared" si="145"/>
        <v>0</v>
      </c>
      <c r="U246" s="949">
        <f t="shared" si="146"/>
        <v>0</v>
      </c>
      <c r="V246" s="949">
        <f t="shared" si="147"/>
        <v>0</v>
      </c>
      <c r="W246" s="949">
        <f t="shared" si="148"/>
        <v>0</v>
      </c>
      <c r="X246" s="949">
        <f t="shared" si="149"/>
        <v>0</v>
      </c>
      <c r="Y246" s="940"/>
    </row>
    <row r="247" spans="2:25" s="769" customFormat="1" ht="15.65" customHeight="1" outlineLevel="2" x14ac:dyDescent="0.25">
      <c r="B247" s="786"/>
      <c r="C247" s="1042" t="s">
        <v>150</v>
      </c>
      <c r="D247" s="769" t="s">
        <v>1701</v>
      </c>
      <c r="E247" s="796">
        <f>1*105%</f>
        <v>1.05</v>
      </c>
      <c r="F247" s="769" t="s">
        <v>78</v>
      </c>
      <c r="G247" s="767">
        <v>0</v>
      </c>
      <c r="H247" s="767">
        <f t="shared" si="150"/>
        <v>0</v>
      </c>
      <c r="I247" s="767">
        <v>0</v>
      </c>
      <c r="J247" s="767">
        <f t="shared" si="151"/>
        <v>0</v>
      </c>
      <c r="K247" s="767"/>
      <c r="L247" s="767">
        <f t="shared" si="152"/>
        <v>0</v>
      </c>
      <c r="M247" s="767">
        <f>J247+H247*Onderbouwing_M29!$Y$2+L247</f>
        <v>0</v>
      </c>
      <c r="N247" s="1050"/>
      <c r="O247" s="787"/>
      <c r="P247" s="787"/>
      <c r="Q247" s="947" t="s">
        <v>1643</v>
      </c>
      <c r="R247" s="949">
        <f>H247*$Y$2</f>
        <v>0</v>
      </c>
      <c r="S247" s="948" t="s">
        <v>1942</v>
      </c>
      <c r="T247" s="949">
        <f>J247</f>
        <v>0</v>
      </c>
      <c r="U247" s="949">
        <f>R247*$U$2</f>
        <v>0</v>
      </c>
      <c r="V247" s="949">
        <f>T247*$V$2</f>
        <v>0</v>
      </c>
      <c r="W247" s="949">
        <f>U247+V247</f>
        <v>0</v>
      </c>
      <c r="X247" s="949">
        <f>M247+W247</f>
        <v>0</v>
      </c>
      <c r="Y247" s="787"/>
    </row>
    <row r="248" spans="2:25" s="769" customFormat="1" ht="15.65" customHeight="1" outlineLevel="2" x14ac:dyDescent="0.25">
      <c r="B248" s="786"/>
      <c r="C248" s="1042" t="s">
        <v>150</v>
      </c>
      <c r="D248" s="769" t="s">
        <v>1684</v>
      </c>
      <c r="E248" s="796">
        <v>1</v>
      </c>
      <c r="F248" s="769" t="s">
        <v>78</v>
      </c>
      <c r="G248" s="767">
        <v>0</v>
      </c>
      <c r="H248" s="767">
        <f t="shared" si="150"/>
        <v>0</v>
      </c>
      <c r="I248" s="767"/>
      <c r="J248" s="767">
        <f t="shared" si="151"/>
        <v>0</v>
      </c>
      <c r="K248" s="767"/>
      <c r="L248" s="767">
        <f t="shared" si="152"/>
        <v>0</v>
      </c>
      <c r="M248" s="767">
        <f>J248+H248*Onderbouwing_M29!$Y$2+L248</f>
        <v>0</v>
      </c>
      <c r="N248" s="1050"/>
      <c r="O248" s="787"/>
      <c r="P248" s="787"/>
      <c r="Q248" s="947" t="s">
        <v>1643</v>
      </c>
      <c r="R248" s="949">
        <f t="shared" ref="R248:R259" si="153">H248*$Y$2</f>
        <v>0</v>
      </c>
      <c r="S248" s="948" t="s">
        <v>1942</v>
      </c>
      <c r="T248" s="949">
        <f t="shared" ref="T248:T259" si="154">J248</f>
        <v>0</v>
      </c>
      <c r="U248" s="949">
        <f t="shared" ref="U248:U259" si="155">R248*$U$2</f>
        <v>0</v>
      </c>
      <c r="V248" s="949">
        <f t="shared" ref="V248:V259" si="156">T248*$V$2</f>
        <v>0</v>
      </c>
      <c r="W248" s="949">
        <f t="shared" ref="W248:W259" si="157">U248+V248</f>
        <v>0</v>
      </c>
      <c r="X248" s="949">
        <f t="shared" ref="X248:X259" si="158">M248+W248</f>
        <v>0</v>
      </c>
      <c r="Y248" s="787"/>
    </row>
    <row r="249" spans="2:25" s="769" customFormat="1" ht="15.65" customHeight="1" outlineLevel="2" x14ac:dyDescent="0.25">
      <c r="B249" s="786"/>
      <c r="C249" s="1042" t="s">
        <v>150</v>
      </c>
      <c r="D249" s="769" t="s">
        <v>1686</v>
      </c>
      <c r="E249" s="796">
        <f>1*120%</f>
        <v>1.2</v>
      </c>
      <c r="F249" s="786" t="s">
        <v>78</v>
      </c>
      <c r="G249" s="796">
        <v>0</v>
      </c>
      <c r="H249" s="767">
        <f t="shared" si="150"/>
        <v>0</v>
      </c>
      <c r="I249" s="767">
        <v>0</v>
      </c>
      <c r="J249" s="767">
        <f t="shared" si="151"/>
        <v>0</v>
      </c>
      <c r="K249" s="767"/>
      <c r="L249" s="767">
        <f t="shared" si="152"/>
        <v>0</v>
      </c>
      <c r="M249" s="767">
        <f>J249+H249*Onderbouwing_M29!$Y$2+L249</f>
        <v>0</v>
      </c>
      <c r="N249" s="1050"/>
      <c r="O249" s="767"/>
      <c r="P249" s="767"/>
      <c r="Q249" s="947" t="s">
        <v>1643</v>
      </c>
      <c r="R249" s="949">
        <f t="shared" si="153"/>
        <v>0</v>
      </c>
      <c r="S249" s="948" t="s">
        <v>1942</v>
      </c>
      <c r="T249" s="949">
        <f t="shared" si="154"/>
        <v>0</v>
      </c>
      <c r="U249" s="949">
        <f t="shared" si="155"/>
        <v>0</v>
      </c>
      <c r="V249" s="949">
        <f t="shared" si="156"/>
        <v>0</v>
      </c>
      <c r="W249" s="949">
        <f t="shared" si="157"/>
        <v>0</v>
      </c>
      <c r="X249" s="949">
        <f t="shared" si="158"/>
        <v>0</v>
      </c>
      <c r="Y249" s="767"/>
    </row>
    <row r="250" spans="2:25" s="769" customFormat="1" ht="15.65" customHeight="1" outlineLevel="2" x14ac:dyDescent="0.25">
      <c r="B250" s="786"/>
      <c r="C250" s="1042" t="s">
        <v>150</v>
      </c>
      <c r="D250" s="769" t="s">
        <v>1685</v>
      </c>
      <c r="E250" s="796">
        <v>1</v>
      </c>
      <c r="F250" s="769" t="s">
        <v>78</v>
      </c>
      <c r="G250" s="767">
        <v>0</v>
      </c>
      <c r="H250" s="767">
        <f t="shared" si="150"/>
        <v>0</v>
      </c>
      <c r="I250" s="767">
        <v>0</v>
      </c>
      <c r="J250" s="767">
        <f t="shared" si="151"/>
        <v>0</v>
      </c>
      <c r="K250" s="767"/>
      <c r="L250" s="767">
        <f t="shared" si="152"/>
        <v>0</v>
      </c>
      <c r="M250" s="767">
        <f>J250+H250*Onderbouwing_M29!$Y$2+L250</f>
        <v>0</v>
      </c>
      <c r="N250" s="1050"/>
      <c r="O250" s="787"/>
      <c r="P250" s="787"/>
      <c r="Q250" s="947" t="s">
        <v>1643</v>
      </c>
      <c r="R250" s="949">
        <f t="shared" si="153"/>
        <v>0</v>
      </c>
      <c r="S250" s="948" t="s">
        <v>1942</v>
      </c>
      <c r="T250" s="949">
        <f t="shared" si="154"/>
        <v>0</v>
      </c>
      <c r="U250" s="949">
        <f t="shared" si="155"/>
        <v>0</v>
      </c>
      <c r="V250" s="949">
        <f t="shared" si="156"/>
        <v>0</v>
      </c>
      <c r="W250" s="949">
        <f t="shared" si="157"/>
        <v>0</v>
      </c>
      <c r="X250" s="949">
        <f t="shared" si="158"/>
        <v>0</v>
      </c>
      <c r="Y250" s="787"/>
    </row>
    <row r="251" spans="2:25" s="769" customFormat="1" ht="15.65" customHeight="1" outlineLevel="2" x14ac:dyDescent="0.25">
      <c r="B251" s="786"/>
      <c r="C251" s="1042" t="s">
        <v>150</v>
      </c>
      <c r="D251" s="769" t="s">
        <v>1693</v>
      </c>
      <c r="E251" s="796">
        <f>1*110%</f>
        <v>1.1000000000000001</v>
      </c>
      <c r="F251" s="769" t="s">
        <v>78</v>
      </c>
      <c r="G251" s="767"/>
      <c r="H251" s="767">
        <f t="shared" si="150"/>
        <v>0</v>
      </c>
      <c r="I251" s="767">
        <v>0</v>
      </c>
      <c r="J251" s="767">
        <f t="shared" si="151"/>
        <v>0</v>
      </c>
      <c r="K251" s="767"/>
      <c r="L251" s="767">
        <f t="shared" si="152"/>
        <v>0</v>
      </c>
      <c r="M251" s="767">
        <f>J251+H251*Onderbouwing_M29!$Y$2+L251</f>
        <v>0</v>
      </c>
      <c r="N251" s="1050"/>
      <c r="O251" s="787"/>
      <c r="P251" s="809"/>
      <c r="Q251" s="947" t="s">
        <v>1643</v>
      </c>
      <c r="R251" s="949">
        <f t="shared" si="153"/>
        <v>0</v>
      </c>
      <c r="S251" s="948" t="s">
        <v>1942</v>
      </c>
      <c r="T251" s="949">
        <f t="shared" si="154"/>
        <v>0</v>
      </c>
      <c r="U251" s="949">
        <f t="shared" si="155"/>
        <v>0</v>
      </c>
      <c r="V251" s="949">
        <f t="shared" si="156"/>
        <v>0</v>
      </c>
      <c r="W251" s="949">
        <f t="shared" si="157"/>
        <v>0</v>
      </c>
      <c r="X251" s="949">
        <f t="shared" si="158"/>
        <v>0</v>
      </c>
      <c r="Y251" s="941"/>
    </row>
    <row r="252" spans="2:25" s="769" customFormat="1" ht="15.65" customHeight="1" outlineLevel="2" x14ac:dyDescent="0.25">
      <c r="B252" s="786"/>
      <c r="C252" s="1042" t="s">
        <v>150</v>
      </c>
      <c r="D252" s="769" t="s">
        <v>1694</v>
      </c>
      <c r="E252" s="796">
        <v>1</v>
      </c>
      <c r="F252" s="769" t="s">
        <v>78</v>
      </c>
      <c r="G252" s="767">
        <v>0</v>
      </c>
      <c r="H252" s="767">
        <f t="shared" si="150"/>
        <v>0</v>
      </c>
      <c r="I252" s="767">
        <v>0</v>
      </c>
      <c r="J252" s="767">
        <f t="shared" si="151"/>
        <v>0</v>
      </c>
      <c r="K252" s="767"/>
      <c r="L252" s="767">
        <f t="shared" si="152"/>
        <v>0</v>
      </c>
      <c r="M252" s="767">
        <f>J252+H252*Onderbouwing_M29!$Y$2+L252</f>
        <v>0</v>
      </c>
      <c r="N252" s="1050"/>
      <c r="O252" s="787"/>
      <c r="P252" s="787"/>
      <c r="Q252" s="947" t="s">
        <v>1643</v>
      </c>
      <c r="R252" s="949">
        <f t="shared" si="153"/>
        <v>0</v>
      </c>
      <c r="S252" s="948" t="s">
        <v>1942</v>
      </c>
      <c r="T252" s="949">
        <f t="shared" si="154"/>
        <v>0</v>
      </c>
      <c r="U252" s="949">
        <f t="shared" si="155"/>
        <v>0</v>
      </c>
      <c r="V252" s="949">
        <f t="shared" si="156"/>
        <v>0</v>
      </c>
      <c r="W252" s="949">
        <f t="shared" si="157"/>
        <v>0</v>
      </c>
      <c r="X252" s="949">
        <f t="shared" si="158"/>
        <v>0</v>
      </c>
      <c r="Y252" s="787"/>
    </row>
    <row r="253" spans="2:25" s="769" customFormat="1" ht="15.65" customHeight="1" outlineLevel="2" x14ac:dyDescent="0.25">
      <c r="B253" s="786"/>
      <c r="C253" s="1042" t="s">
        <v>150</v>
      </c>
      <c r="D253" s="769" t="s">
        <v>1861</v>
      </c>
      <c r="E253" s="796">
        <f>1*110%</f>
        <v>1.1000000000000001</v>
      </c>
      <c r="F253" s="769" t="s">
        <v>78</v>
      </c>
      <c r="G253" s="767"/>
      <c r="H253" s="767">
        <f t="shared" si="150"/>
        <v>0</v>
      </c>
      <c r="I253" s="767">
        <v>0</v>
      </c>
      <c r="J253" s="767">
        <f t="shared" si="151"/>
        <v>0</v>
      </c>
      <c r="K253" s="767"/>
      <c r="L253" s="767">
        <f t="shared" si="152"/>
        <v>0</v>
      </c>
      <c r="M253" s="767">
        <f>J253+H253*Onderbouwing_M29!$Y$2+L253</f>
        <v>0</v>
      </c>
      <c r="N253" s="1050"/>
      <c r="O253" s="787"/>
      <c r="P253" s="809"/>
      <c r="Q253" s="947" t="s">
        <v>1643</v>
      </c>
      <c r="R253" s="949">
        <f t="shared" si="153"/>
        <v>0</v>
      </c>
      <c r="S253" s="948" t="s">
        <v>1942</v>
      </c>
      <c r="T253" s="949">
        <f t="shared" si="154"/>
        <v>0</v>
      </c>
      <c r="U253" s="949">
        <f t="shared" si="155"/>
        <v>0</v>
      </c>
      <c r="V253" s="949">
        <f t="shared" si="156"/>
        <v>0</v>
      </c>
      <c r="W253" s="949">
        <f t="shared" si="157"/>
        <v>0</v>
      </c>
      <c r="X253" s="949">
        <f t="shared" si="158"/>
        <v>0</v>
      </c>
      <c r="Y253" s="941"/>
    </row>
    <row r="254" spans="2:25" s="769" customFormat="1" ht="15.65" customHeight="1" outlineLevel="2" x14ac:dyDescent="0.25">
      <c r="B254" s="786"/>
      <c r="C254" s="1042" t="s">
        <v>150</v>
      </c>
      <c r="D254" s="769" t="s">
        <v>1862</v>
      </c>
      <c r="E254" s="796">
        <v>1</v>
      </c>
      <c r="F254" s="769" t="s">
        <v>78</v>
      </c>
      <c r="G254" s="767">
        <v>0</v>
      </c>
      <c r="H254" s="767">
        <f t="shared" si="150"/>
        <v>0</v>
      </c>
      <c r="I254" s="767">
        <v>0</v>
      </c>
      <c r="J254" s="767">
        <f t="shared" si="151"/>
        <v>0</v>
      </c>
      <c r="K254" s="767"/>
      <c r="L254" s="767">
        <f t="shared" si="152"/>
        <v>0</v>
      </c>
      <c r="M254" s="767">
        <f>J254+H254*Onderbouwing_M29!$Y$2+L254</f>
        <v>0</v>
      </c>
      <c r="N254" s="1050"/>
      <c r="O254" s="787"/>
      <c r="P254" s="787"/>
      <c r="Q254" s="947" t="s">
        <v>1643</v>
      </c>
      <c r="R254" s="949">
        <f t="shared" si="153"/>
        <v>0</v>
      </c>
      <c r="S254" s="948" t="s">
        <v>1942</v>
      </c>
      <c r="T254" s="949">
        <f t="shared" si="154"/>
        <v>0</v>
      </c>
      <c r="U254" s="949">
        <f t="shared" si="155"/>
        <v>0</v>
      </c>
      <c r="V254" s="949">
        <f t="shared" si="156"/>
        <v>0</v>
      </c>
      <c r="W254" s="949">
        <f t="shared" si="157"/>
        <v>0</v>
      </c>
      <c r="X254" s="949">
        <f t="shared" si="158"/>
        <v>0</v>
      </c>
      <c r="Y254" s="787"/>
    </row>
    <row r="255" spans="2:25" s="769" customFormat="1" ht="15.65" customHeight="1" outlineLevel="2" x14ac:dyDescent="0.25">
      <c r="B255" s="786"/>
      <c r="C255" s="1042" t="s">
        <v>150</v>
      </c>
      <c r="D255" s="786" t="s">
        <v>1687</v>
      </c>
      <c r="E255" s="796">
        <v>1</v>
      </c>
      <c r="F255" s="769" t="s">
        <v>78</v>
      </c>
      <c r="G255" s="796"/>
      <c r="H255" s="767">
        <f t="shared" si="150"/>
        <v>0</v>
      </c>
      <c r="I255" s="767">
        <v>0</v>
      </c>
      <c r="J255" s="767">
        <f t="shared" si="151"/>
        <v>0</v>
      </c>
      <c r="K255" s="767"/>
      <c r="L255" s="767">
        <f t="shared" si="152"/>
        <v>0</v>
      </c>
      <c r="M255" s="767">
        <f>J255+H255*Onderbouwing_M29!$Y$2+L255</f>
        <v>0</v>
      </c>
      <c r="N255" s="1050"/>
      <c r="O255" s="767"/>
      <c r="P255" s="809"/>
      <c r="Q255" s="947" t="s">
        <v>1643</v>
      </c>
      <c r="R255" s="949">
        <f t="shared" si="153"/>
        <v>0</v>
      </c>
      <c r="S255" s="948" t="s">
        <v>1942</v>
      </c>
      <c r="T255" s="949">
        <f t="shared" si="154"/>
        <v>0</v>
      </c>
      <c r="U255" s="949">
        <f t="shared" si="155"/>
        <v>0</v>
      </c>
      <c r="V255" s="949">
        <f t="shared" si="156"/>
        <v>0</v>
      </c>
      <c r="W255" s="949">
        <f t="shared" si="157"/>
        <v>0</v>
      </c>
      <c r="X255" s="949">
        <f t="shared" si="158"/>
        <v>0</v>
      </c>
      <c r="Y255" s="787"/>
    </row>
    <row r="256" spans="2:25" s="769" customFormat="1" ht="15.65" customHeight="1" outlineLevel="2" x14ac:dyDescent="0.25">
      <c r="B256" s="786" t="s">
        <v>204</v>
      </c>
      <c r="C256" s="1042" t="s">
        <v>150</v>
      </c>
      <c r="D256" s="1031" t="s">
        <v>205</v>
      </c>
      <c r="E256" s="796"/>
      <c r="G256" s="767">
        <v>0</v>
      </c>
      <c r="H256" s="767">
        <f t="shared" si="150"/>
        <v>0</v>
      </c>
      <c r="I256" s="767">
        <v>0</v>
      </c>
      <c r="J256" s="767">
        <f t="shared" si="151"/>
        <v>0</v>
      </c>
      <c r="K256" s="767"/>
      <c r="L256" s="767">
        <f t="shared" si="152"/>
        <v>0</v>
      </c>
      <c r="M256" s="767">
        <f>J256+H256*Onderbouwing_M29!$Y$2+L256</f>
        <v>0</v>
      </c>
      <c r="N256" s="1050"/>
      <c r="O256" s="787"/>
      <c r="P256" s="787"/>
      <c r="Q256" s="947" t="s">
        <v>1643</v>
      </c>
      <c r="R256" s="949">
        <f t="shared" si="153"/>
        <v>0</v>
      </c>
      <c r="S256" s="948" t="s">
        <v>1942</v>
      </c>
      <c r="T256" s="949">
        <f t="shared" si="154"/>
        <v>0</v>
      </c>
      <c r="U256" s="949">
        <f t="shared" si="155"/>
        <v>0</v>
      </c>
      <c r="V256" s="949">
        <f t="shared" si="156"/>
        <v>0</v>
      </c>
      <c r="W256" s="949">
        <f t="shared" si="157"/>
        <v>0</v>
      </c>
      <c r="X256" s="949">
        <f t="shared" si="158"/>
        <v>0</v>
      </c>
      <c r="Y256" s="787"/>
    </row>
    <row r="257" spans="2:34" s="769" customFormat="1" ht="15.65" customHeight="1" outlineLevel="2" x14ac:dyDescent="0.25">
      <c r="B257" s="786" t="s">
        <v>204</v>
      </c>
      <c r="C257" s="1042" t="s">
        <v>150</v>
      </c>
      <c r="D257" s="769" t="s">
        <v>200</v>
      </c>
      <c r="E257" s="796"/>
      <c r="G257" s="767">
        <v>0</v>
      </c>
      <c r="H257" s="767">
        <f t="shared" si="150"/>
        <v>0</v>
      </c>
      <c r="I257" s="767">
        <v>0</v>
      </c>
      <c r="J257" s="767">
        <f t="shared" si="151"/>
        <v>0</v>
      </c>
      <c r="K257" s="767"/>
      <c r="L257" s="767">
        <f t="shared" si="152"/>
        <v>0</v>
      </c>
      <c r="M257" s="767">
        <f>J257+H257*Onderbouwing_M29!$Y$2+L257</f>
        <v>0</v>
      </c>
      <c r="N257" s="1050"/>
      <c r="O257" s="787"/>
      <c r="P257" s="787"/>
      <c r="Q257" s="947" t="s">
        <v>1643</v>
      </c>
      <c r="R257" s="949">
        <f t="shared" si="153"/>
        <v>0</v>
      </c>
      <c r="S257" s="948" t="s">
        <v>1942</v>
      </c>
      <c r="T257" s="949">
        <f t="shared" si="154"/>
        <v>0</v>
      </c>
      <c r="U257" s="949">
        <f t="shared" si="155"/>
        <v>0</v>
      </c>
      <c r="V257" s="949">
        <f t="shared" si="156"/>
        <v>0</v>
      </c>
      <c r="W257" s="949">
        <f t="shared" si="157"/>
        <v>0</v>
      </c>
      <c r="X257" s="949">
        <f t="shared" si="158"/>
        <v>0</v>
      </c>
      <c r="Y257" s="942"/>
    </row>
    <row r="258" spans="2:34" s="769" customFormat="1" ht="15.65" customHeight="1" outlineLevel="2" x14ac:dyDescent="0.25">
      <c r="B258" s="786" t="s">
        <v>204</v>
      </c>
      <c r="C258" s="1042" t="s">
        <v>150</v>
      </c>
      <c r="D258" s="769" t="s">
        <v>211</v>
      </c>
      <c r="E258" s="796"/>
      <c r="G258" s="767">
        <v>0</v>
      </c>
      <c r="H258" s="767">
        <f t="shared" si="150"/>
        <v>0</v>
      </c>
      <c r="I258" s="767">
        <v>0</v>
      </c>
      <c r="J258" s="767">
        <f t="shared" si="151"/>
        <v>0</v>
      </c>
      <c r="K258" s="767"/>
      <c r="L258" s="767">
        <f t="shared" si="152"/>
        <v>0</v>
      </c>
      <c r="M258" s="767">
        <f>J258+H258*Onderbouwing_M29!$Y$2+L258</f>
        <v>0</v>
      </c>
      <c r="N258" s="1050"/>
      <c r="O258" s="787"/>
      <c r="P258" s="787"/>
      <c r="Q258" s="947" t="s">
        <v>1643</v>
      </c>
      <c r="R258" s="949">
        <f t="shared" si="153"/>
        <v>0</v>
      </c>
      <c r="S258" s="948" t="s">
        <v>1942</v>
      </c>
      <c r="T258" s="949">
        <f t="shared" si="154"/>
        <v>0</v>
      </c>
      <c r="U258" s="949">
        <f t="shared" si="155"/>
        <v>0</v>
      </c>
      <c r="V258" s="949">
        <f t="shared" si="156"/>
        <v>0</v>
      </c>
      <c r="W258" s="949">
        <f t="shared" si="157"/>
        <v>0</v>
      </c>
      <c r="X258" s="949">
        <f t="shared" si="158"/>
        <v>0</v>
      </c>
      <c r="Y258" s="799"/>
    </row>
    <row r="259" spans="2:34" s="769" customFormat="1" ht="15.65" customHeight="1" outlineLevel="2" x14ac:dyDescent="0.25">
      <c r="B259" s="786"/>
      <c r="C259" s="1042"/>
      <c r="E259" s="796"/>
      <c r="G259" s="767">
        <v>0</v>
      </c>
      <c r="H259" s="767">
        <f t="shared" si="150"/>
        <v>0</v>
      </c>
      <c r="I259" s="767">
        <v>0</v>
      </c>
      <c r="J259" s="767">
        <f t="shared" si="151"/>
        <v>0</v>
      </c>
      <c r="K259" s="767"/>
      <c r="L259" s="767">
        <f t="shared" si="152"/>
        <v>0</v>
      </c>
      <c r="M259" s="767">
        <f>J259+H259*Onderbouwing_M29!$Y$2+L259</f>
        <v>0</v>
      </c>
      <c r="N259" s="1050"/>
      <c r="O259" s="787"/>
      <c r="P259" s="787"/>
      <c r="Q259" s="947" t="s">
        <v>1643</v>
      </c>
      <c r="R259" s="949">
        <f t="shared" si="153"/>
        <v>0</v>
      </c>
      <c r="S259" s="948" t="s">
        <v>1942</v>
      </c>
      <c r="T259" s="949">
        <f t="shared" si="154"/>
        <v>0</v>
      </c>
      <c r="U259" s="949">
        <f t="shared" si="155"/>
        <v>0</v>
      </c>
      <c r="V259" s="949">
        <f t="shared" si="156"/>
        <v>0</v>
      </c>
      <c r="W259" s="949">
        <f t="shared" si="157"/>
        <v>0</v>
      </c>
      <c r="X259" s="949">
        <f t="shared" si="158"/>
        <v>0</v>
      </c>
      <c r="Y259" s="787"/>
    </row>
    <row r="260" spans="2:34" ht="9" customHeight="1" outlineLevel="1" x14ac:dyDescent="0.25">
      <c r="B260" s="788"/>
      <c r="D260" s="789"/>
      <c r="E260" s="791"/>
      <c r="F260" s="789"/>
      <c r="G260" s="790"/>
      <c r="H260" s="790"/>
      <c r="I260" s="790"/>
      <c r="J260" s="790"/>
      <c r="K260" s="790"/>
      <c r="L260" s="790"/>
      <c r="M260" s="790"/>
      <c r="N260" s="1037"/>
      <c r="O260" s="963"/>
      <c r="P260" s="963"/>
      <c r="Q260" s="963"/>
      <c r="R260" s="963"/>
      <c r="S260" s="963"/>
      <c r="T260" s="963"/>
      <c r="U260" s="963"/>
      <c r="V260" s="963"/>
      <c r="W260" s="963"/>
      <c r="X260" s="963"/>
      <c r="Y260" s="963"/>
      <c r="Z260" s="774"/>
      <c r="AA260" s="779"/>
      <c r="AB260" s="753"/>
      <c r="AC260" s="753"/>
      <c r="AD260" s="753"/>
      <c r="AE260" s="753"/>
      <c r="AF260" s="753"/>
      <c r="AG260" s="758"/>
      <c r="AH260" s="758"/>
    </row>
    <row r="261" spans="2:34" ht="15.65" customHeight="1" outlineLevel="1" x14ac:dyDescent="0.25">
      <c r="B261" s="760" t="s">
        <v>1618</v>
      </c>
      <c r="D261" s="761" t="s">
        <v>1805</v>
      </c>
      <c r="E261" s="780">
        <v>1</v>
      </c>
      <c r="F261" s="761" t="s">
        <v>78</v>
      </c>
      <c r="G261" s="762"/>
      <c r="H261" s="762">
        <f>SUM(H262:H273)</f>
        <v>0</v>
      </c>
      <c r="I261" s="762"/>
      <c r="J261" s="762">
        <f>SUM(J262:J273)</f>
        <v>0</v>
      </c>
      <c r="K261" s="762"/>
      <c r="L261" s="762">
        <f>SUM(L262:L273)</f>
        <v>100</v>
      </c>
      <c r="M261" s="762">
        <f>SUM(M262:M273)</f>
        <v>100</v>
      </c>
      <c r="N261" s="1049"/>
      <c r="O261" s="763">
        <f>SUM(M262:M273)</f>
        <v>100</v>
      </c>
      <c r="P261" s="781" t="str">
        <f>B261</f>
        <v>V1-3-A1</v>
      </c>
      <c r="Q261" s="781"/>
      <c r="R261" s="781"/>
      <c r="S261" s="781"/>
      <c r="T261" s="781"/>
      <c r="U261" s="781"/>
      <c r="V261" s="781"/>
      <c r="W261" s="781"/>
      <c r="X261" s="932">
        <f>SUM(X262:X273)</f>
        <v>117.4</v>
      </c>
      <c r="Y261" s="1062" t="s">
        <v>1938</v>
      </c>
    </row>
    <row r="262" spans="2:34" ht="15.65" customHeight="1" outlineLevel="2" x14ac:dyDescent="0.2">
      <c r="B262" s="1059"/>
      <c r="D262" s="793" t="s">
        <v>1801</v>
      </c>
      <c r="E262" s="783"/>
      <c r="G262" s="784"/>
      <c r="H262" s="784"/>
      <c r="I262" s="784"/>
      <c r="J262" s="784"/>
      <c r="K262" s="784"/>
      <c r="L262" s="784"/>
      <c r="M262" s="784"/>
      <c r="N262" s="1049"/>
      <c r="O262" s="785"/>
      <c r="P262" s="785"/>
      <c r="Q262" s="785"/>
      <c r="R262" s="785"/>
      <c r="S262" s="785"/>
      <c r="T262" s="785"/>
      <c r="U262" s="785"/>
      <c r="V262" s="785"/>
      <c r="W262" s="785"/>
      <c r="X262" s="785"/>
      <c r="Y262" s="1060" t="s">
        <v>1937</v>
      </c>
      <c r="Z262" s="1060" t="s">
        <v>1939</v>
      </c>
    </row>
    <row r="263" spans="2:34" s="769" customFormat="1" ht="15.65" customHeight="1" outlineLevel="2" x14ac:dyDescent="0.35">
      <c r="B263" s="1059"/>
      <c r="C263" s="1041"/>
      <c r="D263" s="782" t="s">
        <v>2044</v>
      </c>
      <c r="E263" s="783"/>
      <c r="F263" s="773"/>
      <c r="G263" s="784">
        <v>0</v>
      </c>
      <c r="H263" s="784">
        <f t="shared" ref="H263:H273" si="159">E263*G263</f>
        <v>0</v>
      </c>
      <c r="I263" s="784">
        <v>0</v>
      </c>
      <c r="J263" s="784">
        <f t="shared" ref="J263:J273" si="160">E263*I263</f>
        <v>0</v>
      </c>
      <c r="K263" s="784"/>
      <c r="L263" s="784">
        <f t="shared" ref="L263:L273" si="161">E263*K263</f>
        <v>0</v>
      </c>
      <c r="M263" s="784">
        <f>J263+H263*Onderbouwing_M29!$Y$2+L263</f>
        <v>0</v>
      </c>
      <c r="N263" s="1050"/>
      <c r="O263" s="787"/>
      <c r="P263" s="787"/>
      <c r="Q263" s="930" t="s">
        <v>1576</v>
      </c>
      <c r="R263" s="930">
        <f>_xlfn.XLOOKUP(Q263,Tabellen!$B$4:$B$16,Tabellen!$C$4:$C$16,"controleren")</f>
        <v>0.3</v>
      </c>
      <c r="S263" s="931">
        <f t="shared" ref="S263:S272" si="162">M263*R263</f>
        <v>0</v>
      </c>
      <c r="T263" s="931">
        <f t="shared" ref="T263:T272" si="163">M263-S263</f>
        <v>0</v>
      </c>
      <c r="U263" s="931">
        <f t="shared" ref="U263:U272" si="164">S263*$U$2</f>
        <v>0</v>
      </c>
      <c r="V263" s="931">
        <f t="shared" ref="V263:V272" si="165">T263*$V$2</f>
        <v>0</v>
      </c>
      <c r="W263" s="787">
        <f t="shared" ref="W263:W272" si="166">U263+V263</f>
        <v>0</v>
      </c>
      <c r="X263" s="787">
        <f t="shared" ref="X263:X272" si="167">M263+W263</f>
        <v>0</v>
      </c>
      <c r="Y263" s="1060" t="s">
        <v>1927</v>
      </c>
      <c r="AA263" s="1055" t="s">
        <v>1763</v>
      </c>
    </row>
    <row r="264" spans="2:34" s="769" customFormat="1" ht="15.65" customHeight="1" outlineLevel="2" x14ac:dyDescent="0.25">
      <c r="B264" s="1059"/>
      <c r="C264" s="1041"/>
      <c r="D264" s="782" t="s">
        <v>2045</v>
      </c>
      <c r="E264" s="783"/>
      <c r="F264" s="773"/>
      <c r="G264" s="784">
        <v>0</v>
      </c>
      <c r="H264" s="784">
        <f t="shared" si="159"/>
        <v>0</v>
      </c>
      <c r="I264" s="784">
        <v>0</v>
      </c>
      <c r="J264" s="784">
        <f t="shared" si="160"/>
        <v>0</v>
      </c>
      <c r="K264" s="784"/>
      <c r="L264" s="784">
        <f t="shared" si="161"/>
        <v>0</v>
      </c>
      <c r="M264" s="784">
        <f>J264+H264*Onderbouwing_M29!$Y$2+L264</f>
        <v>0</v>
      </c>
      <c r="N264" s="1050"/>
      <c r="O264" s="787"/>
      <c r="P264" s="787"/>
      <c r="Q264" s="930" t="s">
        <v>1576</v>
      </c>
      <c r="R264" s="930">
        <f>_xlfn.XLOOKUP(Q264,Tabellen!$B$4:$B$16,Tabellen!$C$4:$C$16,"controleren")</f>
        <v>0.3</v>
      </c>
      <c r="S264" s="931">
        <f t="shared" si="162"/>
        <v>0</v>
      </c>
      <c r="T264" s="931">
        <f t="shared" si="163"/>
        <v>0</v>
      </c>
      <c r="U264" s="931">
        <f t="shared" si="164"/>
        <v>0</v>
      </c>
      <c r="V264" s="931">
        <f t="shared" si="165"/>
        <v>0</v>
      </c>
      <c r="W264" s="787">
        <f t="shared" si="166"/>
        <v>0</v>
      </c>
      <c r="X264" s="787">
        <f t="shared" si="167"/>
        <v>0</v>
      </c>
      <c r="AA264" s="1057" t="s">
        <v>1759</v>
      </c>
    </row>
    <row r="265" spans="2:34" s="769" customFormat="1" ht="15.65" customHeight="1" outlineLevel="2" x14ac:dyDescent="0.25">
      <c r="B265" s="1059"/>
      <c r="C265" s="1041"/>
      <c r="D265" s="782" t="s">
        <v>2046</v>
      </c>
      <c r="E265" s="783"/>
      <c r="F265" s="773"/>
      <c r="G265" s="784">
        <v>0</v>
      </c>
      <c r="H265" s="784">
        <f t="shared" si="159"/>
        <v>0</v>
      </c>
      <c r="I265" s="784">
        <v>0</v>
      </c>
      <c r="J265" s="784">
        <f t="shared" si="160"/>
        <v>0</v>
      </c>
      <c r="K265" s="784"/>
      <c r="L265" s="784">
        <f t="shared" si="161"/>
        <v>0</v>
      </c>
      <c r="M265" s="784">
        <f>J265+H265*Onderbouwing_M29!$Y$2+L265</f>
        <v>0</v>
      </c>
      <c r="N265" s="1050"/>
      <c r="O265" s="787"/>
      <c r="P265" s="787"/>
      <c r="Q265" s="930" t="s">
        <v>1576</v>
      </c>
      <c r="R265" s="930">
        <f>_xlfn.XLOOKUP(Q265,Tabellen!$B$4:$B$16,Tabellen!$C$4:$C$16,"controleren")</f>
        <v>0.3</v>
      </c>
      <c r="S265" s="931">
        <f t="shared" si="162"/>
        <v>0</v>
      </c>
      <c r="T265" s="931">
        <f t="shared" si="163"/>
        <v>0</v>
      </c>
      <c r="U265" s="931">
        <f t="shared" si="164"/>
        <v>0</v>
      </c>
      <c r="V265" s="931">
        <f t="shared" si="165"/>
        <v>0</v>
      </c>
      <c r="W265" s="787">
        <f t="shared" si="166"/>
        <v>0</v>
      </c>
      <c r="X265" s="787">
        <f t="shared" si="167"/>
        <v>0</v>
      </c>
      <c r="AA265" s="1057" t="s">
        <v>1760</v>
      </c>
    </row>
    <row r="266" spans="2:34" s="769" customFormat="1" ht="15.65" customHeight="1" outlineLevel="2" x14ac:dyDescent="0.25">
      <c r="B266" s="1058"/>
      <c r="C266" s="1041"/>
      <c r="D266" s="782" t="s">
        <v>2047</v>
      </c>
      <c r="E266" s="783"/>
      <c r="F266" s="773"/>
      <c r="G266" s="784">
        <v>0</v>
      </c>
      <c r="H266" s="784">
        <f t="shared" si="159"/>
        <v>0</v>
      </c>
      <c r="I266" s="784">
        <v>0</v>
      </c>
      <c r="J266" s="784">
        <f t="shared" si="160"/>
        <v>0</v>
      </c>
      <c r="K266" s="784"/>
      <c r="L266" s="784">
        <f t="shared" si="161"/>
        <v>0</v>
      </c>
      <c r="M266" s="784">
        <f>J266+H266*Onderbouwing_M29!$Y$2+L266</f>
        <v>0</v>
      </c>
      <c r="N266" s="1050"/>
      <c r="O266" s="787"/>
      <c r="P266" s="787"/>
      <c r="Q266" s="930" t="s">
        <v>1576</v>
      </c>
      <c r="R266" s="930">
        <f>_xlfn.XLOOKUP(Q266,Tabellen!$B$4:$B$16,Tabellen!$C$4:$C$16,"controleren")</f>
        <v>0.3</v>
      </c>
      <c r="S266" s="931">
        <f t="shared" si="162"/>
        <v>0</v>
      </c>
      <c r="T266" s="931">
        <f t="shared" si="163"/>
        <v>0</v>
      </c>
      <c r="U266" s="931">
        <f t="shared" si="164"/>
        <v>0</v>
      </c>
      <c r="V266" s="931">
        <f t="shared" si="165"/>
        <v>0</v>
      </c>
      <c r="W266" s="787">
        <f t="shared" si="166"/>
        <v>0</v>
      </c>
      <c r="X266" s="787">
        <f t="shared" si="167"/>
        <v>0</v>
      </c>
      <c r="AA266" s="1057" t="s">
        <v>1761</v>
      </c>
    </row>
    <row r="267" spans="2:34" s="769" customFormat="1" ht="15.65" customHeight="1" outlineLevel="2" x14ac:dyDescent="0.25">
      <c r="B267" s="773"/>
      <c r="C267" s="1041"/>
      <c r="D267" s="782" t="s">
        <v>2048</v>
      </c>
      <c r="E267" s="783"/>
      <c r="F267" s="773"/>
      <c r="G267" s="784">
        <v>0</v>
      </c>
      <c r="H267" s="784">
        <f t="shared" si="159"/>
        <v>0</v>
      </c>
      <c r="I267" s="784">
        <v>0</v>
      </c>
      <c r="J267" s="784">
        <f t="shared" si="160"/>
        <v>0</v>
      </c>
      <c r="K267" s="784"/>
      <c r="L267" s="784">
        <f t="shared" si="161"/>
        <v>0</v>
      </c>
      <c r="M267" s="784">
        <f>J267+H267*Onderbouwing_M29!$Y$2+L267</f>
        <v>0</v>
      </c>
      <c r="N267" s="1050"/>
      <c r="O267" s="787"/>
      <c r="P267" s="787"/>
      <c r="Q267" s="930" t="s">
        <v>1576</v>
      </c>
      <c r="R267" s="930">
        <f>_xlfn.XLOOKUP(Q267,Tabellen!$B$4:$B$16,Tabellen!$C$4:$C$16,"controleren")</f>
        <v>0.3</v>
      </c>
      <c r="S267" s="931">
        <f t="shared" si="162"/>
        <v>0</v>
      </c>
      <c r="T267" s="931">
        <f t="shared" si="163"/>
        <v>0</v>
      </c>
      <c r="U267" s="931">
        <f t="shared" si="164"/>
        <v>0</v>
      </c>
      <c r="V267" s="931">
        <f t="shared" si="165"/>
        <v>0</v>
      </c>
      <c r="W267" s="787">
        <f t="shared" si="166"/>
        <v>0</v>
      </c>
      <c r="X267" s="787">
        <f t="shared" si="167"/>
        <v>0</v>
      </c>
      <c r="Y267" s="1060" t="s">
        <v>1928</v>
      </c>
      <c r="Z267" s="1060"/>
      <c r="AA267" s="1057" t="s">
        <v>1762</v>
      </c>
    </row>
    <row r="268" spans="2:34" s="769" customFormat="1" ht="15.65" customHeight="1" outlineLevel="2" x14ac:dyDescent="0.25">
      <c r="B268" s="773"/>
      <c r="C268" s="1041"/>
      <c r="D268" s="782" t="s">
        <v>2049</v>
      </c>
      <c r="E268" s="783"/>
      <c r="F268" s="773"/>
      <c r="G268" s="784">
        <v>0</v>
      </c>
      <c r="H268" s="784">
        <f t="shared" si="159"/>
        <v>0</v>
      </c>
      <c r="I268" s="784">
        <v>0</v>
      </c>
      <c r="J268" s="784">
        <f t="shared" si="160"/>
        <v>0</v>
      </c>
      <c r="K268" s="784"/>
      <c r="L268" s="784">
        <f t="shared" si="161"/>
        <v>0</v>
      </c>
      <c r="M268" s="784">
        <f>J268+H268*Onderbouwing_M29!$Y$2+L268</f>
        <v>0</v>
      </c>
      <c r="N268" s="1050"/>
      <c r="O268" s="787"/>
      <c r="P268" s="787"/>
      <c r="Q268" s="930" t="s">
        <v>1576</v>
      </c>
      <c r="R268" s="930">
        <f>_xlfn.XLOOKUP(Q268,Tabellen!$B$4:$B$16,Tabellen!$C$4:$C$16,"controleren")</f>
        <v>0.3</v>
      </c>
      <c r="S268" s="931">
        <f t="shared" si="162"/>
        <v>0</v>
      </c>
      <c r="T268" s="931">
        <f t="shared" si="163"/>
        <v>0</v>
      </c>
      <c r="U268" s="931">
        <f t="shared" si="164"/>
        <v>0</v>
      </c>
      <c r="V268" s="931">
        <f t="shared" si="165"/>
        <v>0</v>
      </c>
      <c r="W268" s="787">
        <f t="shared" si="166"/>
        <v>0</v>
      </c>
      <c r="X268" s="787">
        <f t="shared" si="167"/>
        <v>0</v>
      </c>
      <c r="Y268" s="1060" t="s">
        <v>1929</v>
      </c>
      <c r="Z268" s="1060"/>
    </row>
    <row r="269" spans="2:34" s="769" customFormat="1" ht="15.65" customHeight="1" outlineLevel="2" x14ac:dyDescent="0.25">
      <c r="B269" s="773"/>
      <c r="C269" s="1041"/>
      <c r="D269" s="782" t="s">
        <v>2050</v>
      </c>
      <c r="E269" s="783"/>
      <c r="F269" s="773"/>
      <c r="G269" s="784">
        <v>0</v>
      </c>
      <c r="H269" s="784">
        <f t="shared" si="159"/>
        <v>0</v>
      </c>
      <c r="I269" s="784">
        <v>0</v>
      </c>
      <c r="J269" s="784">
        <f t="shared" si="160"/>
        <v>0</v>
      </c>
      <c r="K269" s="784"/>
      <c r="L269" s="784">
        <f t="shared" si="161"/>
        <v>0</v>
      </c>
      <c r="M269" s="784">
        <f>J269+H269*Onderbouwing_M29!$Y$2+L269</f>
        <v>0</v>
      </c>
      <c r="N269" s="1050"/>
      <c r="O269" s="787"/>
      <c r="P269" s="787"/>
      <c r="Q269" s="930" t="s">
        <v>1576</v>
      </c>
      <c r="R269" s="930">
        <f>_xlfn.XLOOKUP(Q269,Tabellen!$B$4:$B$16,Tabellen!$C$4:$C$16,"controleren")</f>
        <v>0.3</v>
      </c>
      <c r="S269" s="931">
        <f t="shared" si="162"/>
        <v>0</v>
      </c>
      <c r="T269" s="931">
        <f t="shared" si="163"/>
        <v>0</v>
      </c>
      <c r="U269" s="931">
        <f t="shared" si="164"/>
        <v>0</v>
      </c>
      <c r="V269" s="931">
        <f t="shared" si="165"/>
        <v>0</v>
      </c>
      <c r="W269" s="787">
        <f t="shared" si="166"/>
        <v>0</v>
      </c>
      <c r="X269" s="787">
        <f t="shared" si="167"/>
        <v>0</v>
      </c>
    </row>
    <row r="270" spans="2:34" s="769" customFormat="1" ht="15.65" customHeight="1" outlineLevel="2" x14ac:dyDescent="0.25">
      <c r="B270" s="773"/>
      <c r="C270" s="1041"/>
      <c r="D270" s="782" t="s">
        <v>2051</v>
      </c>
      <c r="E270" s="783"/>
      <c r="F270" s="773"/>
      <c r="G270" s="784">
        <v>0</v>
      </c>
      <c r="H270" s="784">
        <f t="shared" si="159"/>
        <v>0</v>
      </c>
      <c r="I270" s="784">
        <v>0</v>
      </c>
      <c r="J270" s="784">
        <f t="shared" si="160"/>
        <v>0</v>
      </c>
      <c r="K270" s="784"/>
      <c r="L270" s="784">
        <f t="shared" si="161"/>
        <v>0</v>
      </c>
      <c r="M270" s="784">
        <f>J270+H270*Onderbouwing_M29!$Y$2+L270</f>
        <v>0</v>
      </c>
      <c r="N270" s="1050"/>
      <c r="O270" s="787"/>
      <c r="P270" s="787"/>
      <c r="Q270" s="930" t="s">
        <v>1576</v>
      </c>
      <c r="R270" s="930">
        <f>_xlfn.XLOOKUP(Q270,Tabellen!$B$4:$B$16,Tabellen!$C$4:$C$16,"controleren")</f>
        <v>0.3</v>
      </c>
      <c r="S270" s="931">
        <f t="shared" si="162"/>
        <v>0</v>
      </c>
      <c r="T270" s="931">
        <f t="shared" si="163"/>
        <v>0</v>
      </c>
      <c r="U270" s="931">
        <f t="shared" si="164"/>
        <v>0</v>
      </c>
      <c r="V270" s="931">
        <f t="shared" si="165"/>
        <v>0</v>
      </c>
      <c r="W270" s="787">
        <f t="shared" si="166"/>
        <v>0</v>
      </c>
      <c r="X270" s="787">
        <f t="shared" si="167"/>
        <v>0</v>
      </c>
    </row>
    <row r="271" spans="2:34" s="769" customFormat="1" ht="15.65" customHeight="1" outlineLevel="2" x14ac:dyDescent="0.25">
      <c r="B271" s="773"/>
      <c r="C271" s="1041"/>
      <c r="D271" s="782" t="s">
        <v>2052</v>
      </c>
      <c r="E271" s="783"/>
      <c r="F271" s="773"/>
      <c r="G271" s="784">
        <v>0</v>
      </c>
      <c r="H271" s="784">
        <f t="shared" si="159"/>
        <v>0</v>
      </c>
      <c r="I271" s="784">
        <v>0</v>
      </c>
      <c r="J271" s="784">
        <f t="shared" si="160"/>
        <v>0</v>
      </c>
      <c r="K271" s="784"/>
      <c r="L271" s="784">
        <f t="shared" si="161"/>
        <v>0</v>
      </c>
      <c r="M271" s="784">
        <f>J271+H271*Onderbouwing_M29!$Y$2+L271</f>
        <v>0</v>
      </c>
      <c r="N271" s="1050"/>
      <c r="O271" s="787"/>
      <c r="P271" s="787"/>
      <c r="Q271" s="930" t="s">
        <v>1576</v>
      </c>
      <c r="R271" s="930">
        <f>_xlfn.XLOOKUP(Q271,Tabellen!$B$4:$B$16,Tabellen!$C$4:$C$16,"controleren")</f>
        <v>0.3</v>
      </c>
      <c r="S271" s="931">
        <f t="shared" si="162"/>
        <v>0</v>
      </c>
      <c r="T271" s="931">
        <f t="shared" si="163"/>
        <v>0</v>
      </c>
      <c r="U271" s="931">
        <f t="shared" si="164"/>
        <v>0</v>
      </c>
      <c r="V271" s="931">
        <f t="shared" si="165"/>
        <v>0</v>
      </c>
      <c r="W271" s="787">
        <f t="shared" si="166"/>
        <v>0</v>
      </c>
      <c r="X271" s="787">
        <f t="shared" si="167"/>
        <v>0</v>
      </c>
    </row>
    <row r="272" spans="2:34" s="769" customFormat="1" ht="15.65" customHeight="1" outlineLevel="2" x14ac:dyDescent="0.25">
      <c r="B272" s="773" t="s">
        <v>1618</v>
      </c>
      <c r="C272" s="1042"/>
      <c r="D272" s="769" t="str">
        <f>D261</f>
        <v>Voorzetwand houten frame met glaswol deken dik 120 mm Rc=3.50  &lt; 45 m²</v>
      </c>
      <c r="E272" s="783">
        <v>1</v>
      </c>
      <c r="F272" s="773" t="s">
        <v>78</v>
      </c>
      <c r="G272" s="784">
        <v>0</v>
      </c>
      <c r="H272" s="784">
        <f t="shared" si="159"/>
        <v>0</v>
      </c>
      <c r="I272" s="784">
        <v>0</v>
      </c>
      <c r="J272" s="784">
        <f t="shared" si="160"/>
        <v>0</v>
      </c>
      <c r="K272" s="767">
        <v>100</v>
      </c>
      <c r="L272" s="784">
        <f t="shared" si="161"/>
        <v>100</v>
      </c>
      <c r="M272" s="784">
        <f>J272+H272*Onderbouwing_M29!$Y$2+L272</f>
        <v>100</v>
      </c>
      <c r="N272" s="1050"/>
      <c r="O272" s="787"/>
      <c r="P272" s="787"/>
      <c r="Q272" s="930" t="s">
        <v>1576</v>
      </c>
      <c r="R272" s="930">
        <f>_xlfn.XLOOKUP(Q272,Tabellen!$B$4:$B$16,Tabellen!$C$4:$C$16,"controleren")</f>
        <v>0.3</v>
      </c>
      <c r="S272" s="931">
        <f t="shared" si="162"/>
        <v>30</v>
      </c>
      <c r="T272" s="931">
        <f t="shared" si="163"/>
        <v>70</v>
      </c>
      <c r="U272" s="931">
        <f t="shared" si="164"/>
        <v>2.6999999999999997</v>
      </c>
      <c r="V272" s="931">
        <f t="shared" si="165"/>
        <v>14.7</v>
      </c>
      <c r="W272" s="787">
        <f t="shared" si="166"/>
        <v>17.399999999999999</v>
      </c>
      <c r="X272" s="787">
        <f t="shared" si="167"/>
        <v>117.4</v>
      </c>
      <c r="Y272" s="1060" t="s">
        <v>1930</v>
      </c>
      <c r="Z272" s="1060"/>
    </row>
    <row r="273" spans="2:34" ht="15.65" customHeight="1" outlineLevel="2" x14ac:dyDescent="0.25">
      <c r="B273" s="782"/>
      <c r="E273" s="783"/>
      <c r="G273" s="784">
        <v>0</v>
      </c>
      <c r="H273" s="784">
        <f t="shared" si="159"/>
        <v>0</v>
      </c>
      <c r="I273" s="784">
        <v>0</v>
      </c>
      <c r="J273" s="784">
        <f t="shared" si="160"/>
        <v>0</v>
      </c>
      <c r="K273" s="950"/>
      <c r="L273" s="784">
        <f t="shared" si="161"/>
        <v>0</v>
      </c>
      <c r="M273" s="784">
        <f>J273+H273*Onderbouwing_M29!$Y$2+L273</f>
        <v>0</v>
      </c>
      <c r="N273" s="1049"/>
      <c r="O273" s="785"/>
      <c r="P273" s="785"/>
      <c r="Q273" s="785"/>
      <c r="R273" s="785"/>
      <c r="S273" s="785"/>
      <c r="T273" s="785"/>
      <c r="U273" s="785"/>
      <c r="V273" s="785"/>
      <c r="W273" s="785"/>
      <c r="X273" s="785"/>
    </row>
    <row r="274" spans="2:34" ht="9" customHeight="1" outlineLevel="1" x14ac:dyDescent="0.25">
      <c r="B274" s="788"/>
      <c r="D274" s="789"/>
      <c r="E274" s="791"/>
      <c r="F274" s="789"/>
      <c r="G274" s="790"/>
      <c r="H274" s="790"/>
      <c r="I274" s="790"/>
      <c r="J274" s="790"/>
      <c r="K274" s="790"/>
      <c r="L274" s="790"/>
      <c r="M274" s="790"/>
      <c r="N274" s="1037"/>
      <c r="O274" s="963"/>
      <c r="P274" s="963"/>
      <c r="Q274" s="963"/>
      <c r="R274" s="963"/>
      <c r="S274" s="963"/>
      <c r="T274" s="963"/>
      <c r="U274" s="963"/>
      <c r="V274" s="963"/>
      <c r="W274" s="963"/>
      <c r="X274" s="963"/>
      <c r="Y274" s="963"/>
      <c r="Z274" s="774"/>
      <c r="AA274" s="779"/>
      <c r="AB274" s="753"/>
      <c r="AC274" s="753"/>
      <c r="AD274" s="753"/>
      <c r="AE274" s="753"/>
      <c r="AF274" s="753"/>
      <c r="AG274" s="758"/>
      <c r="AH274" s="758"/>
    </row>
    <row r="275" spans="2:34" ht="15.65" customHeight="1" outlineLevel="1" x14ac:dyDescent="0.25">
      <c r="B275" s="760" t="s">
        <v>1594</v>
      </c>
      <c r="D275" s="761" t="s">
        <v>1804</v>
      </c>
      <c r="E275" s="780">
        <v>1</v>
      </c>
      <c r="F275" s="761" t="s">
        <v>78</v>
      </c>
      <c r="G275" s="762"/>
      <c r="H275" s="762">
        <f>SUM(H276:H287)</f>
        <v>0</v>
      </c>
      <c r="I275" s="762"/>
      <c r="J275" s="762">
        <f>SUM(J276:J287)</f>
        <v>0</v>
      </c>
      <c r="K275" s="951"/>
      <c r="L275" s="762">
        <f>SUM(L276:L287)</f>
        <v>101</v>
      </c>
      <c r="M275" s="762">
        <f>SUM(M276:M287)</f>
        <v>101</v>
      </c>
      <c r="N275" s="1049"/>
      <c r="O275" s="763">
        <f>SUM(M276:M287)</f>
        <v>101</v>
      </c>
      <c r="P275" s="781" t="str">
        <f>B275</f>
        <v>V1-3-A2</v>
      </c>
      <c r="Q275" s="781"/>
      <c r="R275" s="781"/>
      <c r="S275" s="781"/>
      <c r="T275" s="781"/>
      <c r="U275" s="781"/>
      <c r="V275" s="781"/>
      <c r="W275" s="781"/>
      <c r="X275" s="932">
        <f>SUM(X276:X287)</f>
        <v>118.574</v>
      </c>
    </row>
    <row r="276" spans="2:34" ht="15.65" customHeight="1" outlineLevel="2" x14ac:dyDescent="0.25">
      <c r="B276" s="782"/>
      <c r="D276" s="793" t="s">
        <v>199</v>
      </c>
      <c r="E276" s="783"/>
      <c r="G276" s="784"/>
      <c r="H276" s="784"/>
      <c r="I276" s="784"/>
      <c r="J276" s="784"/>
      <c r="K276" s="950"/>
      <c r="L276" s="784"/>
      <c r="M276" s="784"/>
      <c r="N276" s="1049"/>
      <c r="O276" s="785"/>
      <c r="P276" s="785"/>
      <c r="Q276" s="785"/>
      <c r="R276" s="785"/>
      <c r="S276" s="785"/>
      <c r="T276" s="785"/>
      <c r="U276" s="785"/>
      <c r="V276" s="785"/>
      <c r="W276" s="785"/>
      <c r="X276" s="785"/>
      <c r="Y276" s="1060"/>
    </row>
    <row r="277" spans="2:34" s="769" customFormat="1" ht="15.65" customHeight="1" outlineLevel="2" x14ac:dyDescent="0.25">
      <c r="B277" s="773"/>
      <c r="C277" s="1041"/>
      <c r="D277" s="782" t="s">
        <v>2044</v>
      </c>
      <c r="E277" s="783"/>
      <c r="F277" s="773"/>
      <c r="G277" s="784">
        <v>0</v>
      </c>
      <c r="H277" s="784">
        <f t="shared" ref="H277:H287" si="168">E277*G277</f>
        <v>0</v>
      </c>
      <c r="I277" s="784">
        <v>0</v>
      </c>
      <c r="J277" s="784">
        <f t="shared" ref="J277:J287" si="169">E277*I277</f>
        <v>0</v>
      </c>
      <c r="K277" s="784"/>
      <c r="L277" s="784">
        <f t="shared" ref="L277:L287" si="170">E277*K277</f>
        <v>0</v>
      </c>
      <c r="M277" s="784">
        <f>J277+H277*Onderbouwing_M29!$Y$2+L277</f>
        <v>0</v>
      </c>
      <c r="N277" s="1050"/>
      <c r="O277" s="787"/>
      <c r="P277" s="787"/>
      <c r="Q277" s="930" t="s">
        <v>1576</v>
      </c>
      <c r="R277" s="930">
        <f>_xlfn.XLOOKUP(Q277,Tabellen!$B$4:$B$16,Tabellen!$C$4:$C$16,"controleren")</f>
        <v>0.3</v>
      </c>
      <c r="S277" s="931">
        <f t="shared" ref="S277:S286" si="171">M277*R277</f>
        <v>0</v>
      </c>
      <c r="T277" s="931">
        <f t="shared" ref="T277:T286" si="172">M277-S277</f>
        <v>0</v>
      </c>
      <c r="U277" s="931">
        <f t="shared" ref="U277:U286" si="173">S277*$U$2</f>
        <v>0</v>
      </c>
      <c r="V277" s="931">
        <f t="shared" ref="V277:V286" si="174">T277*$V$2</f>
        <v>0</v>
      </c>
      <c r="W277" s="787">
        <f t="shared" ref="W277:W286" si="175">U277+V277</f>
        <v>0</v>
      </c>
      <c r="X277" s="787">
        <f t="shared" ref="X277:X286" si="176">M277+W277</f>
        <v>0</v>
      </c>
      <c r="Y277" s="1060"/>
    </row>
    <row r="278" spans="2:34" s="769" customFormat="1" ht="15.65" customHeight="1" outlineLevel="2" x14ac:dyDescent="0.25">
      <c r="B278" s="773"/>
      <c r="C278" s="1041"/>
      <c r="D278" s="782" t="s">
        <v>2045</v>
      </c>
      <c r="E278" s="783"/>
      <c r="F278" s="773"/>
      <c r="G278" s="784">
        <v>0</v>
      </c>
      <c r="H278" s="784">
        <f t="shared" si="168"/>
        <v>0</v>
      </c>
      <c r="I278" s="784">
        <v>0</v>
      </c>
      <c r="J278" s="784">
        <f t="shared" si="169"/>
        <v>0</v>
      </c>
      <c r="K278" s="784"/>
      <c r="L278" s="784">
        <f t="shared" si="170"/>
        <v>0</v>
      </c>
      <c r="M278" s="784">
        <f>J278+H278*Onderbouwing_M29!$Y$2+L278</f>
        <v>0</v>
      </c>
      <c r="N278" s="1050"/>
      <c r="O278" s="787"/>
      <c r="P278" s="787"/>
      <c r="Q278" s="930" t="s">
        <v>1576</v>
      </c>
      <c r="R278" s="930">
        <f>_xlfn.XLOOKUP(Q278,Tabellen!$B$4:$B$16,Tabellen!$C$4:$C$16,"controleren")</f>
        <v>0.3</v>
      </c>
      <c r="S278" s="931">
        <f t="shared" si="171"/>
        <v>0</v>
      </c>
      <c r="T278" s="931">
        <f t="shared" si="172"/>
        <v>0</v>
      </c>
      <c r="U278" s="931">
        <f t="shared" si="173"/>
        <v>0</v>
      </c>
      <c r="V278" s="931">
        <f t="shared" si="174"/>
        <v>0</v>
      </c>
      <c r="W278" s="787">
        <f t="shared" si="175"/>
        <v>0</v>
      </c>
      <c r="X278" s="787">
        <f t="shared" si="176"/>
        <v>0</v>
      </c>
    </row>
    <row r="279" spans="2:34" s="769" customFormat="1" ht="15.65" customHeight="1" outlineLevel="2" x14ac:dyDescent="0.25">
      <c r="B279" s="773"/>
      <c r="C279" s="1041"/>
      <c r="D279" s="782" t="s">
        <v>2046</v>
      </c>
      <c r="E279" s="783"/>
      <c r="F279" s="773"/>
      <c r="G279" s="784">
        <v>0</v>
      </c>
      <c r="H279" s="784">
        <f t="shared" si="168"/>
        <v>0</v>
      </c>
      <c r="I279" s="784">
        <v>0</v>
      </c>
      <c r="J279" s="784">
        <f t="shared" si="169"/>
        <v>0</v>
      </c>
      <c r="K279" s="784"/>
      <c r="L279" s="784">
        <f t="shared" si="170"/>
        <v>0</v>
      </c>
      <c r="M279" s="784">
        <f>J279+H279*Onderbouwing_M29!$Y$2+L279</f>
        <v>0</v>
      </c>
      <c r="N279" s="1050"/>
      <c r="O279" s="787"/>
      <c r="P279" s="787"/>
      <c r="Q279" s="930" t="s">
        <v>1576</v>
      </c>
      <c r="R279" s="930">
        <f>_xlfn.XLOOKUP(Q279,Tabellen!$B$4:$B$16,Tabellen!$C$4:$C$16,"controleren")</f>
        <v>0.3</v>
      </c>
      <c r="S279" s="931">
        <f t="shared" si="171"/>
        <v>0</v>
      </c>
      <c r="T279" s="931">
        <f t="shared" si="172"/>
        <v>0</v>
      </c>
      <c r="U279" s="931">
        <f t="shared" si="173"/>
        <v>0</v>
      </c>
      <c r="V279" s="931">
        <f t="shared" si="174"/>
        <v>0</v>
      </c>
      <c r="W279" s="787">
        <f t="shared" si="175"/>
        <v>0</v>
      </c>
      <c r="X279" s="787">
        <f t="shared" si="176"/>
        <v>0</v>
      </c>
    </row>
    <row r="280" spans="2:34" s="769" customFormat="1" ht="15.65" customHeight="1" outlineLevel="2" x14ac:dyDescent="0.25">
      <c r="B280" s="773"/>
      <c r="C280" s="1041"/>
      <c r="D280" s="782" t="s">
        <v>2047</v>
      </c>
      <c r="E280" s="783"/>
      <c r="F280" s="773"/>
      <c r="G280" s="784">
        <v>0</v>
      </c>
      <c r="H280" s="784">
        <f t="shared" si="168"/>
        <v>0</v>
      </c>
      <c r="I280" s="784">
        <v>0</v>
      </c>
      <c r="J280" s="784">
        <f t="shared" si="169"/>
        <v>0</v>
      </c>
      <c r="K280" s="784"/>
      <c r="L280" s="784">
        <f t="shared" si="170"/>
        <v>0</v>
      </c>
      <c r="M280" s="784">
        <f>J280+H280*Onderbouwing_M29!$Y$2+L280</f>
        <v>0</v>
      </c>
      <c r="N280" s="1050"/>
      <c r="O280" s="787"/>
      <c r="P280" s="787"/>
      <c r="Q280" s="930" t="s">
        <v>1576</v>
      </c>
      <c r="R280" s="930">
        <f>_xlfn.XLOOKUP(Q280,Tabellen!$B$4:$B$16,Tabellen!$C$4:$C$16,"controleren")</f>
        <v>0.3</v>
      </c>
      <c r="S280" s="931">
        <f t="shared" si="171"/>
        <v>0</v>
      </c>
      <c r="T280" s="931">
        <f t="shared" si="172"/>
        <v>0</v>
      </c>
      <c r="U280" s="931">
        <f t="shared" si="173"/>
        <v>0</v>
      </c>
      <c r="V280" s="931">
        <f t="shared" si="174"/>
        <v>0</v>
      </c>
      <c r="W280" s="787">
        <f t="shared" si="175"/>
        <v>0</v>
      </c>
      <c r="X280" s="787">
        <f t="shared" si="176"/>
        <v>0</v>
      </c>
    </row>
    <row r="281" spans="2:34" s="769" customFormat="1" ht="15.65" customHeight="1" outlineLevel="2" x14ac:dyDescent="0.25">
      <c r="B281" s="773"/>
      <c r="C281" s="1041"/>
      <c r="D281" s="782" t="s">
        <v>2048</v>
      </c>
      <c r="E281" s="783"/>
      <c r="F281" s="773"/>
      <c r="G281" s="784">
        <v>0</v>
      </c>
      <c r="H281" s="784">
        <f t="shared" si="168"/>
        <v>0</v>
      </c>
      <c r="I281" s="784">
        <v>0</v>
      </c>
      <c r="J281" s="784">
        <f t="shared" si="169"/>
        <v>0</v>
      </c>
      <c r="K281" s="784"/>
      <c r="L281" s="784">
        <f t="shared" si="170"/>
        <v>0</v>
      </c>
      <c r="M281" s="784">
        <f>J281+H281*Onderbouwing_M29!$Y$2+L281</f>
        <v>0</v>
      </c>
      <c r="N281" s="1050"/>
      <c r="O281" s="787"/>
      <c r="P281" s="787"/>
      <c r="Q281" s="930" t="s">
        <v>1576</v>
      </c>
      <c r="R281" s="930">
        <f>_xlfn.XLOOKUP(Q281,Tabellen!$B$4:$B$16,Tabellen!$C$4:$C$16,"controleren")</f>
        <v>0.3</v>
      </c>
      <c r="S281" s="931">
        <f t="shared" si="171"/>
        <v>0</v>
      </c>
      <c r="T281" s="931">
        <f t="shared" si="172"/>
        <v>0</v>
      </c>
      <c r="U281" s="931">
        <f t="shared" si="173"/>
        <v>0</v>
      </c>
      <c r="V281" s="931">
        <f t="shared" si="174"/>
        <v>0</v>
      </c>
      <c r="W281" s="787">
        <f t="shared" si="175"/>
        <v>0</v>
      </c>
      <c r="X281" s="787">
        <f t="shared" si="176"/>
        <v>0</v>
      </c>
      <c r="Y281" s="1060"/>
    </row>
    <row r="282" spans="2:34" s="769" customFormat="1" ht="15.65" customHeight="1" outlineLevel="2" x14ac:dyDescent="0.25">
      <c r="B282" s="773"/>
      <c r="C282" s="1041"/>
      <c r="D282" s="782" t="s">
        <v>2049</v>
      </c>
      <c r="E282" s="783"/>
      <c r="F282" s="773"/>
      <c r="G282" s="784">
        <v>0</v>
      </c>
      <c r="H282" s="784">
        <f t="shared" si="168"/>
        <v>0</v>
      </c>
      <c r="I282" s="784">
        <v>0</v>
      </c>
      <c r="J282" s="784">
        <f t="shared" si="169"/>
        <v>0</v>
      </c>
      <c r="K282" s="784"/>
      <c r="L282" s="784">
        <f t="shared" si="170"/>
        <v>0</v>
      </c>
      <c r="M282" s="784">
        <f>J282+H282*Onderbouwing_M29!$Y$2+L282</f>
        <v>0</v>
      </c>
      <c r="N282" s="1050"/>
      <c r="O282" s="787"/>
      <c r="P282" s="787"/>
      <c r="Q282" s="930" t="s">
        <v>1576</v>
      </c>
      <c r="R282" s="930">
        <f>_xlfn.XLOOKUP(Q282,Tabellen!$B$4:$B$16,Tabellen!$C$4:$C$16,"controleren")</f>
        <v>0.3</v>
      </c>
      <c r="S282" s="931">
        <f t="shared" si="171"/>
        <v>0</v>
      </c>
      <c r="T282" s="931">
        <f t="shared" si="172"/>
        <v>0</v>
      </c>
      <c r="U282" s="931">
        <f t="shared" si="173"/>
        <v>0</v>
      </c>
      <c r="V282" s="931">
        <f t="shared" si="174"/>
        <v>0</v>
      </c>
      <c r="W282" s="787">
        <f t="shared" si="175"/>
        <v>0</v>
      </c>
      <c r="X282" s="787">
        <f t="shared" si="176"/>
        <v>0</v>
      </c>
      <c r="Y282" s="1060"/>
    </row>
    <row r="283" spans="2:34" s="769" customFormat="1" ht="15.65" customHeight="1" outlineLevel="2" x14ac:dyDescent="0.25">
      <c r="B283" s="773"/>
      <c r="C283" s="1041"/>
      <c r="D283" s="782" t="s">
        <v>2050</v>
      </c>
      <c r="E283" s="783"/>
      <c r="F283" s="773"/>
      <c r="G283" s="784">
        <v>0</v>
      </c>
      <c r="H283" s="784">
        <f t="shared" si="168"/>
        <v>0</v>
      </c>
      <c r="I283" s="784">
        <v>0</v>
      </c>
      <c r="J283" s="784">
        <f t="shared" si="169"/>
        <v>0</v>
      </c>
      <c r="K283" s="784"/>
      <c r="L283" s="784">
        <f t="shared" si="170"/>
        <v>0</v>
      </c>
      <c r="M283" s="784">
        <f>J283+H283*Onderbouwing_M29!$Y$2+L283</f>
        <v>0</v>
      </c>
      <c r="N283" s="1050"/>
      <c r="O283" s="787"/>
      <c r="P283" s="787"/>
      <c r="Q283" s="930" t="s">
        <v>1576</v>
      </c>
      <c r="R283" s="930">
        <f>_xlfn.XLOOKUP(Q283,Tabellen!$B$4:$B$16,Tabellen!$C$4:$C$16,"controleren")</f>
        <v>0.3</v>
      </c>
      <c r="S283" s="931">
        <f t="shared" si="171"/>
        <v>0</v>
      </c>
      <c r="T283" s="931">
        <f t="shared" si="172"/>
        <v>0</v>
      </c>
      <c r="U283" s="931">
        <f t="shared" si="173"/>
        <v>0</v>
      </c>
      <c r="V283" s="931">
        <f t="shared" si="174"/>
        <v>0</v>
      </c>
      <c r="W283" s="787">
        <f t="shared" si="175"/>
        <v>0</v>
      </c>
      <c r="X283" s="787">
        <f t="shared" si="176"/>
        <v>0</v>
      </c>
    </row>
    <row r="284" spans="2:34" s="769" customFormat="1" ht="15.65" customHeight="1" outlineLevel="2" x14ac:dyDescent="0.25">
      <c r="B284" s="773"/>
      <c r="C284" s="1041"/>
      <c r="D284" s="782" t="s">
        <v>2051</v>
      </c>
      <c r="E284" s="783"/>
      <c r="F284" s="773"/>
      <c r="G284" s="784">
        <v>0</v>
      </c>
      <c r="H284" s="784">
        <f t="shared" si="168"/>
        <v>0</v>
      </c>
      <c r="I284" s="784">
        <v>0</v>
      </c>
      <c r="J284" s="784">
        <f t="shared" si="169"/>
        <v>0</v>
      </c>
      <c r="K284" s="784"/>
      <c r="L284" s="784">
        <f t="shared" si="170"/>
        <v>0</v>
      </c>
      <c r="M284" s="784">
        <f>J284+H284*Onderbouwing_M29!$Y$2+L284</f>
        <v>0</v>
      </c>
      <c r="N284" s="1050"/>
      <c r="O284" s="787"/>
      <c r="P284" s="787"/>
      <c r="Q284" s="930" t="s">
        <v>1576</v>
      </c>
      <c r="R284" s="930">
        <f>_xlfn.XLOOKUP(Q284,Tabellen!$B$4:$B$16,Tabellen!$C$4:$C$16,"controleren")</f>
        <v>0.3</v>
      </c>
      <c r="S284" s="931">
        <f t="shared" si="171"/>
        <v>0</v>
      </c>
      <c r="T284" s="931">
        <f t="shared" si="172"/>
        <v>0</v>
      </c>
      <c r="U284" s="931">
        <f t="shared" si="173"/>
        <v>0</v>
      </c>
      <c r="V284" s="931">
        <f t="shared" si="174"/>
        <v>0</v>
      </c>
      <c r="W284" s="787">
        <f t="shared" si="175"/>
        <v>0</v>
      </c>
      <c r="X284" s="787">
        <f t="shared" si="176"/>
        <v>0</v>
      </c>
    </row>
    <row r="285" spans="2:34" s="769" customFormat="1" ht="15.65" customHeight="1" outlineLevel="2" x14ac:dyDescent="0.25">
      <c r="B285" s="773"/>
      <c r="C285" s="1041"/>
      <c r="D285" s="782" t="s">
        <v>2052</v>
      </c>
      <c r="E285" s="783"/>
      <c r="F285" s="773"/>
      <c r="G285" s="784">
        <v>0</v>
      </c>
      <c r="H285" s="784">
        <f t="shared" si="168"/>
        <v>0</v>
      </c>
      <c r="I285" s="784">
        <v>0</v>
      </c>
      <c r="J285" s="784">
        <f t="shared" si="169"/>
        <v>0</v>
      </c>
      <c r="K285" s="784"/>
      <c r="L285" s="784">
        <f t="shared" si="170"/>
        <v>0</v>
      </c>
      <c r="M285" s="784">
        <f>J285+H285*Onderbouwing_M29!$Y$2+L285</f>
        <v>0</v>
      </c>
      <c r="N285" s="1050"/>
      <c r="O285" s="787"/>
      <c r="P285" s="787"/>
      <c r="Q285" s="930" t="s">
        <v>1576</v>
      </c>
      <c r="R285" s="930">
        <f>_xlfn.XLOOKUP(Q285,Tabellen!$B$4:$B$16,Tabellen!$C$4:$C$16,"controleren")</f>
        <v>0.3</v>
      </c>
      <c r="S285" s="931">
        <f t="shared" si="171"/>
        <v>0</v>
      </c>
      <c r="T285" s="931">
        <f t="shared" si="172"/>
        <v>0</v>
      </c>
      <c r="U285" s="931">
        <f t="shared" si="173"/>
        <v>0</v>
      </c>
      <c r="V285" s="931">
        <f t="shared" si="174"/>
        <v>0</v>
      </c>
      <c r="W285" s="787">
        <f t="shared" si="175"/>
        <v>0</v>
      </c>
      <c r="X285" s="787">
        <f t="shared" si="176"/>
        <v>0</v>
      </c>
    </row>
    <row r="286" spans="2:34" s="769" customFormat="1" ht="15.65" customHeight="1" outlineLevel="2" x14ac:dyDescent="0.25">
      <c r="B286" s="773" t="s">
        <v>1594</v>
      </c>
      <c r="C286" s="1042"/>
      <c r="D286" s="769" t="str">
        <f>D275</f>
        <v>Voorzetwand houten frame met glaswol deken dik 120 mm Rc=3.50  45- 120 m²</v>
      </c>
      <c r="E286" s="783">
        <v>1</v>
      </c>
      <c r="F286" s="773" t="s">
        <v>78</v>
      </c>
      <c r="G286" s="784">
        <v>0</v>
      </c>
      <c r="H286" s="784">
        <f t="shared" si="168"/>
        <v>0</v>
      </c>
      <c r="I286" s="784">
        <v>0</v>
      </c>
      <c r="J286" s="784">
        <f t="shared" si="169"/>
        <v>0</v>
      </c>
      <c r="K286" s="767">
        <v>101</v>
      </c>
      <c r="L286" s="784">
        <f t="shared" si="170"/>
        <v>101</v>
      </c>
      <c r="M286" s="784">
        <f>J286+H286*Onderbouwing_M29!$Y$2+L286</f>
        <v>101</v>
      </c>
      <c r="N286" s="1050"/>
      <c r="O286" s="787"/>
      <c r="P286" s="787"/>
      <c r="Q286" s="930" t="s">
        <v>1576</v>
      </c>
      <c r="R286" s="930">
        <f>_xlfn.XLOOKUP(Q286,Tabellen!$B$4:$B$16,Tabellen!$C$4:$C$16,"controleren")</f>
        <v>0.3</v>
      </c>
      <c r="S286" s="931">
        <f t="shared" si="171"/>
        <v>30.299999999999997</v>
      </c>
      <c r="T286" s="931">
        <f t="shared" si="172"/>
        <v>70.7</v>
      </c>
      <c r="U286" s="931">
        <f t="shared" si="173"/>
        <v>2.7269999999999994</v>
      </c>
      <c r="V286" s="931">
        <f t="shared" si="174"/>
        <v>14.847</v>
      </c>
      <c r="W286" s="787">
        <f t="shared" si="175"/>
        <v>17.573999999999998</v>
      </c>
      <c r="X286" s="787">
        <f t="shared" si="176"/>
        <v>118.574</v>
      </c>
      <c r="Y286" s="1060"/>
    </row>
    <row r="287" spans="2:34" ht="15.65" customHeight="1" outlineLevel="2" x14ac:dyDescent="0.25">
      <c r="B287" s="782"/>
      <c r="E287" s="783"/>
      <c r="G287" s="784">
        <v>0</v>
      </c>
      <c r="H287" s="784">
        <f t="shared" si="168"/>
        <v>0</v>
      </c>
      <c r="I287" s="784">
        <v>0</v>
      </c>
      <c r="J287" s="784">
        <f t="shared" si="169"/>
        <v>0</v>
      </c>
      <c r="K287" s="950"/>
      <c r="L287" s="784">
        <f t="shared" si="170"/>
        <v>0</v>
      </c>
      <c r="M287" s="784">
        <f>J287+H287*Onderbouwing_M29!$Y$2+L287</f>
        <v>0</v>
      </c>
      <c r="N287" s="1049"/>
      <c r="O287" s="785"/>
      <c r="P287" s="785"/>
      <c r="Q287" s="785"/>
      <c r="R287" s="785"/>
      <c r="S287" s="785"/>
      <c r="T287" s="785"/>
      <c r="U287" s="785"/>
      <c r="V287" s="785"/>
      <c r="W287" s="785"/>
      <c r="X287" s="785"/>
    </row>
    <row r="288" spans="2:34" ht="9" customHeight="1" outlineLevel="1" x14ac:dyDescent="0.25">
      <c r="B288" s="788"/>
      <c r="D288" s="789"/>
      <c r="E288" s="791"/>
      <c r="F288" s="789"/>
      <c r="G288" s="790"/>
      <c r="H288" s="790"/>
      <c r="I288" s="790"/>
      <c r="J288" s="790"/>
      <c r="K288" s="790"/>
      <c r="L288" s="790"/>
      <c r="M288" s="790"/>
      <c r="N288" s="1037"/>
      <c r="O288" s="963"/>
      <c r="P288" s="963"/>
      <c r="Q288" s="963"/>
      <c r="R288" s="963"/>
      <c r="S288" s="963"/>
      <c r="T288" s="963"/>
      <c r="U288" s="963"/>
      <c r="V288" s="963"/>
      <c r="W288" s="963"/>
      <c r="X288" s="963"/>
      <c r="Y288" s="963"/>
      <c r="Z288" s="774"/>
      <c r="AA288" s="779"/>
      <c r="AB288" s="753"/>
      <c r="AC288" s="753"/>
      <c r="AD288" s="753"/>
      <c r="AE288" s="753"/>
      <c r="AF288" s="753"/>
      <c r="AG288" s="758"/>
      <c r="AH288" s="758"/>
    </row>
    <row r="289" spans="2:34" ht="15.65" customHeight="1" outlineLevel="1" x14ac:dyDescent="0.25">
      <c r="B289" s="760" t="s">
        <v>1595</v>
      </c>
      <c r="D289" s="761" t="s">
        <v>1803</v>
      </c>
      <c r="E289" s="780">
        <v>1</v>
      </c>
      <c r="F289" s="761" t="s">
        <v>78</v>
      </c>
      <c r="G289" s="762"/>
      <c r="H289" s="762">
        <f>SUM(H290:H301)</f>
        <v>0</v>
      </c>
      <c r="I289" s="762"/>
      <c r="J289" s="762">
        <f>SUM(J290:J301)</f>
        <v>0</v>
      </c>
      <c r="K289" s="951"/>
      <c r="L289" s="762">
        <f>SUM(L290:L301)</f>
        <v>102</v>
      </c>
      <c r="M289" s="762">
        <f>SUM(M290:M301)</f>
        <v>102</v>
      </c>
      <c r="N289" s="1049"/>
      <c r="O289" s="763">
        <f>SUM(M290:M301)</f>
        <v>102</v>
      </c>
      <c r="P289" s="781" t="str">
        <f>B289</f>
        <v>V1-3-A3</v>
      </c>
      <c r="Q289" s="781"/>
      <c r="R289" s="781"/>
      <c r="S289" s="781"/>
      <c r="T289" s="781"/>
      <c r="U289" s="781"/>
      <c r="V289" s="781"/>
      <c r="W289" s="781"/>
      <c r="X289" s="932">
        <f>SUM(X290:X301)</f>
        <v>119.74799999999999</v>
      </c>
    </row>
    <row r="290" spans="2:34" ht="15.65" customHeight="1" outlineLevel="2" x14ac:dyDescent="0.25">
      <c r="B290" s="782"/>
      <c r="D290" s="793" t="s">
        <v>199</v>
      </c>
      <c r="E290" s="783"/>
      <c r="G290" s="784"/>
      <c r="H290" s="784"/>
      <c r="I290" s="784"/>
      <c r="J290" s="784"/>
      <c r="K290" s="950"/>
      <c r="L290" s="784"/>
      <c r="M290" s="784"/>
      <c r="N290" s="1049"/>
      <c r="O290" s="785"/>
      <c r="P290" s="785"/>
      <c r="Q290" s="785"/>
      <c r="R290" s="785"/>
      <c r="S290" s="785"/>
      <c r="T290" s="785"/>
      <c r="U290" s="785"/>
      <c r="V290" s="785"/>
      <c r="W290" s="785"/>
      <c r="X290" s="785"/>
    </row>
    <row r="291" spans="2:34" s="769" customFormat="1" ht="15.65" customHeight="1" outlineLevel="2" x14ac:dyDescent="0.25">
      <c r="B291" s="773"/>
      <c r="C291" s="1041"/>
      <c r="D291" s="782" t="s">
        <v>2044</v>
      </c>
      <c r="E291" s="783"/>
      <c r="F291" s="773"/>
      <c r="G291" s="784">
        <v>0</v>
      </c>
      <c r="H291" s="784">
        <f t="shared" ref="H291:H301" si="177">E291*G291</f>
        <v>0</v>
      </c>
      <c r="I291" s="784">
        <v>0</v>
      </c>
      <c r="J291" s="784">
        <f t="shared" ref="J291:J301" si="178">E291*I291</f>
        <v>0</v>
      </c>
      <c r="K291" s="784"/>
      <c r="L291" s="784">
        <f t="shared" ref="L291:L301" si="179">E291*K291</f>
        <v>0</v>
      </c>
      <c r="M291" s="784">
        <f>J291+H291*Onderbouwing_M29!$Y$2+L291</f>
        <v>0</v>
      </c>
      <c r="N291" s="1050"/>
      <c r="O291" s="787"/>
      <c r="P291" s="787"/>
      <c r="Q291" s="930" t="s">
        <v>1576</v>
      </c>
      <c r="R291" s="930">
        <f>_xlfn.XLOOKUP(Q291,Tabellen!$B$4:$B$16,Tabellen!$C$4:$C$16,"controleren")</f>
        <v>0.3</v>
      </c>
      <c r="S291" s="931">
        <f t="shared" ref="S291:S300" si="180">M291*R291</f>
        <v>0</v>
      </c>
      <c r="T291" s="931">
        <f t="shared" ref="T291:T300" si="181">M291-S291</f>
        <v>0</v>
      </c>
      <c r="U291" s="931">
        <f t="shared" ref="U291:U300" si="182">S291*$U$2</f>
        <v>0</v>
      </c>
      <c r="V291" s="931">
        <f t="shared" ref="V291:V300" si="183">T291*$V$2</f>
        <v>0</v>
      </c>
      <c r="W291" s="787">
        <f t="shared" ref="W291:W300" si="184">U291+V291</f>
        <v>0</v>
      </c>
      <c r="X291" s="787">
        <f t="shared" ref="X291:X300" si="185">M291+W291</f>
        <v>0</v>
      </c>
    </row>
    <row r="292" spans="2:34" s="769" customFormat="1" ht="15.65" customHeight="1" outlineLevel="2" x14ac:dyDescent="0.25">
      <c r="B292" s="773"/>
      <c r="C292" s="1041"/>
      <c r="D292" s="782" t="s">
        <v>2045</v>
      </c>
      <c r="E292" s="783"/>
      <c r="F292" s="773"/>
      <c r="G292" s="784">
        <v>0</v>
      </c>
      <c r="H292" s="784">
        <f t="shared" si="177"/>
        <v>0</v>
      </c>
      <c r="I292" s="784">
        <v>0</v>
      </c>
      <c r="J292" s="784">
        <f t="shared" si="178"/>
        <v>0</v>
      </c>
      <c r="K292" s="784"/>
      <c r="L292" s="784">
        <f t="shared" si="179"/>
        <v>0</v>
      </c>
      <c r="M292" s="784">
        <f>J292+H292*Onderbouwing_M29!$Y$2+L292</f>
        <v>0</v>
      </c>
      <c r="N292" s="1050"/>
      <c r="O292" s="787"/>
      <c r="P292" s="787"/>
      <c r="Q292" s="930" t="s">
        <v>1576</v>
      </c>
      <c r="R292" s="930">
        <f>_xlfn.XLOOKUP(Q292,Tabellen!$B$4:$B$16,Tabellen!$C$4:$C$16,"controleren")</f>
        <v>0.3</v>
      </c>
      <c r="S292" s="931">
        <f t="shared" si="180"/>
        <v>0</v>
      </c>
      <c r="T292" s="931">
        <f t="shared" si="181"/>
        <v>0</v>
      </c>
      <c r="U292" s="931">
        <f t="shared" si="182"/>
        <v>0</v>
      </c>
      <c r="V292" s="931">
        <f t="shared" si="183"/>
        <v>0</v>
      </c>
      <c r="W292" s="787">
        <f t="shared" si="184"/>
        <v>0</v>
      </c>
      <c r="X292" s="787">
        <f t="shared" si="185"/>
        <v>0</v>
      </c>
    </row>
    <row r="293" spans="2:34" s="769" customFormat="1" ht="15.65" customHeight="1" outlineLevel="2" x14ac:dyDescent="0.25">
      <c r="B293" s="773"/>
      <c r="C293" s="1041"/>
      <c r="D293" s="782" t="s">
        <v>2046</v>
      </c>
      <c r="E293" s="783"/>
      <c r="F293" s="773"/>
      <c r="G293" s="784">
        <v>0</v>
      </c>
      <c r="H293" s="784">
        <f t="shared" si="177"/>
        <v>0</v>
      </c>
      <c r="I293" s="784">
        <v>0</v>
      </c>
      <c r="J293" s="784">
        <f t="shared" si="178"/>
        <v>0</v>
      </c>
      <c r="K293" s="784"/>
      <c r="L293" s="784">
        <f t="shared" si="179"/>
        <v>0</v>
      </c>
      <c r="M293" s="784">
        <f>J293+H293*Onderbouwing_M29!$Y$2+L293</f>
        <v>0</v>
      </c>
      <c r="N293" s="1050"/>
      <c r="O293" s="787"/>
      <c r="P293" s="787"/>
      <c r="Q293" s="930" t="s">
        <v>1576</v>
      </c>
      <c r="R293" s="930">
        <f>_xlfn.XLOOKUP(Q293,Tabellen!$B$4:$B$16,Tabellen!$C$4:$C$16,"controleren")</f>
        <v>0.3</v>
      </c>
      <c r="S293" s="931">
        <f t="shared" si="180"/>
        <v>0</v>
      </c>
      <c r="T293" s="931">
        <f t="shared" si="181"/>
        <v>0</v>
      </c>
      <c r="U293" s="931">
        <f t="shared" si="182"/>
        <v>0</v>
      </c>
      <c r="V293" s="931">
        <f t="shared" si="183"/>
        <v>0</v>
      </c>
      <c r="W293" s="787">
        <f t="shared" si="184"/>
        <v>0</v>
      </c>
      <c r="X293" s="787">
        <f t="shared" si="185"/>
        <v>0</v>
      </c>
    </row>
    <row r="294" spans="2:34" s="769" customFormat="1" ht="15.65" customHeight="1" outlineLevel="2" x14ac:dyDescent="0.25">
      <c r="B294" s="773"/>
      <c r="C294" s="1041"/>
      <c r="D294" s="782" t="s">
        <v>2047</v>
      </c>
      <c r="E294" s="783"/>
      <c r="F294" s="773"/>
      <c r="G294" s="784">
        <v>0</v>
      </c>
      <c r="H294" s="784">
        <f t="shared" si="177"/>
        <v>0</v>
      </c>
      <c r="I294" s="784">
        <v>0</v>
      </c>
      <c r="J294" s="784">
        <f t="shared" si="178"/>
        <v>0</v>
      </c>
      <c r="K294" s="784"/>
      <c r="L294" s="784">
        <f t="shared" si="179"/>
        <v>0</v>
      </c>
      <c r="M294" s="784">
        <f>J294+H294*Onderbouwing_M29!$Y$2+L294</f>
        <v>0</v>
      </c>
      <c r="N294" s="1050"/>
      <c r="O294" s="787"/>
      <c r="P294" s="787"/>
      <c r="Q294" s="930" t="s">
        <v>1576</v>
      </c>
      <c r="R294" s="930">
        <f>_xlfn.XLOOKUP(Q294,Tabellen!$B$4:$B$16,Tabellen!$C$4:$C$16,"controleren")</f>
        <v>0.3</v>
      </c>
      <c r="S294" s="931">
        <f t="shared" si="180"/>
        <v>0</v>
      </c>
      <c r="T294" s="931">
        <f t="shared" si="181"/>
        <v>0</v>
      </c>
      <c r="U294" s="931">
        <f t="shared" si="182"/>
        <v>0</v>
      </c>
      <c r="V294" s="931">
        <f t="shared" si="183"/>
        <v>0</v>
      </c>
      <c r="W294" s="787">
        <f t="shared" si="184"/>
        <v>0</v>
      </c>
      <c r="X294" s="787">
        <f t="shared" si="185"/>
        <v>0</v>
      </c>
    </row>
    <row r="295" spans="2:34" s="769" customFormat="1" ht="15.65" customHeight="1" outlineLevel="2" x14ac:dyDescent="0.25">
      <c r="B295" s="773"/>
      <c r="C295" s="1041"/>
      <c r="D295" s="782" t="s">
        <v>2048</v>
      </c>
      <c r="E295" s="783"/>
      <c r="F295" s="773"/>
      <c r="G295" s="784">
        <v>0</v>
      </c>
      <c r="H295" s="784">
        <f t="shared" si="177"/>
        <v>0</v>
      </c>
      <c r="I295" s="784">
        <v>0</v>
      </c>
      <c r="J295" s="784">
        <f t="shared" si="178"/>
        <v>0</v>
      </c>
      <c r="K295" s="784"/>
      <c r="L295" s="784">
        <f t="shared" si="179"/>
        <v>0</v>
      </c>
      <c r="M295" s="784">
        <f>J295+H295*Onderbouwing_M29!$Y$2+L295</f>
        <v>0</v>
      </c>
      <c r="N295" s="1050"/>
      <c r="O295" s="787"/>
      <c r="P295" s="787"/>
      <c r="Q295" s="930" t="s">
        <v>1576</v>
      </c>
      <c r="R295" s="930">
        <f>_xlfn.XLOOKUP(Q295,Tabellen!$B$4:$B$16,Tabellen!$C$4:$C$16,"controleren")</f>
        <v>0.3</v>
      </c>
      <c r="S295" s="931">
        <f t="shared" si="180"/>
        <v>0</v>
      </c>
      <c r="T295" s="931">
        <f t="shared" si="181"/>
        <v>0</v>
      </c>
      <c r="U295" s="931">
        <f t="shared" si="182"/>
        <v>0</v>
      </c>
      <c r="V295" s="931">
        <f t="shared" si="183"/>
        <v>0</v>
      </c>
      <c r="W295" s="787">
        <f t="shared" si="184"/>
        <v>0</v>
      </c>
      <c r="X295" s="787">
        <f t="shared" si="185"/>
        <v>0</v>
      </c>
    </row>
    <row r="296" spans="2:34" s="769" customFormat="1" ht="15.65" customHeight="1" outlineLevel="2" x14ac:dyDescent="0.25">
      <c r="B296" s="773"/>
      <c r="C296" s="1041"/>
      <c r="D296" s="782" t="s">
        <v>2049</v>
      </c>
      <c r="E296" s="783"/>
      <c r="F296" s="773"/>
      <c r="G296" s="784">
        <v>0</v>
      </c>
      <c r="H296" s="784">
        <f t="shared" si="177"/>
        <v>0</v>
      </c>
      <c r="I296" s="784">
        <v>0</v>
      </c>
      <c r="J296" s="784">
        <f t="shared" si="178"/>
        <v>0</v>
      </c>
      <c r="K296" s="784"/>
      <c r="L296" s="784">
        <f t="shared" si="179"/>
        <v>0</v>
      </c>
      <c r="M296" s="784">
        <f>J296+H296*Onderbouwing_M29!$Y$2+L296</f>
        <v>0</v>
      </c>
      <c r="N296" s="1050"/>
      <c r="O296" s="787"/>
      <c r="P296" s="787"/>
      <c r="Q296" s="930" t="s">
        <v>1576</v>
      </c>
      <c r="R296" s="930">
        <f>_xlfn.XLOOKUP(Q296,Tabellen!$B$4:$B$16,Tabellen!$C$4:$C$16,"controleren")</f>
        <v>0.3</v>
      </c>
      <c r="S296" s="931">
        <f t="shared" si="180"/>
        <v>0</v>
      </c>
      <c r="T296" s="931">
        <f t="shared" si="181"/>
        <v>0</v>
      </c>
      <c r="U296" s="931">
        <f t="shared" si="182"/>
        <v>0</v>
      </c>
      <c r="V296" s="931">
        <f t="shared" si="183"/>
        <v>0</v>
      </c>
      <c r="W296" s="787">
        <f t="shared" si="184"/>
        <v>0</v>
      </c>
      <c r="X296" s="787">
        <f t="shared" si="185"/>
        <v>0</v>
      </c>
    </row>
    <row r="297" spans="2:34" s="769" customFormat="1" ht="15.65" customHeight="1" outlineLevel="2" x14ac:dyDescent="0.25">
      <c r="B297" s="773"/>
      <c r="C297" s="1041"/>
      <c r="D297" s="782" t="s">
        <v>2050</v>
      </c>
      <c r="E297" s="783"/>
      <c r="F297" s="773"/>
      <c r="G297" s="784">
        <v>0</v>
      </c>
      <c r="H297" s="784">
        <f t="shared" si="177"/>
        <v>0</v>
      </c>
      <c r="I297" s="784">
        <v>0</v>
      </c>
      <c r="J297" s="784">
        <f t="shared" si="178"/>
        <v>0</v>
      </c>
      <c r="K297" s="784"/>
      <c r="L297" s="784">
        <f t="shared" si="179"/>
        <v>0</v>
      </c>
      <c r="M297" s="784">
        <f>J297+H297*Onderbouwing_M29!$Y$2+L297</f>
        <v>0</v>
      </c>
      <c r="N297" s="1050"/>
      <c r="O297" s="787"/>
      <c r="P297" s="787"/>
      <c r="Q297" s="930" t="s">
        <v>1576</v>
      </c>
      <c r="R297" s="930">
        <f>_xlfn.XLOOKUP(Q297,Tabellen!$B$4:$B$16,Tabellen!$C$4:$C$16,"controleren")</f>
        <v>0.3</v>
      </c>
      <c r="S297" s="931">
        <f t="shared" si="180"/>
        <v>0</v>
      </c>
      <c r="T297" s="931">
        <f t="shared" si="181"/>
        <v>0</v>
      </c>
      <c r="U297" s="931">
        <f t="shared" si="182"/>
        <v>0</v>
      </c>
      <c r="V297" s="931">
        <f t="shared" si="183"/>
        <v>0</v>
      </c>
      <c r="W297" s="787">
        <f t="shared" si="184"/>
        <v>0</v>
      </c>
      <c r="X297" s="787">
        <f t="shared" si="185"/>
        <v>0</v>
      </c>
    </row>
    <row r="298" spans="2:34" s="769" customFormat="1" ht="15.65" customHeight="1" outlineLevel="2" x14ac:dyDescent="0.25">
      <c r="B298" s="773"/>
      <c r="C298" s="1041"/>
      <c r="D298" s="782" t="s">
        <v>2051</v>
      </c>
      <c r="E298" s="783"/>
      <c r="F298" s="773"/>
      <c r="G298" s="784">
        <v>0</v>
      </c>
      <c r="H298" s="784">
        <f t="shared" si="177"/>
        <v>0</v>
      </c>
      <c r="I298" s="784">
        <v>0</v>
      </c>
      <c r="J298" s="784">
        <f t="shared" si="178"/>
        <v>0</v>
      </c>
      <c r="K298" s="784"/>
      <c r="L298" s="784">
        <f t="shared" si="179"/>
        <v>0</v>
      </c>
      <c r="M298" s="784">
        <f>J298+H298*Onderbouwing_M29!$Y$2+L298</f>
        <v>0</v>
      </c>
      <c r="N298" s="1050"/>
      <c r="O298" s="787"/>
      <c r="P298" s="787"/>
      <c r="Q298" s="930" t="s">
        <v>1576</v>
      </c>
      <c r="R298" s="930">
        <f>_xlfn.XLOOKUP(Q298,Tabellen!$B$4:$B$16,Tabellen!$C$4:$C$16,"controleren")</f>
        <v>0.3</v>
      </c>
      <c r="S298" s="931">
        <f t="shared" si="180"/>
        <v>0</v>
      </c>
      <c r="T298" s="931">
        <f t="shared" si="181"/>
        <v>0</v>
      </c>
      <c r="U298" s="931">
        <f t="shared" si="182"/>
        <v>0</v>
      </c>
      <c r="V298" s="931">
        <f t="shared" si="183"/>
        <v>0</v>
      </c>
      <c r="W298" s="787">
        <f t="shared" si="184"/>
        <v>0</v>
      </c>
      <c r="X298" s="787">
        <f t="shared" si="185"/>
        <v>0</v>
      </c>
    </row>
    <row r="299" spans="2:34" s="769" customFormat="1" ht="15.65" customHeight="1" outlineLevel="2" x14ac:dyDescent="0.25">
      <c r="B299" s="773"/>
      <c r="C299" s="1041"/>
      <c r="D299" s="782" t="s">
        <v>2052</v>
      </c>
      <c r="E299" s="783"/>
      <c r="F299" s="773"/>
      <c r="G299" s="784">
        <v>0</v>
      </c>
      <c r="H299" s="784">
        <f t="shared" si="177"/>
        <v>0</v>
      </c>
      <c r="I299" s="784">
        <v>0</v>
      </c>
      <c r="J299" s="784">
        <f t="shared" si="178"/>
        <v>0</v>
      </c>
      <c r="K299" s="784"/>
      <c r="L299" s="784">
        <f t="shared" si="179"/>
        <v>0</v>
      </c>
      <c r="M299" s="784">
        <f>J299+H299*Onderbouwing_M29!$Y$2+L299</f>
        <v>0</v>
      </c>
      <c r="N299" s="1050"/>
      <c r="O299" s="787"/>
      <c r="P299" s="787"/>
      <c r="Q299" s="930" t="s">
        <v>1576</v>
      </c>
      <c r="R299" s="930">
        <f>_xlfn.XLOOKUP(Q299,Tabellen!$B$4:$B$16,Tabellen!$C$4:$C$16,"controleren")</f>
        <v>0.3</v>
      </c>
      <c r="S299" s="931">
        <f t="shared" si="180"/>
        <v>0</v>
      </c>
      <c r="T299" s="931">
        <f t="shared" si="181"/>
        <v>0</v>
      </c>
      <c r="U299" s="931">
        <f t="shared" si="182"/>
        <v>0</v>
      </c>
      <c r="V299" s="931">
        <f t="shared" si="183"/>
        <v>0</v>
      </c>
      <c r="W299" s="787">
        <f t="shared" si="184"/>
        <v>0</v>
      </c>
      <c r="X299" s="787">
        <f t="shared" si="185"/>
        <v>0</v>
      </c>
    </row>
    <row r="300" spans="2:34" s="769" customFormat="1" ht="15.65" customHeight="1" outlineLevel="2" x14ac:dyDescent="0.25">
      <c r="B300" s="773" t="s">
        <v>1595</v>
      </c>
      <c r="C300" s="1042"/>
      <c r="D300" s="769" t="str">
        <f>D289</f>
        <v>Voorzetwand houten frame met glaswol deken dik 120 mm Rc=3.50 ? &gt; 120 m²</v>
      </c>
      <c r="E300" s="783">
        <v>1</v>
      </c>
      <c r="F300" s="773" t="s">
        <v>78</v>
      </c>
      <c r="G300" s="784">
        <v>0</v>
      </c>
      <c r="H300" s="784">
        <f t="shared" si="177"/>
        <v>0</v>
      </c>
      <c r="I300" s="784">
        <v>0</v>
      </c>
      <c r="J300" s="784">
        <f t="shared" si="178"/>
        <v>0</v>
      </c>
      <c r="K300" s="767">
        <v>102</v>
      </c>
      <c r="L300" s="784">
        <f t="shared" si="179"/>
        <v>102</v>
      </c>
      <c r="M300" s="784">
        <f>J300+H300*Onderbouwing_M29!$Y$2+L300</f>
        <v>102</v>
      </c>
      <c r="N300" s="1050"/>
      <c r="O300" s="787"/>
      <c r="P300" s="787"/>
      <c r="Q300" s="930" t="s">
        <v>1576</v>
      </c>
      <c r="R300" s="930">
        <f>_xlfn.XLOOKUP(Q300,Tabellen!$B$4:$B$16,Tabellen!$C$4:$C$16,"controleren")</f>
        <v>0.3</v>
      </c>
      <c r="S300" s="931">
        <f t="shared" si="180"/>
        <v>30.599999999999998</v>
      </c>
      <c r="T300" s="931">
        <f t="shared" si="181"/>
        <v>71.400000000000006</v>
      </c>
      <c r="U300" s="931">
        <f t="shared" si="182"/>
        <v>2.7539999999999996</v>
      </c>
      <c r="V300" s="931">
        <f t="shared" si="183"/>
        <v>14.994</v>
      </c>
      <c r="W300" s="787">
        <f t="shared" si="184"/>
        <v>17.747999999999998</v>
      </c>
      <c r="X300" s="787">
        <f t="shared" si="185"/>
        <v>119.74799999999999</v>
      </c>
    </row>
    <row r="301" spans="2:34" ht="15.65" customHeight="1" outlineLevel="2" x14ac:dyDescent="0.25">
      <c r="B301" s="782"/>
      <c r="E301" s="783"/>
      <c r="G301" s="792"/>
      <c r="H301" s="784">
        <f t="shared" si="177"/>
        <v>0</v>
      </c>
      <c r="I301" s="784">
        <v>0</v>
      </c>
      <c r="J301" s="784">
        <f t="shared" si="178"/>
        <v>0</v>
      </c>
      <c r="K301" s="950"/>
      <c r="L301" s="784">
        <f t="shared" si="179"/>
        <v>0</v>
      </c>
      <c r="M301" s="784">
        <f>J301+H301*Onderbouwing_M29!$Y$2+L301</f>
        <v>0</v>
      </c>
      <c r="N301" s="1049"/>
      <c r="O301" s="785"/>
      <c r="P301" s="785"/>
      <c r="Q301" s="785"/>
      <c r="R301" s="785"/>
      <c r="S301" s="785"/>
      <c r="T301" s="785"/>
      <c r="U301" s="785"/>
      <c r="V301" s="785"/>
      <c r="W301" s="785"/>
      <c r="X301" s="785"/>
    </row>
    <row r="302" spans="2:34" ht="9" customHeight="1" outlineLevel="1" x14ac:dyDescent="0.25">
      <c r="B302" s="788"/>
      <c r="D302" s="789"/>
      <c r="E302" s="791"/>
      <c r="F302" s="789"/>
      <c r="G302" s="790"/>
      <c r="H302" s="790"/>
      <c r="I302" s="790"/>
      <c r="J302" s="790"/>
      <c r="K302" s="790"/>
      <c r="L302" s="790"/>
      <c r="M302" s="790"/>
      <c r="N302" s="1037"/>
      <c r="O302" s="963"/>
      <c r="P302" s="963"/>
      <c r="Q302" s="963"/>
      <c r="R302" s="963"/>
      <c r="S302" s="963"/>
      <c r="T302" s="963"/>
      <c r="U302" s="963"/>
      <c r="V302" s="963"/>
      <c r="W302" s="963"/>
      <c r="X302" s="963"/>
      <c r="Y302" s="963"/>
      <c r="Z302" s="774"/>
      <c r="AA302" s="779"/>
      <c r="AB302" s="753"/>
      <c r="AC302" s="753"/>
      <c r="AD302" s="753"/>
      <c r="AE302" s="753"/>
      <c r="AF302" s="753"/>
      <c r="AG302" s="758"/>
      <c r="AH302" s="758"/>
    </row>
    <row r="303" spans="2:34" ht="15.65" customHeight="1" outlineLevel="1" x14ac:dyDescent="0.25">
      <c r="B303" s="760" t="s">
        <v>1596</v>
      </c>
      <c r="D303" s="761" t="s">
        <v>1597</v>
      </c>
      <c r="E303" s="780">
        <v>1</v>
      </c>
      <c r="F303" s="761" t="s">
        <v>78</v>
      </c>
      <c r="G303" s="762"/>
      <c r="H303" s="762">
        <f>SUM(H304:H307)</f>
        <v>0</v>
      </c>
      <c r="I303" s="762"/>
      <c r="J303" s="762">
        <f>SUM(J304:J307)</f>
        <v>0</v>
      </c>
      <c r="K303" s="951"/>
      <c r="L303" s="762">
        <f>SUM(L304:L307)</f>
        <v>13</v>
      </c>
      <c r="M303" s="762">
        <f>SUM(M304:M307)</f>
        <v>13</v>
      </c>
      <c r="N303" s="1049"/>
      <c r="O303" s="763">
        <f>SUM(M304:M307)</f>
        <v>13</v>
      </c>
      <c r="P303" s="781" t="str">
        <f>B303</f>
        <v>V1-3-A4</v>
      </c>
      <c r="Q303" s="781"/>
      <c r="R303" s="781"/>
      <c r="S303" s="781"/>
      <c r="T303" s="781"/>
      <c r="U303" s="781"/>
      <c r="V303" s="781"/>
      <c r="W303" s="781"/>
      <c r="X303" s="932">
        <f>SUM(X304:X307)</f>
        <v>15.262</v>
      </c>
    </row>
    <row r="304" spans="2:34" ht="15.65" customHeight="1" outlineLevel="2" x14ac:dyDescent="0.25">
      <c r="B304" s="782"/>
      <c r="D304" s="793" t="s">
        <v>1795</v>
      </c>
      <c r="E304" s="783"/>
      <c r="G304" s="784"/>
      <c r="H304" s="784"/>
      <c r="I304" s="784"/>
      <c r="J304" s="784"/>
      <c r="K304" s="950"/>
      <c r="L304" s="784"/>
      <c r="M304" s="784"/>
      <c r="N304" s="1049"/>
      <c r="O304" s="785"/>
      <c r="P304" s="785"/>
      <c r="Q304" s="785"/>
      <c r="R304" s="785"/>
      <c r="S304" s="785"/>
      <c r="T304" s="785"/>
      <c r="U304" s="785"/>
      <c r="V304" s="785"/>
      <c r="W304" s="785"/>
      <c r="X304" s="785"/>
    </row>
    <row r="305" spans="2:34" s="769" customFormat="1" ht="15.65" customHeight="1" outlineLevel="2" x14ac:dyDescent="0.25">
      <c r="B305" s="773"/>
      <c r="C305" s="1041"/>
      <c r="D305" s="782"/>
      <c r="E305" s="783"/>
      <c r="F305" s="773"/>
      <c r="G305" s="784">
        <v>0</v>
      </c>
      <c r="H305" s="784">
        <f>E305*G305</f>
        <v>0</v>
      </c>
      <c r="I305" s="784">
        <v>0</v>
      </c>
      <c r="J305" s="784">
        <f>E305*I305</f>
        <v>0</v>
      </c>
      <c r="K305" s="784"/>
      <c r="L305" s="784">
        <f>E305*K305</f>
        <v>0</v>
      </c>
      <c r="M305" s="784">
        <f>J305+H305*Onderbouwing_M29!$Y$2+L305</f>
        <v>0</v>
      </c>
      <c r="N305" s="1050"/>
      <c r="O305" s="787"/>
      <c r="P305" s="787"/>
      <c r="Q305" s="930" t="s">
        <v>1576</v>
      </c>
      <c r="R305" s="930">
        <f>_xlfn.XLOOKUP(Q305,Tabellen!$B$4:$B$16,Tabellen!$C$4:$C$16,"controleren")</f>
        <v>0.3</v>
      </c>
      <c r="S305" s="931">
        <f>M305*R305</f>
        <v>0</v>
      </c>
      <c r="T305" s="931">
        <f>M305-S305</f>
        <v>0</v>
      </c>
      <c r="U305" s="931">
        <f>S305*$U$2</f>
        <v>0</v>
      </c>
      <c r="V305" s="931">
        <f>T305*$V$2</f>
        <v>0</v>
      </c>
      <c r="W305" s="787">
        <f>U305+V305</f>
        <v>0</v>
      </c>
      <c r="X305" s="787">
        <f>M305+W305</f>
        <v>0</v>
      </c>
    </row>
    <row r="306" spans="2:34" s="769" customFormat="1" ht="15.65" customHeight="1" outlineLevel="2" x14ac:dyDescent="0.25">
      <c r="B306" s="773" t="s">
        <v>1596</v>
      </c>
      <c r="C306" s="1042"/>
      <c r="D306" s="769" t="str">
        <f>D303</f>
        <v>╚ Meerprijs glaswol deken dik ??? mm Rc=???</v>
      </c>
      <c r="E306" s="783">
        <v>1</v>
      </c>
      <c r="F306" s="773" t="s">
        <v>78</v>
      </c>
      <c r="G306" s="784">
        <v>0</v>
      </c>
      <c r="H306" s="784">
        <f>E306*G306</f>
        <v>0</v>
      </c>
      <c r="I306" s="784">
        <v>0</v>
      </c>
      <c r="J306" s="784">
        <f>E306*I306</f>
        <v>0</v>
      </c>
      <c r="K306" s="767">
        <v>13</v>
      </c>
      <c r="L306" s="784">
        <f>E306*K306</f>
        <v>13</v>
      </c>
      <c r="M306" s="784">
        <f>J306+H306*Onderbouwing_M29!$Y$2+L306</f>
        <v>13</v>
      </c>
      <c r="N306" s="1050"/>
      <c r="O306" s="787"/>
      <c r="P306" s="787"/>
      <c r="Q306" s="930" t="s">
        <v>1576</v>
      </c>
      <c r="R306" s="930">
        <f>_xlfn.XLOOKUP(Q306,Tabellen!$B$4:$B$16,Tabellen!$C$4:$C$16,"controleren")</f>
        <v>0.3</v>
      </c>
      <c r="S306" s="931">
        <f>M306*R306</f>
        <v>3.9</v>
      </c>
      <c r="T306" s="931">
        <f>M306-S306</f>
        <v>9.1</v>
      </c>
      <c r="U306" s="931">
        <f>S306*$U$2</f>
        <v>0.35099999999999998</v>
      </c>
      <c r="V306" s="931">
        <f>T306*$V$2</f>
        <v>1.9109999999999998</v>
      </c>
      <c r="W306" s="787">
        <f>U306+V306</f>
        <v>2.2619999999999996</v>
      </c>
      <c r="X306" s="787">
        <f>M306+W306</f>
        <v>15.262</v>
      </c>
    </row>
    <row r="307" spans="2:34" ht="15.65" customHeight="1" outlineLevel="2" x14ac:dyDescent="0.25">
      <c r="B307" s="782"/>
      <c r="E307" s="783"/>
      <c r="G307" s="784">
        <v>0</v>
      </c>
      <c r="H307" s="784">
        <f>E307*G307</f>
        <v>0</v>
      </c>
      <c r="I307" s="784">
        <v>0</v>
      </c>
      <c r="J307" s="784">
        <f>E307*I307</f>
        <v>0</v>
      </c>
      <c r="K307" s="950"/>
      <c r="L307" s="784">
        <f>E307*K307</f>
        <v>0</v>
      </c>
      <c r="M307" s="784">
        <f>J307+H307*Onderbouwing_M29!$Y$2+L307</f>
        <v>0</v>
      </c>
      <c r="N307" s="1049"/>
      <c r="O307" s="785"/>
      <c r="P307" s="785"/>
      <c r="Q307" s="785"/>
      <c r="R307" s="785"/>
      <c r="S307" s="785"/>
      <c r="T307" s="785"/>
      <c r="U307" s="785"/>
      <c r="V307" s="785"/>
      <c r="W307" s="785"/>
      <c r="X307" s="785"/>
    </row>
    <row r="308" spans="2:34" ht="9" customHeight="1" outlineLevel="1" x14ac:dyDescent="0.25">
      <c r="B308" s="788"/>
      <c r="D308" s="789"/>
      <c r="E308" s="791"/>
      <c r="F308" s="789"/>
      <c r="G308" s="790"/>
      <c r="H308" s="790"/>
      <c r="I308" s="790"/>
      <c r="J308" s="790"/>
      <c r="K308" s="790"/>
      <c r="L308" s="790"/>
      <c r="M308" s="790"/>
      <c r="N308" s="1037"/>
      <c r="O308" s="963"/>
      <c r="P308" s="963"/>
      <c r="Q308" s="963"/>
      <c r="R308" s="963"/>
      <c r="S308" s="963"/>
      <c r="T308" s="963"/>
      <c r="U308" s="963"/>
      <c r="V308" s="963"/>
      <c r="W308" s="963"/>
      <c r="X308" s="963"/>
      <c r="Y308" s="963"/>
      <c r="Z308" s="774"/>
      <c r="AA308" s="779"/>
      <c r="AB308" s="753"/>
      <c r="AC308" s="753"/>
      <c r="AD308" s="753"/>
      <c r="AE308" s="753"/>
      <c r="AF308" s="753"/>
      <c r="AG308" s="758"/>
      <c r="AH308" s="758"/>
    </row>
    <row r="309" spans="2:34" ht="15.65" customHeight="1" outlineLevel="1" x14ac:dyDescent="0.25">
      <c r="B309" s="760"/>
      <c r="D309" s="761" t="s">
        <v>1602</v>
      </c>
      <c r="E309" s="780">
        <v>1</v>
      </c>
      <c r="F309" s="761" t="s">
        <v>78</v>
      </c>
      <c r="G309" s="762"/>
      <c r="H309" s="762">
        <f>SUM(H310:H312)</f>
        <v>0</v>
      </c>
      <c r="I309" s="762"/>
      <c r="J309" s="762">
        <f>SUM(J310:J312)</f>
        <v>0</v>
      </c>
      <c r="K309" s="951"/>
      <c r="L309" s="762">
        <f>SUM(L310:L312)</f>
        <v>107</v>
      </c>
      <c r="M309" s="762">
        <f>SUM(M310:M312)</f>
        <v>107</v>
      </c>
      <c r="N309" s="1049"/>
      <c r="O309" s="763">
        <f>SUM(M310:M312)</f>
        <v>107</v>
      </c>
      <c r="P309" s="781">
        <f>B309</f>
        <v>0</v>
      </c>
      <c r="Q309" s="781"/>
      <c r="R309" s="781"/>
      <c r="S309" s="781"/>
      <c r="T309" s="781"/>
      <c r="U309" s="781"/>
      <c r="V309" s="781"/>
      <c r="W309" s="781"/>
      <c r="X309" s="932">
        <f>SUM(X310:X312)</f>
        <v>125.61799999999999</v>
      </c>
    </row>
    <row r="310" spans="2:34" ht="15.65" customHeight="1" outlineLevel="2" x14ac:dyDescent="0.25">
      <c r="B310" s="782"/>
      <c r="D310" s="793" t="s">
        <v>168</v>
      </c>
      <c r="E310" s="783"/>
      <c r="G310" s="784"/>
      <c r="H310" s="784"/>
      <c r="I310" s="784"/>
      <c r="J310" s="784"/>
      <c r="K310" s="950"/>
      <c r="L310" s="784"/>
      <c r="M310" s="784"/>
      <c r="N310" s="1049"/>
      <c r="O310" s="785"/>
      <c r="P310" s="785"/>
      <c r="Q310" s="785"/>
      <c r="R310" s="785"/>
      <c r="S310" s="785"/>
      <c r="T310" s="785"/>
      <c r="U310" s="785"/>
      <c r="V310" s="785"/>
      <c r="W310" s="785"/>
      <c r="X310" s="785"/>
    </row>
    <row r="311" spans="2:34" s="769" customFormat="1" ht="15.65" customHeight="1" outlineLevel="2" x14ac:dyDescent="0.25">
      <c r="B311" s="773" t="s">
        <v>1601</v>
      </c>
      <c r="C311" s="1042"/>
      <c r="D311" s="769" t="str">
        <f>D309</f>
        <v>╚ Meerprijs glaswol ingeblazen dik ??? mm Rc=???</v>
      </c>
      <c r="E311" s="783">
        <v>1</v>
      </c>
      <c r="F311" s="773" t="s">
        <v>78</v>
      </c>
      <c r="G311" s="784">
        <v>0</v>
      </c>
      <c r="H311" s="784">
        <f>E311*G311</f>
        <v>0</v>
      </c>
      <c r="I311" s="784">
        <v>0</v>
      </c>
      <c r="J311" s="784">
        <f>E311*I311</f>
        <v>0</v>
      </c>
      <c r="K311" s="767">
        <v>107</v>
      </c>
      <c r="L311" s="784">
        <f>E311*K311</f>
        <v>107</v>
      </c>
      <c r="M311" s="784">
        <f>J311+H311*Onderbouwing_M29!$Y$2+L311</f>
        <v>107</v>
      </c>
      <c r="N311" s="1050"/>
      <c r="O311" s="787"/>
      <c r="P311" s="787"/>
      <c r="Q311" s="930" t="s">
        <v>1576</v>
      </c>
      <c r="R311" s="930">
        <f>_xlfn.XLOOKUP(Q311,Tabellen!$B$4:$B$16,Tabellen!$C$4:$C$16,"controleren")</f>
        <v>0.3</v>
      </c>
      <c r="S311" s="931">
        <f>M311*R311</f>
        <v>32.1</v>
      </c>
      <c r="T311" s="931">
        <f>M311-S311</f>
        <v>74.900000000000006</v>
      </c>
      <c r="U311" s="931">
        <f>S311*$U$2</f>
        <v>2.8890000000000002</v>
      </c>
      <c r="V311" s="931">
        <f>T311*$V$2</f>
        <v>15.729000000000001</v>
      </c>
      <c r="W311" s="787">
        <f>U311+V311</f>
        <v>18.618000000000002</v>
      </c>
      <c r="X311" s="787">
        <f>M311+W311</f>
        <v>125.61799999999999</v>
      </c>
    </row>
    <row r="312" spans="2:34" ht="15.65" customHeight="1" outlineLevel="2" x14ac:dyDescent="0.25">
      <c r="B312" s="782"/>
      <c r="E312" s="783"/>
      <c r="G312" s="784">
        <v>0</v>
      </c>
      <c r="H312" s="784">
        <f>E312*G312</f>
        <v>0</v>
      </c>
      <c r="I312" s="784">
        <v>0</v>
      </c>
      <c r="J312" s="784">
        <f>E312*I312</f>
        <v>0</v>
      </c>
      <c r="K312" s="950"/>
      <c r="L312" s="784">
        <f>E312*K312</f>
        <v>0</v>
      </c>
      <c r="M312" s="784">
        <f>J312+H312*Onderbouwing_M29!$Y$2+L312</f>
        <v>0</v>
      </c>
      <c r="N312" s="1049"/>
      <c r="O312" s="785"/>
      <c r="P312" s="785"/>
      <c r="Q312" s="785"/>
      <c r="R312" s="785"/>
      <c r="S312" s="785"/>
      <c r="T312" s="785"/>
      <c r="U312" s="785"/>
      <c r="V312" s="785"/>
      <c r="W312" s="785"/>
      <c r="X312" s="785"/>
    </row>
    <row r="313" spans="2:34" ht="9" customHeight="1" outlineLevel="1" x14ac:dyDescent="0.25">
      <c r="B313" s="788"/>
      <c r="D313" s="789"/>
      <c r="E313" s="791"/>
      <c r="F313" s="789"/>
      <c r="G313" s="790"/>
      <c r="H313" s="790"/>
      <c r="I313" s="790"/>
      <c r="J313" s="790"/>
      <c r="K313" s="790"/>
      <c r="L313" s="790"/>
      <c r="M313" s="790"/>
      <c r="N313" s="1037"/>
      <c r="O313" s="963"/>
      <c r="P313" s="963"/>
      <c r="Q313" s="963"/>
      <c r="R313" s="963"/>
      <c r="S313" s="963"/>
      <c r="T313" s="963"/>
      <c r="U313" s="963"/>
      <c r="V313" s="963"/>
      <c r="W313" s="963"/>
      <c r="X313" s="963"/>
      <c r="Y313" s="963"/>
      <c r="Z313" s="774"/>
      <c r="AA313" s="779"/>
      <c r="AB313" s="753"/>
      <c r="AC313" s="753"/>
      <c r="AD313" s="753"/>
      <c r="AE313" s="753"/>
      <c r="AF313" s="753"/>
      <c r="AG313" s="758"/>
      <c r="AH313" s="758"/>
    </row>
    <row r="314" spans="2:34" ht="15.65" customHeight="1" outlineLevel="1" x14ac:dyDescent="0.25">
      <c r="B314" s="760" t="s">
        <v>1598</v>
      </c>
      <c r="D314" s="761" t="s">
        <v>1806</v>
      </c>
      <c r="E314" s="780">
        <v>1</v>
      </c>
      <c r="F314" s="761" t="s">
        <v>78</v>
      </c>
      <c r="G314" s="762"/>
      <c r="H314" s="762">
        <f>SUM(H315:H326)</f>
        <v>0</v>
      </c>
      <c r="I314" s="762"/>
      <c r="J314" s="762">
        <f>SUM(J315:J326)</f>
        <v>0</v>
      </c>
      <c r="K314" s="951"/>
      <c r="L314" s="762">
        <f>SUM(L315:L326)</f>
        <v>108</v>
      </c>
      <c r="M314" s="762">
        <f>SUM(M315:M326)</f>
        <v>108</v>
      </c>
      <c r="N314" s="1049"/>
      <c r="O314" s="763">
        <f>SUM(M315:M326)</f>
        <v>108</v>
      </c>
      <c r="P314" s="781" t="str">
        <f>B314</f>
        <v>V1-3-B1</v>
      </c>
      <c r="Q314" s="781"/>
      <c r="R314" s="781"/>
      <c r="S314" s="781"/>
      <c r="T314" s="781"/>
      <c r="U314" s="781"/>
      <c r="V314" s="781"/>
      <c r="W314" s="781"/>
      <c r="X314" s="932">
        <f>SUM(X315:X326)</f>
        <v>126.792</v>
      </c>
    </row>
    <row r="315" spans="2:34" ht="15.65" customHeight="1" outlineLevel="2" x14ac:dyDescent="0.25">
      <c r="B315" s="782"/>
      <c r="D315" s="793" t="s">
        <v>168</v>
      </c>
      <c r="E315" s="783"/>
      <c r="G315" s="784"/>
      <c r="H315" s="784"/>
      <c r="I315" s="784"/>
      <c r="J315" s="784"/>
      <c r="K315" s="950"/>
      <c r="L315" s="784"/>
      <c r="M315" s="784"/>
      <c r="N315" s="1049"/>
      <c r="O315" s="785"/>
      <c r="P315" s="785"/>
      <c r="Q315" s="785"/>
      <c r="R315" s="785"/>
      <c r="S315" s="785"/>
      <c r="T315" s="785"/>
      <c r="U315" s="785"/>
      <c r="V315" s="785"/>
      <c r="W315" s="785"/>
      <c r="X315" s="785"/>
    </row>
    <row r="316" spans="2:34" s="769" customFormat="1" ht="15.65" customHeight="1" outlineLevel="2" x14ac:dyDescent="0.25">
      <c r="B316" s="773"/>
      <c r="C316" s="1041"/>
      <c r="D316" s="782" t="s">
        <v>2044</v>
      </c>
      <c r="E316" s="783"/>
      <c r="F316" s="773"/>
      <c r="G316" s="784">
        <v>0</v>
      </c>
      <c r="H316" s="784">
        <f t="shared" ref="H316:H326" si="186">E316*G316</f>
        <v>0</v>
      </c>
      <c r="I316" s="784">
        <v>0</v>
      </c>
      <c r="J316" s="784">
        <f t="shared" ref="J316:J326" si="187">E316*I316</f>
        <v>0</v>
      </c>
      <c r="K316" s="784"/>
      <c r="L316" s="784">
        <f t="shared" ref="L316:L326" si="188">E316*K316</f>
        <v>0</v>
      </c>
      <c r="M316" s="784">
        <f>J316+H316*Onderbouwing_M29!$Y$2+L316</f>
        <v>0</v>
      </c>
      <c r="N316" s="1050"/>
      <c r="O316" s="787"/>
      <c r="P316" s="787"/>
      <c r="Q316" s="930" t="s">
        <v>1576</v>
      </c>
      <c r="R316" s="930">
        <f>_xlfn.XLOOKUP(Q316,Tabellen!$B$4:$B$16,Tabellen!$C$4:$C$16,"controleren")</f>
        <v>0.3</v>
      </c>
      <c r="S316" s="931">
        <f t="shared" ref="S316:S325" si="189">M316*R316</f>
        <v>0</v>
      </c>
      <c r="T316" s="931">
        <f t="shared" ref="T316:T325" si="190">M316-S316</f>
        <v>0</v>
      </c>
      <c r="U316" s="931">
        <f t="shared" ref="U316:U325" si="191">S316*$U$2</f>
        <v>0</v>
      </c>
      <c r="V316" s="931">
        <f t="shared" ref="V316:V325" si="192">T316*$V$2</f>
        <v>0</v>
      </c>
      <c r="W316" s="787">
        <f t="shared" ref="W316:W325" si="193">U316+V316</f>
        <v>0</v>
      </c>
      <c r="X316" s="787">
        <f t="shared" ref="X316:X325" si="194">M316+W316</f>
        <v>0</v>
      </c>
    </row>
    <row r="317" spans="2:34" s="769" customFormat="1" ht="15.65" customHeight="1" outlineLevel="2" x14ac:dyDescent="0.25">
      <c r="B317" s="773"/>
      <c r="C317" s="1041"/>
      <c r="D317" s="782" t="s">
        <v>2045</v>
      </c>
      <c r="E317" s="783"/>
      <c r="F317" s="773"/>
      <c r="G317" s="784">
        <v>0</v>
      </c>
      <c r="H317" s="784">
        <f t="shared" si="186"/>
        <v>0</v>
      </c>
      <c r="I317" s="784">
        <v>0</v>
      </c>
      <c r="J317" s="784">
        <f t="shared" si="187"/>
        <v>0</v>
      </c>
      <c r="K317" s="784"/>
      <c r="L317" s="784">
        <f t="shared" si="188"/>
        <v>0</v>
      </c>
      <c r="M317" s="784">
        <f>J317+H317*Onderbouwing_M29!$Y$2+L317</f>
        <v>0</v>
      </c>
      <c r="N317" s="1050"/>
      <c r="O317" s="787"/>
      <c r="P317" s="787"/>
      <c r="Q317" s="930" t="s">
        <v>1576</v>
      </c>
      <c r="R317" s="930">
        <f>_xlfn.XLOOKUP(Q317,Tabellen!$B$4:$B$16,Tabellen!$C$4:$C$16,"controleren")</f>
        <v>0.3</v>
      </c>
      <c r="S317" s="931">
        <f t="shared" si="189"/>
        <v>0</v>
      </c>
      <c r="T317" s="931">
        <f t="shared" si="190"/>
        <v>0</v>
      </c>
      <c r="U317" s="931">
        <f t="shared" si="191"/>
        <v>0</v>
      </c>
      <c r="V317" s="931">
        <f t="shared" si="192"/>
        <v>0</v>
      </c>
      <c r="W317" s="787">
        <f t="shared" si="193"/>
        <v>0</v>
      </c>
      <c r="X317" s="787">
        <f t="shared" si="194"/>
        <v>0</v>
      </c>
    </row>
    <row r="318" spans="2:34" s="769" customFormat="1" ht="15.65" customHeight="1" outlineLevel="2" x14ac:dyDescent="0.25">
      <c r="B318" s="773"/>
      <c r="C318" s="1041"/>
      <c r="D318" s="782" t="s">
        <v>2046</v>
      </c>
      <c r="E318" s="783"/>
      <c r="F318" s="773"/>
      <c r="G318" s="784">
        <v>0</v>
      </c>
      <c r="H318" s="784">
        <f t="shared" si="186"/>
        <v>0</v>
      </c>
      <c r="I318" s="784">
        <v>0</v>
      </c>
      <c r="J318" s="784">
        <f t="shared" si="187"/>
        <v>0</v>
      </c>
      <c r="K318" s="784"/>
      <c r="L318" s="784">
        <f t="shared" si="188"/>
        <v>0</v>
      </c>
      <c r="M318" s="784">
        <f>J318+H318*Onderbouwing_M29!$Y$2+L318</f>
        <v>0</v>
      </c>
      <c r="N318" s="1050"/>
      <c r="O318" s="787"/>
      <c r="P318" s="787"/>
      <c r="Q318" s="930" t="s">
        <v>1576</v>
      </c>
      <c r="R318" s="930">
        <f>_xlfn.XLOOKUP(Q318,Tabellen!$B$4:$B$16,Tabellen!$C$4:$C$16,"controleren")</f>
        <v>0.3</v>
      </c>
      <c r="S318" s="931">
        <f t="shared" si="189"/>
        <v>0</v>
      </c>
      <c r="T318" s="931">
        <f t="shared" si="190"/>
        <v>0</v>
      </c>
      <c r="U318" s="931">
        <f t="shared" si="191"/>
        <v>0</v>
      </c>
      <c r="V318" s="931">
        <f t="shared" si="192"/>
        <v>0</v>
      </c>
      <c r="W318" s="787">
        <f t="shared" si="193"/>
        <v>0</v>
      </c>
      <c r="X318" s="787">
        <f t="shared" si="194"/>
        <v>0</v>
      </c>
    </row>
    <row r="319" spans="2:34" s="769" customFormat="1" ht="15.65" customHeight="1" outlineLevel="2" x14ac:dyDescent="0.25">
      <c r="B319" s="773"/>
      <c r="C319" s="1041"/>
      <c r="D319" s="782" t="s">
        <v>2047</v>
      </c>
      <c r="E319" s="783"/>
      <c r="F319" s="773"/>
      <c r="G319" s="784">
        <v>0</v>
      </c>
      <c r="H319" s="784">
        <f t="shared" si="186"/>
        <v>0</v>
      </c>
      <c r="I319" s="784">
        <v>0</v>
      </c>
      <c r="J319" s="784">
        <f t="shared" si="187"/>
        <v>0</v>
      </c>
      <c r="K319" s="784"/>
      <c r="L319" s="784">
        <f t="shared" si="188"/>
        <v>0</v>
      </c>
      <c r="M319" s="784">
        <f>J319+H319*Onderbouwing_M29!$Y$2+L319</f>
        <v>0</v>
      </c>
      <c r="N319" s="1050"/>
      <c r="O319" s="787"/>
      <c r="P319" s="787"/>
      <c r="Q319" s="930" t="s">
        <v>1576</v>
      </c>
      <c r="R319" s="930">
        <f>_xlfn.XLOOKUP(Q319,Tabellen!$B$4:$B$16,Tabellen!$C$4:$C$16,"controleren")</f>
        <v>0.3</v>
      </c>
      <c r="S319" s="931">
        <f t="shared" si="189"/>
        <v>0</v>
      </c>
      <c r="T319" s="931">
        <f t="shared" si="190"/>
        <v>0</v>
      </c>
      <c r="U319" s="931">
        <f t="shared" si="191"/>
        <v>0</v>
      </c>
      <c r="V319" s="931">
        <f t="shared" si="192"/>
        <v>0</v>
      </c>
      <c r="W319" s="787">
        <f t="shared" si="193"/>
        <v>0</v>
      </c>
      <c r="X319" s="787">
        <f t="shared" si="194"/>
        <v>0</v>
      </c>
    </row>
    <row r="320" spans="2:34" s="769" customFormat="1" ht="15.65" customHeight="1" outlineLevel="2" x14ac:dyDescent="0.25">
      <c r="B320" s="773"/>
      <c r="C320" s="1041"/>
      <c r="D320" s="782" t="s">
        <v>2048</v>
      </c>
      <c r="E320" s="783"/>
      <c r="F320" s="773"/>
      <c r="G320" s="784">
        <v>0</v>
      </c>
      <c r="H320" s="784">
        <f t="shared" si="186"/>
        <v>0</v>
      </c>
      <c r="I320" s="784">
        <v>0</v>
      </c>
      <c r="J320" s="784">
        <f t="shared" si="187"/>
        <v>0</v>
      </c>
      <c r="K320" s="784"/>
      <c r="L320" s="784">
        <f t="shared" si="188"/>
        <v>0</v>
      </c>
      <c r="M320" s="784">
        <f>J320+H320*Onderbouwing_M29!$Y$2+L320</f>
        <v>0</v>
      </c>
      <c r="N320" s="1050"/>
      <c r="O320" s="787"/>
      <c r="P320" s="787"/>
      <c r="Q320" s="930" t="s">
        <v>1576</v>
      </c>
      <c r="R320" s="930">
        <f>_xlfn.XLOOKUP(Q320,Tabellen!$B$4:$B$16,Tabellen!$C$4:$C$16,"controleren")</f>
        <v>0.3</v>
      </c>
      <c r="S320" s="931">
        <f t="shared" si="189"/>
        <v>0</v>
      </c>
      <c r="T320" s="931">
        <f t="shared" si="190"/>
        <v>0</v>
      </c>
      <c r="U320" s="931">
        <f t="shared" si="191"/>
        <v>0</v>
      </c>
      <c r="V320" s="931">
        <f t="shared" si="192"/>
        <v>0</v>
      </c>
      <c r="W320" s="787">
        <f t="shared" si="193"/>
        <v>0</v>
      </c>
      <c r="X320" s="787">
        <f t="shared" si="194"/>
        <v>0</v>
      </c>
    </row>
    <row r="321" spans="2:34" s="769" customFormat="1" ht="15.65" customHeight="1" outlineLevel="2" x14ac:dyDescent="0.25">
      <c r="B321" s="773"/>
      <c r="C321" s="1041"/>
      <c r="D321" s="782" t="s">
        <v>2049</v>
      </c>
      <c r="E321" s="783"/>
      <c r="F321" s="773"/>
      <c r="G321" s="784">
        <v>0</v>
      </c>
      <c r="H321" s="784">
        <f t="shared" si="186"/>
        <v>0</v>
      </c>
      <c r="I321" s="784">
        <v>0</v>
      </c>
      <c r="J321" s="784">
        <f t="shared" si="187"/>
        <v>0</v>
      </c>
      <c r="K321" s="784"/>
      <c r="L321" s="784">
        <f t="shared" si="188"/>
        <v>0</v>
      </c>
      <c r="M321" s="784">
        <f>J321+H321*Onderbouwing_M29!$Y$2+L321</f>
        <v>0</v>
      </c>
      <c r="N321" s="1050"/>
      <c r="O321" s="787"/>
      <c r="P321" s="787"/>
      <c r="Q321" s="930" t="s">
        <v>1576</v>
      </c>
      <c r="R321" s="930">
        <f>_xlfn.XLOOKUP(Q321,Tabellen!$B$4:$B$16,Tabellen!$C$4:$C$16,"controleren")</f>
        <v>0.3</v>
      </c>
      <c r="S321" s="931">
        <f t="shared" si="189"/>
        <v>0</v>
      </c>
      <c r="T321" s="931">
        <f t="shared" si="190"/>
        <v>0</v>
      </c>
      <c r="U321" s="931">
        <f t="shared" si="191"/>
        <v>0</v>
      </c>
      <c r="V321" s="931">
        <f t="shared" si="192"/>
        <v>0</v>
      </c>
      <c r="W321" s="787">
        <f t="shared" si="193"/>
        <v>0</v>
      </c>
      <c r="X321" s="787">
        <f t="shared" si="194"/>
        <v>0</v>
      </c>
    </row>
    <row r="322" spans="2:34" s="769" customFormat="1" ht="15.65" customHeight="1" outlineLevel="2" x14ac:dyDescent="0.25">
      <c r="B322" s="773"/>
      <c r="C322" s="1041"/>
      <c r="D322" s="782" t="s">
        <v>2050</v>
      </c>
      <c r="E322" s="783"/>
      <c r="F322" s="773"/>
      <c r="G322" s="784">
        <v>0</v>
      </c>
      <c r="H322" s="784">
        <f t="shared" si="186"/>
        <v>0</v>
      </c>
      <c r="I322" s="784">
        <v>0</v>
      </c>
      <c r="J322" s="784">
        <f t="shared" si="187"/>
        <v>0</v>
      </c>
      <c r="K322" s="784"/>
      <c r="L322" s="784">
        <f t="shared" si="188"/>
        <v>0</v>
      </c>
      <c r="M322" s="784">
        <f>J322+H322*Onderbouwing_M29!$Y$2+L322</f>
        <v>0</v>
      </c>
      <c r="N322" s="1050"/>
      <c r="O322" s="787"/>
      <c r="P322" s="787"/>
      <c r="Q322" s="930" t="s">
        <v>1576</v>
      </c>
      <c r="R322" s="930">
        <f>_xlfn.XLOOKUP(Q322,Tabellen!$B$4:$B$16,Tabellen!$C$4:$C$16,"controleren")</f>
        <v>0.3</v>
      </c>
      <c r="S322" s="931">
        <f t="shared" si="189"/>
        <v>0</v>
      </c>
      <c r="T322" s="931">
        <f t="shared" si="190"/>
        <v>0</v>
      </c>
      <c r="U322" s="931">
        <f t="shared" si="191"/>
        <v>0</v>
      </c>
      <c r="V322" s="931">
        <f t="shared" si="192"/>
        <v>0</v>
      </c>
      <c r="W322" s="787">
        <f t="shared" si="193"/>
        <v>0</v>
      </c>
      <c r="X322" s="787">
        <f t="shared" si="194"/>
        <v>0</v>
      </c>
    </row>
    <row r="323" spans="2:34" s="769" customFormat="1" ht="15.65" customHeight="1" outlineLevel="2" x14ac:dyDescent="0.25">
      <c r="B323" s="773"/>
      <c r="C323" s="1041"/>
      <c r="D323" s="782" t="s">
        <v>2051</v>
      </c>
      <c r="E323" s="783"/>
      <c r="F323" s="773"/>
      <c r="G323" s="784">
        <v>0</v>
      </c>
      <c r="H323" s="784">
        <f t="shared" si="186"/>
        <v>0</v>
      </c>
      <c r="I323" s="784">
        <v>0</v>
      </c>
      <c r="J323" s="784">
        <f t="shared" si="187"/>
        <v>0</v>
      </c>
      <c r="K323" s="784"/>
      <c r="L323" s="784">
        <f t="shared" si="188"/>
        <v>0</v>
      </c>
      <c r="M323" s="784">
        <f>J323+H323*Onderbouwing_M29!$Y$2+L323</f>
        <v>0</v>
      </c>
      <c r="N323" s="1050"/>
      <c r="O323" s="787"/>
      <c r="P323" s="787"/>
      <c r="Q323" s="930" t="s">
        <v>1576</v>
      </c>
      <c r="R323" s="930">
        <f>_xlfn.XLOOKUP(Q323,Tabellen!$B$4:$B$16,Tabellen!$C$4:$C$16,"controleren")</f>
        <v>0.3</v>
      </c>
      <c r="S323" s="931">
        <f t="shared" si="189"/>
        <v>0</v>
      </c>
      <c r="T323" s="931">
        <f t="shared" si="190"/>
        <v>0</v>
      </c>
      <c r="U323" s="931">
        <f t="shared" si="191"/>
        <v>0</v>
      </c>
      <c r="V323" s="931">
        <f t="shared" si="192"/>
        <v>0</v>
      </c>
      <c r="W323" s="787">
        <f t="shared" si="193"/>
        <v>0</v>
      </c>
      <c r="X323" s="787">
        <f t="shared" si="194"/>
        <v>0</v>
      </c>
    </row>
    <row r="324" spans="2:34" s="769" customFormat="1" ht="15.65" customHeight="1" outlineLevel="2" x14ac:dyDescent="0.25">
      <c r="B324" s="773"/>
      <c r="C324" s="1041"/>
      <c r="D324" s="782" t="s">
        <v>2052</v>
      </c>
      <c r="E324" s="783"/>
      <c r="F324" s="773"/>
      <c r="G324" s="784">
        <v>0</v>
      </c>
      <c r="H324" s="784">
        <f t="shared" si="186"/>
        <v>0</v>
      </c>
      <c r="I324" s="784">
        <v>0</v>
      </c>
      <c r="J324" s="784">
        <f t="shared" si="187"/>
        <v>0</v>
      </c>
      <c r="K324" s="784"/>
      <c r="L324" s="784">
        <f t="shared" si="188"/>
        <v>0</v>
      </c>
      <c r="M324" s="784">
        <f>J324+H324*Onderbouwing_M29!$Y$2+L324</f>
        <v>0</v>
      </c>
      <c r="N324" s="1050"/>
      <c r="O324" s="787"/>
      <c r="P324" s="787"/>
      <c r="Q324" s="930" t="s">
        <v>1576</v>
      </c>
      <c r="R324" s="930">
        <f>_xlfn.XLOOKUP(Q324,Tabellen!$B$4:$B$16,Tabellen!$C$4:$C$16,"controleren")</f>
        <v>0.3</v>
      </c>
      <c r="S324" s="931">
        <f t="shared" si="189"/>
        <v>0</v>
      </c>
      <c r="T324" s="931">
        <f t="shared" si="190"/>
        <v>0</v>
      </c>
      <c r="U324" s="931">
        <f t="shared" si="191"/>
        <v>0</v>
      </c>
      <c r="V324" s="931">
        <f t="shared" si="192"/>
        <v>0</v>
      </c>
      <c r="W324" s="787">
        <f t="shared" si="193"/>
        <v>0</v>
      </c>
      <c r="X324" s="787">
        <f t="shared" si="194"/>
        <v>0</v>
      </c>
    </row>
    <row r="325" spans="2:34" s="769" customFormat="1" ht="15.65" customHeight="1" outlineLevel="2" x14ac:dyDescent="0.25">
      <c r="B325" s="773" t="str">
        <f>B314</f>
        <v>V1-3-B1</v>
      </c>
      <c r="C325" s="1042"/>
      <c r="D325" s="769" t="str">
        <f>D314</f>
        <v>Voorzetwand houten frame met vlaswol deken dik 140 mm Rc=3.50 &lt; 45 m²</v>
      </c>
      <c r="E325" s="783">
        <v>1</v>
      </c>
      <c r="F325" s="773" t="s">
        <v>78</v>
      </c>
      <c r="G325" s="784">
        <v>0</v>
      </c>
      <c r="H325" s="784">
        <f t="shared" si="186"/>
        <v>0</v>
      </c>
      <c r="I325" s="784">
        <v>0</v>
      </c>
      <c r="J325" s="784">
        <f t="shared" si="187"/>
        <v>0</v>
      </c>
      <c r="K325" s="767">
        <v>108</v>
      </c>
      <c r="L325" s="784">
        <f t="shared" si="188"/>
        <v>108</v>
      </c>
      <c r="M325" s="784">
        <f>J325+H325*Onderbouwing_M29!$Y$2+L325</f>
        <v>108</v>
      </c>
      <c r="N325" s="1050"/>
      <c r="O325" s="787"/>
      <c r="P325" s="787"/>
      <c r="Q325" s="930" t="s">
        <v>1576</v>
      </c>
      <c r="R325" s="930">
        <f>_xlfn.XLOOKUP(Q325,Tabellen!$B$4:$B$16,Tabellen!$C$4:$C$16,"controleren")</f>
        <v>0.3</v>
      </c>
      <c r="S325" s="931">
        <f t="shared" si="189"/>
        <v>32.4</v>
      </c>
      <c r="T325" s="931">
        <f t="shared" si="190"/>
        <v>75.599999999999994</v>
      </c>
      <c r="U325" s="931">
        <f t="shared" si="191"/>
        <v>2.9159999999999999</v>
      </c>
      <c r="V325" s="931">
        <f t="shared" si="192"/>
        <v>15.875999999999998</v>
      </c>
      <c r="W325" s="787">
        <f t="shared" si="193"/>
        <v>18.791999999999998</v>
      </c>
      <c r="X325" s="787">
        <f t="shared" si="194"/>
        <v>126.792</v>
      </c>
    </row>
    <row r="326" spans="2:34" ht="15.65" customHeight="1" outlineLevel="2" x14ac:dyDescent="0.25">
      <c r="B326" s="782"/>
      <c r="E326" s="783"/>
      <c r="G326" s="784">
        <v>0</v>
      </c>
      <c r="H326" s="784">
        <f t="shared" si="186"/>
        <v>0</v>
      </c>
      <c r="I326" s="784">
        <v>0</v>
      </c>
      <c r="J326" s="784">
        <f t="shared" si="187"/>
        <v>0</v>
      </c>
      <c r="K326" s="950"/>
      <c r="L326" s="784">
        <f t="shared" si="188"/>
        <v>0</v>
      </c>
      <c r="M326" s="784">
        <f>J326+H326*Onderbouwing_M29!$Y$2+L326</f>
        <v>0</v>
      </c>
      <c r="N326" s="1049"/>
      <c r="O326" s="785"/>
      <c r="P326" s="785"/>
      <c r="Q326" s="785"/>
      <c r="R326" s="785"/>
      <c r="S326" s="785"/>
      <c r="T326" s="785"/>
      <c r="U326" s="785"/>
      <c r="V326" s="785"/>
      <c r="W326" s="785"/>
      <c r="X326" s="785"/>
    </row>
    <row r="327" spans="2:34" ht="9" customHeight="1" outlineLevel="1" x14ac:dyDescent="0.25">
      <c r="B327" s="788"/>
      <c r="D327" s="789"/>
      <c r="E327" s="791"/>
      <c r="F327" s="789"/>
      <c r="G327" s="790"/>
      <c r="H327" s="790"/>
      <c r="I327" s="790"/>
      <c r="J327" s="790"/>
      <c r="K327" s="790"/>
      <c r="L327" s="790"/>
      <c r="M327" s="790"/>
      <c r="N327" s="1037"/>
      <c r="O327" s="963"/>
      <c r="P327" s="963"/>
      <c r="Q327" s="963"/>
      <c r="R327" s="963"/>
      <c r="S327" s="963"/>
      <c r="T327" s="963"/>
      <c r="U327" s="963"/>
      <c r="V327" s="963"/>
      <c r="W327" s="963"/>
      <c r="X327" s="963"/>
      <c r="Y327" s="963"/>
      <c r="Z327" s="774"/>
      <c r="AA327" s="779"/>
      <c r="AB327" s="753"/>
      <c r="AC327" s="753"/>
      <c r="AD327" s="753"/>
      <c r="AE327" s="753"/>
      <c r="AF327" s="753"/>
      <c r="AG327" s="758"/>
      <c r="AH327" s="758"/>
    </row>
    <row r="328" spans="2:34" ht="15.65" customHeight="1" outlineLevel="1" x14ac:dyDescent="0.25">
      <c r="B328" s="760" t="s">
        <v>1599</v>
      </c>
      <c r="D328" s="761" t="s">
        <v>1807</v>
      </c>
      <c r="E328" s="780">
        <v>1</v>
      </c>
      <c r="F328" s="761" t="s">
        <v>78</v>
      </c>
      <c r="G328" s="762"/>
      <c r="H328" s="762">
        <f>SUM(H329:H340)</f>
        <v>0</v>
      </c>
      <c r="I328" s="762"/>
      <c r="J328" s="762">
        <f>SUM(J329:J340)</f>
        <v>0</v>
      </c>
      <c r="K328" s="951"/>
      <c r="L328" s="762">
        <f>SUM(L329:L340)</f>
        <v>109</v>
      </c>
      <c r="M328" s="762">
        <f>SUM(M329:M340)</f>
        <v>109</v>
      </c>
      <c r="N328" s="1049"/>
      <c r="O328" s="763">
        <f>SUM(M329:M340)</f>
        <v>109</v>
      </c>
      <c r="P328" s="781" t="str">
        <f>B328</f>
        <v>V1-3-B2</v>
      </c>
      <c r="Q328" s="781"/>
      <c r="R328" s="781"/>
      <c r="S328" s="781"/>
      <c r="T328" s="781"/>
      <c r="U328" s="781"/>
      <c r="V328" s="781"/>
      <c r="W328" s="781"/>
      <c r="X328" s="932">
        <f>SUM(X329:X340)</f>
        <v>127.96600000000001</v>
      </c>
    </row>
    <row r="329" spans="2:34" ht="15.65" customHeight="1" outlineLevel="2" x14ac:dyDescent="0.25">
      <c r="B329" s="782"/>
      <c r="D329" s="793" t="s">
        <v>199</v>
      </c>
      <c r="E329" s="783"/>
      <c r="G329" s="784"/>
      <c r="H329" s="784"/>
      <c r="I329" s="784"/>
      <c r="J329" s="784"/>
      <c r="K329" s="950"/>
      <c r="L329" s="784"/>
      <c r="M329" s="784"/>
      <c r="N329" s="1049"/>
      <c r="O329" s="785"/>
      <c r="P329" s="785"/>
      <c r="Q329" s="785"/>
      <c r="R329" s="785"/>
      <c r="S329" s="785"/>
      <c r="T329" s="785"/>
      <c r="U329" s="785"/>
      <c r="V329" s="785"/>
      <c r="W329" s="785"/>
      <c r="X329" s="785"/>
    </row>
    <row r="330" spans="2:34" s="769" customFormat="1" ht="15.65" customHeight="1" outlineLevel="2" x14ac:dyDescent="0.25">
      <c r="B330" s="773"/>
      <c r="C330" s="1041"/>
      <c r="D330" s="782" t="s">
        <v>2044</v>
      </c>
      <c r="E330" s="783"/>
      <c r="F330" s="773"/>
      <c r="G330" s="784">
        <v>0</v>
      </c>
      <c r="H330" s="784">
        <f t="shared" ref="H330:H340" si="195">E330*G330</f>
        <v>0</v>
      </c>
      <c r="I330" s="784">
        <v>0</v>
      </c>
      <c r="J330" s="784">
        <f t="shared" ref="J330:J340" si="196">E330*I330</f>
        <v>0</v>
      </c>
      <c r="K330" s="784"/>
      <c r="L330" s="784">
        <f t="shared" ref="L330:L340" si="197">E330*K330</f>
        <v>0</v>
      </c>
      <c r="M330" s="784">
        <f>J330+H330*Onderbouwing_M29!$Y$2+L330</f>
        <v>0</v>
      </c>
      <c r="N330" s="1050"/>
      <c r="O330" s="787"/>
      <c r="P330" s="787"/>
      <c r="Q330" s="930" t="s">
        <v>1576</v>
      </c>
      <c r="R330" s="930">
        <f>_xlfn.XLOOKUP(Q330,Tabellen!$B$4:$B$16,Tabellen!$C$4:$C$16,"controleren")</f>
        <v>0.3</v>
      </c>
      <c r="S330" s="931">
        <f t="shared" ref="S330:S339" si="198">M330*R330</f>
        <v>0</v>
      </c>
      <c r="T330" s="931">
        <f t="shared" ref="T330:T339" si="199">M330-S330</f>
        <v>0</v>
      </c>
      <c r="U330" s="931">
        <f t="shared" ref="U330:U339" si="200">S330*$U$2</f>
        <v>0</v>
      </c>
      <c r="V330" s="931">
        <f t="shared" ref="V330:V339" si="201">T330*$V$2</f>
        <v>0</v>
      </c>
      <c r="W330" s="787">
        <f t="shared" ref="W330:W339" si="202">U330+V330</f>
        <v>0</v>
      </c>
      <c r="X330" s="787">
        <f t="shared" ref="X330:X339" si="203">M330+W330</f>
        <v>0</v>
      </c>
    </row>
    <row r="331" spans="2:34" s="769" customFormat="1" ht="15.65" customHeight="1" outlineLevel="2" x14ac:dyDescent="0.25">
      <c r="B331" s="773"/>
      <c r="C331" s="1041"/>
      <c r="D331" s="782" t="s">
        <v>2045</v>
      </c>
      <c r="E331" s="783"/>
      <c r="F331" s="773"/>
      <c r="G331" s="784">
        <v>0</v>
      </c>
      <c r="H331" s="784">
        <f t="shared" si="195"/>
        <v>0</v>
      </c>
      <c r="I331" s="784">
        <v>0</v>
      </c>
      <c r="J331" s="784">
        <f t="shared" si="196"/>
        <v>0</v>
      </c>
      <c r="K331" s="784"/>
      <c r="L331" s="784">
        <f t="shared" si="197"/>
        <v>0</v>
      </c>
      <c r="M331" s="784">
        <f>J331+H331*Onderbouwing_M29!$Y$2+L331</f>
        <v>0</v>
      </c>
      <c r="N331" s="1050"/>
      <c r="O331" s="787"/>
      <c r="P331" s="787"/>
      <c r="Q331" s="930" t="s">
        <v>1576</v>
      </c>
      <c r="R331" s="930">
        <f>_xlfn.XLOOKUP(Q331,Tabellen!$B$4:$B$16,Tabellen!$C$4:$C$16,"controleren")</f>
        <v>0.3</v>
      </c>
      <c r="S331" s="931">
        <f t="shared" si="198"/>
        <v>0</v>
      </c>
      <c r="T331" s="931">
        <f t="shared" si="199"/>
        <v>0</v>
      </c>
      <c r="U331" s="931">
        <f t="shared" si="200"/>
        <v>0</v>
      </c>
      <c r="V331" s="931">
        <f t="shared" si="201"/>
        <v>0</v>
      </c>
      <c r="W331" s="787">
        <f t="shared" si="202"/>
        <v>0</v>
      </c>
      <c r="X331" s="787">
        <f t="shared" si="203"/>
        <v>0</v>
      </c>
    </row>
    <row r="332" spans="2:34" s="769" customFormat="1" ht="15.65" customHeight="1" outlineLevel="2" x14ac:dyDescent="0.25">
      <c r="B332" s="773"/>
      <c r="C332" s="1041"/>
      <c r="D332" s="782" t="s">
        <v>2046</v>
      </c>
      <c r="E332" s="783"/>
      <c r="F332" s="773"/>
      <c r="G332" s="784">
        <v>0</v>
      </c>
      <c r="H332" s="784">
        <f t="shared" si="195"/>
        <v>0</v>
      </c>
      <c r="I332" s="784">
        <v>0</v>
      </c>
      <c r="J332" s="784">
        <f t="shared" si="196"/>
        <v>0</v>
      </c>
      <c r="K332" s="784"/>
      <c r="L332" s="784">
        <f t="shared" si="197"/>
        <v>0</v>
      </c>
      <c r="M332" s="784">
        <f>J332+H332*Onderbouwing_M29!$Y$2+L332</f>
        <v>0</v>
      </c>
      <c r="N332" s="1050"/>
      <c r="O332" s="787"/>
      <c r="P332" s="787"/>
      <c r="Q332" s="930" t="s">
        <v>1576</v>
      </c>
      <c r="R332" s="930">
        <f>_xlfn.XLOOKUP(Q332,Tabellen!$B$4:$B$16,Tabellen!$C$4:$C$16,"controleren")</f>
        <v>0.3</v>
      </c>
      <c r="S332" s="931">
        <f t="shared" si="198"/>
        <v>0</v>
      </c>
      <c r="T332" s="931">
        <f t="shared" si="199"/>
        <v>0</v>
      </c>
      <c r="U332" s="931">
        <f t="shared" si="200"/>
        <v>0</v>
      </c>
      <c r="V332" s="931">
        <f t="shared" si="201"/>
        <v>0</v>
      </c>
      <c r="W332" s="787">
        <f t="shared" si="202"/>
        <v>0</v>
      </c>
      <c r="X332" s="787">
        <f t="shared" si="203"/>
        <v>0</v>
      </c>
    </row>
    <row r="333" spans="2:34" s="769" customFormat="1" ht="15.65" customHeight="1" outlineLevel="2" x14ac:dyDescent="0.25">
      <c r="B333" s="773"/>
      <c r="C333" s="1041"/>
      <c r="D333" s="782" t="s">
        <v>2047</v>
      </c>
      <c r="E333" s="783"/>
      <c r="F333" s="773"/>
      <c r="G333" s="784">
        <v>0</v>
      </c>
      <c r="H333" s="784">
        <f t="shared" si="195"/>
        <v>0</v>
      </c>
      <c r="I333" s="784">
        <v>0</v>
      </c>
      <c r="J333" s="784">
        <f t="shared" si="196"/>
        <v>0</v>
      </c>
      <c r="K333" s="784"/>
      <c r="L333" s="784">
        <f t="shared" si="197"/>
        <v>0</v>
      </c>
      <c r="M333" s="784">
        <f>J333+H333*Onderbouwing_M29!$Y$2+L333</f>
        <v>0</v>
      </c>
      <c r="N333" s="1050"/>
      <c r="O333" s="787"/>
      <c r="P333" s="787"/>
      <c r="Q333" s="930" t="s">
        <v>1576</v>
      </c>
      <c r="R333" s="930">
        <f>_xlfn.XLOOKUP(Q333,Tabellen!$B$4:$B$16,Tabellen!$C$4:$C$16,"controleren")</f>
        <v>0.3</v>
      </c>
      <c r="S333" s="931">
        <f t="shared" si="198"/>
        <v>0</v>
      </c>
      <c r="T333" s="931">
        <f t="shared" si="199"/>
        <v>0</v>
      </c>
      <c r="U333" s="931">
        <f t="shared" si="200"/>
        <v>0</v>
      </c>
      <c r="V333" s="931">
        <f t="shared" si="201"/>
        <v>0</v>
      </c>
      <c r="W333" s="787">
        <f t="shared" si="202"/>
        <v>0</v>
      </c>
      <c r="X333" s="787">
        <f t="shared" si="203"/>
        <v>0</v>
      </c>
    </row>
    <row r="334" spans="2:34" s="769" customFormat="1" ht="15.65" customHeight="1" outlineLevel="2" x14ac:dyDescent="0.25">
      <c r="B334" s="773"/>
      <c r="C334" s="1041"/>
      <c r="D334" s="782" t="s">
        <v>2048</v>
      </c>
      <c r="E334" s="783"/>
      <c r="F334" s="773"/>
      <c r="G334" s="784">
        <v>0</v>
      </c>
      <c r="H334" s="784">
        <f t="shared" si="195"/>
        <v>0</v>
      </c>
      <c r="I334" s="784">
        <v>0</v>
      </c>
      <c r="J334" s="784">
        <f t="shared" si="196"/>
        <v>0</v>
      </c>
      <c r="K334" s="784"/>
      <c r="L334" s="784">
        <f t="shared" si="197"/>
        <v>0</v>
      </c>
      <c r="M334" s="784">
        <f>J334+H334*Onderbouwing_M29!$Y$2+L334</f>
        <v>0</v>
      </c>
      <c r="N334" s="1050"/>
      <c r="O334" s="787"/>
      <c r="P334" s="787"/>
      <c r="Q334" s="930" t="s">
        <v>1576</v>
      </c>
      <c r="R334" s="930">
        <f>_xlfn.XLOOKUP(Q334,Tabellen!$B$4:$B$16,Tabellen!$C$4:$C$16,"controleren")</f>
        <v>0.3</v>
      </c>
      <c r="S334" s="931">
        <f t="shared" si="198"/>
        <v>0</v>
      </c>
      <c r="T334" s="931">
        <f t="shared" si="199"/>
        <v>0</v>
      </c>
      <c r="U334" s="931">
        <f t="shared" si="200"/>
        <v>0</v>
      </c>
      <c r="V334" s="931">
        <f t="shared" si="201"/>
        <v>0</v>
      </c>
      <c r="W334" s="787">
        <f t="shared" si="202"/>
        <v>0</v>
      </c>
      <c r="X334" s="787">
        <f t="shared" si="203"/>
        <v>0</v>
      </c>
    </row>
    <row r="335" spans="2:34" s="769" customFormat="1" ht="15.65" customHeight="1" outlineLevel="2" x14ac:dyDescent="0.25">
      <c r="B335" s="773"/>
      <c r="C335" s="1041"/>
      <c r="D335" s="782" t="s">
        <v>2049</v>
      </c>
      <c r="E335" s="783"/>
      <c r="F335" s="773"/>
      <c r="G335" s="784">
        <v>0</v>
      </c>
      <c r="H335" s="784">
        <f t="shared" si="195"/>
        <v>0</v>
      </c>
      <c r="I335" s="784">
        <v>0</v>
      </c>
      <c r="J335" s="784">
        <f t="shared" si="196"/>
        <v>0</v>
      </c>
      <c r="K335" s="784"/>
      <c r="L335" s="784">
        <f t="shared" si="197"/>
        <v>0</v>
      </c>
      <c r="M335" s="784">
        <f>J335+H335*Onderbouwing_M29!$Y$2+L335</f>
        <v>0</v>
      </c>
      <c r="N335" s="1050"/>
      <c r="O335" s="787"/>
      <c r="P335" s="787"/>
      <c r="Q335" s="930" t="s">
        <v>1576</v>
      </c>
      <c r="R335" s="930">
        <f>_xlfn.XLOOKUP(Q335,Tabellen!$B$4:$B$16,Tabellen!$C$4:$C$16,"controleren")</f>
        <v>0.3</v>
      </c>
      <c r="S335" s="931">
        <f t="shared" si="198"/>
        <v>0</v>
      </c>
      <c r="T335" s="931">
        <f t="shared" si="199"/>
        <v>0</v>
      </c>
      <c r="U335" s="931">
        <f t="shared" si="200"/>
        <v>0</v>
      </c>
      <c r="V335" s="931">
        <f t="shared" si="201"/>
        <v>0</v>
      </c>
      <c r="W335" s="787">
        <f t="shared" si="202"/>
        <v>0</v>
      </c>
      <c r="X335" s="787">
        <f t="shared" si="203"/>
        <v>0</v>
      </c>
    </row>
    <row r="336" spans="2:34" s="769" customFormat="1" ht="15.65" customHeight="1" outlineLevel="2" x14ac:dyDescent="0.25">
      <c r="B336" s="773"/>
      <c r="C336" s="1041"/>
      <c r="D336" s="782" t="s">
        <v>2050</v>
      </c>
      <c r="E336" s="783"/>
      <c r="F336" s="773"/>
      <c r="G336" s="784">
        <v>0</v>
      </c>
      <c r="H336" s="784">
        <f t="shared" si="195"/>
        <v>0</v>
      </c>
      <c r="I336" s="784">
        <v>0</v>
      </c>
      <c r="J336" s="784">
        <f t="shared" si="196"/>
        <v>0</v>
      </c>
      <c r="K336" s="784"/>
      <c r="L336" s="784">
        <f t="shared" si="197"/>
        <v>0</v>
      </c>
      <c r="M336" s="784">
        <f>J336+H336*Onderbouwing_M29!$Y$2+L336</f>
        <v>0</v>
      </c>
      <c r="N336" s="1050"/>
      <c r="O336" s="787"/>
      <c r="P336" s="787"/>
      <c r="Q336" s="930" t="s">
        <v>1576</v>
      </c>
      <c r="R336" s="930">
        <f>_xlfn.XLOOKUP(Q336,Tabellen!$B$4:$B$16,Tabellen!$C$4:$C$16,"controleren")</f>
        <v>0.3</v>
      </c>
      <c r="S336" s="931">
        <f t="shared" si="198"/>
        <v>0</v>
      </c>
      <c r="T336" s="931">
        <f t="shared" si="199"/>
        <v>0</v>
      </c>
      <c r="U336" s="931">
        <f t="shared" si="200"/>
        <v>0</v>
      </c>
      <c r="V336" s="931">
        <f t="shared" si="201"/>
        <v>0</v>
      </c>
      <c r="W336" s="787">
        <f t="shared" si="202"/>
        <v>0</v>
      </c>
      <c r="X336" s="787">
        <f t="shared" si="203"/>
        <v>0</v>
      </c>
    </row>
    <row r="337" spans="2:34" s="769" customFormat="1" ht="15.65" customHeight="1" outlineLevel="2" x14ac:dyDescent="0.25">
      <c r="B337" s="773"/>
      <c r="C337" s="1041"/>
      <c r="D337" s="782" t="s">
        <v>2051</v>
      </c>
      <c r="E337" s="783"/>
      <c r="F337" s="773"/>
      <c r="G337" s="784">
        <v>0</v>
      </c>
      <c r="H337" s="784">
        <f t="shared" si="195"/>
        <v>0</v>
      </c>
      <c r="I337" s="784">
        <v>0</v>
      </c>
      <c r="J337" s="784">
        <f t="shared" si="196"/>
        <v>0</v>
      </c>
      <c r="K337" s="784"/>
      <c r="L337" s="784">
        <f t="shared" si="197"/>
        <v>0</v>
      </c>
      <c r="M337" s="784">
        <f>J337+H337*Onderbouwing_M29!$Y$2+L337</f>
        <v>0</v>
      </c>
      <c r="N337" s="1050"/>
      <c r="O337" s="787"/>
      <c r="P337" s="787"/>
      <c r="Q337" s="930" t="s">
        <v>1576</v>
      </c>
      <c r="R337" s="930">
        <f>_xlfn.XLOOKUP(Q337,Tabellen!$B$4:$B$16,Tabellen!$C$4:$C$16,"controleren")</f>
        <v>0.3</v>
      </c>
      <c r="S337" s="931">
        <f t="shared" si="198"/>
        <v>0</v>
      </c>
      <c r="T337" s="931">
        <f t="shared" si="199"/>
        <v>0</v>
      </c>
      <c r="U337" s="931">
        <f t="shared" si="200"/>
        <v>0</v>
      </c>
      <c r="V337" s="931">
        <f t="shared" si="201"/>
        <v>0</v>
      </c>
      <c r="W337" s="787">
        <f t="shared" si="202"/>
        <v>0</v>
      </c>
      <c r="X337" s="787">
        <f t="shared" si="203"/>
        <v>0</v>
      </c>
    </row>
    <row r="338" spans="2:34" s="769" customFormat="1" ht="15.65" customHeight="1" outlineLevel="2" x14ac:dyDescent="0.25">
      <c r="B338" s="773"/>
      <c r="C338" s="1041"/>
      <c r="D338" s="782" t="s">
        <v>2052</v>
      </c>
      <c r="E338" s="783"/>
      <c r="F338" s="773"/>
      <c r="G338" s="784">
        <v>0</v>
      </c>
      <c r="H338" s="784">
        <f t="shared" si="195"/>
        <v>0</v>
      </c>
      <c r="I338" s="784">
        <v>0</v>
      </c>
      <c r="J338" s="784">
        <f t="shared" si="196"/>
        <v>0</v>
      </c>
      <c r="K338" s="784"/>
      <c r="L338" s="784">
        <f t="shared" si="197"/>
        <v>0</v>
      </c>
      <c r="M338" s="784">
        <f>J338+H338*Onderbouwing_M29!$Y$2+L338</f>
        <v>0</v>
      </c>
      <c r="N338" s="1050"/>
      <c r="O338" s="787"/>
      <c r="P338" s="787"/>
      <c r="Q338" s="930" t="s">
        <v>1576</v>
      </c>
      <c r="R338" s="930">
        <f>_xlfn.XLOOKUP(Q338,Tabellen!$B$4:$B$16,Tabellen!$C$4:$C$16,"controleren")</f>
        <v>0.3</v>
      </c>
      <c r="S338" s="931">
        <f t="shared" si="198"/>
        <v>0</v>
      </c>
      <c r="T338" s="931">
        <f t="shared" si="199"/>
        <v>0</v>
      </c>
      <c r="U338" s="931">
        <f t="shared" si="200"/>
        <v>0</v>
      </c>
      <c r="V338" s="931">
        <f t="shared" si="201"/>
        <v>0</v>
      </c>
      <c r="W338" s="787">
        <f t="shared" si="202"/>
        <v>0</v>
      </c>
      <c r="X338" s="787">
        <f t="shared" si="203"/>
        <v>0</v>
      </c>
    </row>
    <row r="339" spans="2:34" s="769" customFormat="1" ht="15.65" customHeight="1" outlineLevel="2" x14ac:dyDescent="0.25">
      <c r="B339" s="773" t="str">
        <f>B328</f>
        <v>V1-3-B2</v>
      </c>
      <c r="C339" s="1042"/>
      <c r="D339" s="769" t="str">
        <f>D328</f>
        <v>Voorzetwand houten frame met vlaswol deken dik 140 mm Rc=3.50 45- 120 m²</v>
      </c>
      <c r="E339" s="783">
        <v>1</v>
      </c>
      <c r="F339" s="773" t="s">
        <v>78</v>
      </c>
      <c r="G339" s="784">
        <v>0</v>
      </c>
      <c r="H339" s="784">
        <f t="shared" si="195"/>
        <v>0</v>
      </c>
      <c r="I339" s="784"/>
      <c r="J339" s="784">
        <f t="shared" si="196"/>
        <v>0</v>
      </c>
      <c r="K339" s="767">
        <v>109</v>
      </c>
      <c r="L339" s="784">
        <f t="shared" si="197"/>
        <v>109</v>
      </c>
      <c r="M339" s="784">
        <f>J339+H339*Onderbouwing_M29!$Y$2+L339</f>
        <v>109</v>
      </c>
      <c r="N339" s="1050"/>
      <c r="O339" s="787"/>
      <c r="P339" s="787"/>
      <c r="Q339" s="930" t="s">
        <v>1576</v>
      </c>
      <c r="R339" s="930">
        <f>_xlfn.XLOOKUP(Q339,Tabellen!$B$4:$B$16,Tabellen!$C$4:$C$16,"controleren")</f>
        <v>0.3</v>
      </c>
      <c r="S339" s="931">
        <f t="shared" si="198"/>
        <v>32.699999999999996</v>
      </c>
      <c r="T339" s="931">
        <f t="shared" si="199"/>
        <v>76.300000000000011</v>
      </c>
      <c r="U339" s="931">
        <f t="shared" si="200"/>
        <v>2.9429999999999996</v>
      </c>
      <c r="V339" s="931">
        <f t="shared" si="201"/>
        <v>16.023000000000003</v>
      </c>
      <c r="W339" s="787">
        <f t="shared" si="202"/>
        <v>18.966000000000001</v>
      </c>
      <c r="X339" s="787">
        <f t="shared" si="203"/>
        <v>127.96600000000001</v>
      </c>
    </row>
    <row r="340" spans="2:34" ht="15.65" customHeight="1" outlineLevel="2" x14ac:dyDescent="0.25">
      <c r="B340" s="782"/>
      <c r="E340" s="783"/>
      <c r="G340" s="784">
        <v>0</v>
      </c>
      <c r="H340" s="784">
        <f t="shared" si="195"/>
        <v>0</v>
      </c>
      <c r="I340" s="784">
        <v>0</v>
      </c>
      <c r="J340" s="784">
        <f t="shared" si="196"/>
        <v>0</v>
      </c>
      <c r="K340" s="950"/>
      <c r="L340" s="784">
        <f t="shared" si="197"/>
        <v>0</v>
      </c>
      <c r="M340" s="784">
        <f>J340+H340*Onderbouwing_M29!$Y$2+L340</f>
        <v>0</v>
      </c>
      <c r="N340" s="1049"/>
      <c r="O340" s="785"/>
      <c r="P340" s="785"/>
      <c r="Q340" s="785"/>
      <c r="R340" s="785"/>
      <c r="S340" s="785"/>
      <c r="T340" s="785"/>
      <c r="U340" s="785"/>
      <c r="V340" s="785"/>
      <c r="W340" s="785"/>
      <c r="X340" s="785"/>
    </row>
    <row r="341" spans="2:34" ht="9" customHeight="1" outlineLevel="1" x14ac:dyDescent="0.25">
      <c r="B341" s="788"/>
      <c r="D341" s="789"/>
      <c r="E341" s="791"/>
      <c r="F341" s="789"/>
      <c r="G341" s="790"/>
      <c r="H341" s="790"/>
      <c r="I341" s="790"/>
      <c r="J341" s="790"/>
      <c r="K341" s="790"/>
      <c r="L341" s="790"/>
      <c r="M341" s="790"/>
      <c r="N341" s="1037"/>
      <c r="O341" s="963"/>
      <c r="P341" s="963"/>
      <c r="Q341" s="963"/>
      <c r="R341" s="963"/>
      <c r="S341" s="963"/>
      <c r="T341" s="963"/>
      <c r="U341" s="963"/>
      <c r="V341" s="963"/>
      <c r="W341" s="963"/>
      <c r="X341" s="963"/>
      <c r="Y341" s="963"/>
      <c r="Z341" s="774"/>
      <c r="AA341" s="779"/>
      <c r="AB341" s="753"/>
      <c r="AC341" s="753"/>
      <c r="AD341" s="753"/>
      <c r="AE341" s="753"/>
      <c r="AF341" s="753"/>
      <c r="AG341" s="758"/>
      <c r="AH341" s="758"/>
    </row>
    <row r="342" spans="2:34" ht="15.65" customHeight="1" outlineLevel="1" x14ac:dyDescent="0.25">
      <c r="B342" s="760" t="s">
        <v>1600</v>
      </c>
      <c r="D342" s="761" t="s">
        <v>1808</v>
      </c>
      <c r="E342" s="780">
        <v>1</v>
      </c>
      <c r="F342" s="761" t="s">
        <v>78</v>
      </c>
      <c r="G342" s="762"/>
      <c r="H342" s="762">
        <f>SUM(H343:H354)</f>
        <v>0</v>
      </c>
      <c r="I342" s="762"/>
      <c r="J342" s="762">
        <f>SUM(J343:J354)</f>
        <v>0</v>
      </c>
      <c r="K342" s="951"/>
      <c r="L342" s="762">
        <f>SUM(L343:L354)</f>
        <v>110</v>
      </c>
      <c r="M342" s="762">
        <f>SUM(M343:M354)</f>
        <v>110</v>
      </c>
      <c r="N342" s="1049"/>
      <c r="O342" s="763">
        <f>SUM(M343:M354)</f>
        <v>110</v>
      </c>
      <c r="P342" s="781" t="str">
        <f>B342</f>
        <v>V1-3-B3</v>
      </c>
      <c r="Q342" s="781"/>
      <c r="R342" s="781"/>
      <c r="S342" s="781"/>
      <c r="T342" s="781"/>
      <c r="U342" s="781"/>
      <c r="V342" s="781"/>
      <c r="W342" s="781"/>
      <c r="X342" s="932">
        <f>SUM(X343:X354)</f>
        <v>129.13999999999999</v>
      </c>
    </row>
    <row r="343" spans="2:34" ht="15.65" customHeight="1" outlineLevel="2" x14ac:dyDescent="0.25">
      <c r="B343" s="782"/>
      <c r="D343" s="793" t="s">
        <v>168</v>
      </c>
      <c r="E343" s="783"/>
      <c r="G343" s="784"/>
      <c r="H343" s="784"/>
      <c r="I343" s="784"/>
      <c r="J343" s="784"/>
      <c r="K343" s="950"/>
      <c r="L343" s="784"/>
      <c r="M343" s="784"/>
      <c r="N343" s="1049"/>
      <c r="O343" s="785"/>
      <c r="P343" s="785"/>
      <c r="Q343" s="785"/>
      <c r="R343" s="785"/>
      <c r="S343" s="785"/>
      <c r="T343" s="785"/>
      <c r="U343" s="785"/>
      <c r="V343" s="785"/>
      <c r="W343" s="785"/>
      <c r="X343" s="785"/>
    </row>
    <row r="344" spans="2:34" s="769" customFormat="1" ht="15.65" customHeight="1" outlineLevel="2" x14ac:dyDescent="0.25">
      <c r="B344" s="773"/>
      <c r="C344" s="1041"/>
      <c r="D344" s="782" t="s">
        <v>2044</v>
      </c>
      <c r="E344" s="783"/>
      <c r="F344" s="773"/>
      <c r="G344" s="784">
        <v>0</v>
      </c>
      <c r="H344" s="784">
        <f t="shared" ref="H344:H354" si="204">E344*G344</f>
        <v>0</v>
      </c>
      <c r="I344" s="784">
        <v>0</v>
      </c>
      <c r="J344" s="784">
        <f t="shared" ref="J344:J354" si="205">E344*I344</f>
        <v>0</v>
      </c>
      <c r="K344" s="784"/>
      <c r="L344" s="784">
        <f t="shared" ref="L344:L354" si="206">E344*K344</f>
        <v>0</v>
      </c>
      <c r="M344" s="784">
        <f>J344+H344*Onderbouwing_M29!$Y$2+L344</f>
        <v>0</v>
      </c>
      <c r="N344" s="1050"/>
      <c r="O344" s="787"/>
      <c r="P344" s="787"/>
      <c r="Q344" s="930" t="s">
        <v>1576</v>
      </c>
      <c r="R344" s="930">
        <f>_xlfn.XLOOKUP(Q344,Tabellen!$B$4:$B$16,Tabellen!$C$4:$C$16,"controleren")</f>
        <v>0.3</v>
      </c>
      <c r="S344" s="931">
        <f t="shared" ref="S344:S353" si="207">M344*R344</f>
        <v>0</v>
      </c>
      <c r="T344" s="931">
        <f t="shared" ref="T344:T353" si="208">M344-S344</f>
        <v>0</v>
      </c>
      <c r="U344" s="931">
        <f t="shared" ref="U344:U353" si="209">S344*$U$2</f>
        <v>0</v>
      </c>
      <c r="V344" s="931">
        <f t="shared" ref="V344:V353" si="210">T344*$V$2</f>
        <v>0</v>
      </c>
      <c r="W344" s="787">
        <f t="shared" ref="W344:W353" si="211">U344+V344</f>
        <v>0</v>
      </c>
      <c r="X344" s="787">
        <f t="shared" ref="X344:X353" si="212">M344+W344</f>
        <v>0</v>
      </c>
    </row>
    <row r="345" spans="2:34" s="769" customFormat="1" ht="15.65" customHeight="1" outlineLevel="2" x14ac:dyDescent="0.25">
      <c r="B345" s="773"/>
      <c r="C345" s="1041"/>
      <c r="D345" s="782" t="s">
        <v>2045</v>
      </c>
      <c r="E345" s="783"/>
      <c r="F345" s="773"/>
      <c r="G345" s="784">
        <v>0</v>
      </c>
      <c r="H345" s="784">
        <f t="shared" si="204"/>
        <v>0</v>
      </c>
      <c r="I345" s="784">
        <v>0</v>
      </c>
      <c r="J345" s="784">
        <f t="shared" si="205"/>
        <v>0</v>
      </c>
      <c r="K345" s="784"/>
      <c r="L345" s="784">
        <f t="shared" si="206"/>
        <v>0</v>
      </c>
      <c r="M345" s="784">
        <f>J345+H345*Onderbouwing_M29!$Y$2+L345</f>
        <v>0</v>
      </c>
      <c r="N345" s="1050"/>
      <c r="O345" s="787"/>
      <c r="P345" s="787"/>
      <c r="Q345" s="930" t="s">
        <v>1576</v>
      </c>
      <c r="R345" s="930">
        <f>_xlfn.XLOOKUP(Q345,Tabellen!$B$4:$B$16,Tabellen!$C$4:$C$16,"controleren")</f>
        <v>0.3</v>
      </c>
      <c r="S345" s="931">
        <f t="shared" si="207"/>
        <v>0</v>
      </c>
      <c r="T345" s="931">
        <f t="shared" si="208"/>
        <v>0</v>
      </c>
      <c r="U345" s="931">
        <f t="shared" si="209"/>
        <v>0</v>
      </c>
      <c r="V345" s="931">
        <f t="shared" si="210"/>
        <v>0</v>
      </c>
      <c r="W345" s="787">
        <f t="shared" si="211"/>
        <v>0</v>
      </c>
      <c r="X345" s="787">
        <f t="shared" si="212"/>
        <v>0</v>
      </c>
    </row>
    <row r="346" spans="2:34" s="769" customFormat="1" ht="15.65" customHeight="1" outlineLevel="2" x14ac:dyDescent="0.25">
      <c r="B346" s="773"/>
      <c r="C346" s="1041"/>
      <c r="D346" s="782" t="s">
        <v>2046</v>
      </c>
      <c r="E346" s="783"/>
      <c r="F346" s="773"/>
      <c r="G346" s="784">
        <v>0</v>
      </c>
      <c r="H346" s="784">
        <f t="shared" si="204"/>
        <v>0</v>
      </c>
      <c r="I346" s="784">
        <v>0</v>
      </c>
      <c r="J346" s="784">
        <f t="shared" si="205"/>
        <v>0</v>
      </c>
      <c r="K346" s="784"/>
      <c r="L346" s="784">
        <f t="shared" si="206"/>
        <v>0</v>
      </c>
      <c r="M346" s="784">
        <f>J346+H346*Onderbouwing_M29!$Y$2+L346</f>
        <v>0</v>
      </c>
      <c r="N346" s="1050"/>
      <c r="O346" s="787"/>
      <c r="P346" s="787"/>
      <c r="Q346" s="930" t="s">
        <v>1576</v>
      </c>
      <c r="R346" s="930">
        <f>_xlfn.XLOOKUP(Q346,Tabellen!$B$4:$B$16,Tabellen!$C$4:$C$16,"controleren")</f>
        <v>0.3</v>
      </c>
      <c r="S346" s="931">
        <f t="shared" si="207"/>
        <v>0</v>
      </c>
      <c r="T346" s="931">
        <f t="shared" si="208"/>
        <v>0</v>
      </c>
      <c r="U346" s="931">
        <f t="shared" si="209"/>
        <v>0</v>
      </c>
      <c r="V346" s="931">
        <f t="shared" si="210"/>
        <v>0</v>
      </c>
      <c r="W346" s="787">
        <f t="shared" si="211"/>
        <v>0</v>
      </c>
      <c r="X346" s="787">
        <f t="shared" si="212"/>
        <v>0</v>
      </c>
    </row>
    <row r="347" spans="2:34" s="769" customFormat="1" ht="15.65" customHeight="1" outlineLevel="2" x14ac:dyDescent="0.25">
      <c r="B347" s="773"/>
      <c r="C347" s="1041"/>
      <c r="D347" s="782" t="s">
        <v>2047</v>
      </c>
      <c r="E347" s="783"/>
      <c r="F347" s="773"/>
      <c r="G347" s="784">
        <v>0</v>
      </c>
      <c r="H347" s="784">
        <f t="shared" si="204"/>
        <v>0</v>
      </c>
      <c r="I347" s="784">
        <v>0</v>
      </c>
      <c r="J347" s="784">
        <f t="shared" si="205"/>
        <v>0</v>
      </c>
      <c r="K347" s="784"/>
      <c r="L347" s="784">
        <f t="shared" si="206"/>
        <v>0</v>
      </c>
      <c r="M347" s="784">
        <f>J347+H347*Onderbouwing_M29!$Y$2+L347</f>
        <v>0</v>
      </c>
      <c r="N347" s="1050"/>
      <c r="O347" s="787"/>
      <c r="P347" s="787"/>
      <c r="Q347" s="930" t="s">
        <v>1576</v>
      </c>
      <c r="R347" s="930">
        <f>_xlfn.XLOOKUP(Q347,Tabellen!$B$4:$B$16,Tabellen!$C$4:$C$16,"controleren")</f>
        <v>0.3</v>
      </c>
      <c r="S347" s="931">
        <f t="shared" si="207"/>
        <v>0</v>
      </c>
      <c r="T347" s="931">
        <f t="shared" si="208"/>
        <v>0</v>
      </c>
      <c r="U347" s="931">
        <f t="shared" si="209"/>
        <v>0</v>
      </c>
      <c r="V347" s="931">
        <f t="shared" si="210"/>
        <v>0</v>
      </c>
      <c r="W347" s="787">
        <f t="shared" si="211"/>
        <v>0</v>
      </c>
      <c r="X347" s="787">
        <f t="shared" si="212"/>
        <v>0</v>
      </c>
    </row>
    <row r="348" spans="2:34" s="769" customFormat="1" ht="15.65" customHeight="1" outlineLevel="2" x14ac:dyDescent="0.25">
      <c r="B348" s="773"/>
      <c r="C348" s="1041"/>
      <c r="D348" s="782" t="s">
        <v>2048</v>
      </c>
      <c r="E348" s="783"/>
      <c r="F348" s="773"/>
      <c r="G348" s="784">
        <v>0</v>
      </c>
      <c r="H348" s="784">
        <f t="shared" si="204"/>
        <v>0</v>
      </c>
      <c r="I348" s="784">
        <v>0</v>
      </c>
      <c r="J348" s="784">
        <f t="shared" si="205"/>
        <v>0</v>
      </c>
      <c r="K348" s="784"/>
      <c r="L348" s="784">
        <f t="shared" si="206"/>
        <v>0</v>
      </c>
      <c r="M348" s="784">
        <f>J348+H348*Onderbouwing_M29!$Y$2+L348</f>
        <v>0</v>
      </c>
      <c r="N348" s="1050"/>
      <c r="O348" s="787"/>
      <c r="P348" s="787"/>
      <c r="Q348" s="930" t="s">
        <v>1576</v>
      </c>
      <c r="R348" s="930">
        <f>_xlfn.XLOOKUP(Q348,Tabellen!$B$4:$B$16,Tabellen!$C$4:$C$16,"controleren")</f>
        <v>0.3</v>
      </c>
      <c r="S348" s="931">
        <f t="shared" si="207"/>
        <v>0</v>
      </c>
      <c r="T348" s="931">
        <f t="shared" si="208"/>
        <v>0</v>
      </c>
      <c r="U348" s="931">
        <f t="shared" si="209"/>
        <v>0</v>
      </c>
      <c r="V348" s="931">
        <f t="shared" si="210"/>
        <v>0</v>
      </c>
      <c r="W348" s="787">
        <f t="shared" si="211"/>
        <v>0</v>
      </c>
      <c r="X348" s="787">
        <f t="shared" si="212"/>
        <v>0</v>
      </c>
    </row>
    <row r="349" spans="2:34" s="769" customFormat="1" ht="15.65" customHeight="1" outlineLevel="2" x14ac:dyDescent="0.25">
      <c r="B349" s="773"/>
      <c r="C349" s="1041"/>
      <c r="D349" s="782" t="s">
        <v>2049</v>
      </c>
      <c r="E349" s="783"/>
      <c r="F349" s="773"/>
      <c r="G349" s="784">
        <v>0</v>
      </c>
      <c r="H349" s="784">
        <f t="shared" si="204"/>
        <v>0</v>
      </c>
      <c r="I349" s="784">
        <v>0</v>
      </c>
      <c r="J349" s="784">
        <f t="shared" si="205"/>
        <v>0</v>
      </c>
      <c r="K349" s="784"/>
      <c r="L349" s="784">
        <f t="shared" si="206"/>
        <v>0</v>
      </c>
      <c r="M349" s="784">
        <f>J349+H349*Onderbouwing_M29!$Y$2+L349</f>
        <v>0</v>
      </c>
      <c r="N349" s="1050"/>
      <c r="O349" s="787"/>
      <c r="P349" s="787"/>
      <c r="Q349" s="930" t="s">
        <v>1576</v>
      </c>
      <c r="R349" s="930">
        <f>_xlfn.XLOOKUP(Q349,Tabellen!$B$4:$B$16,Tabellen!$C$4:$C$16,"controleren")</f>
        <v>0.3</v>
      </c>
      <c r="S349" s="931">
        <f t="shared" si="207"/>
        <v>0</v>
      </c>
      <c r="T349" s="931">
        <f t="shared" si="208"/>
        <v>0</v>
      </c>
      <c r="U349" s="931">
        <f t="shared" si="209"/>
        <v>0</v>
      </c>
      <c r="V349" s="931">
        <f t="shared" si="210"/>
        <v>0</v>
      </c>
      <c r="W349" s="787">
        <f t="shared" si="211"/>
        <v>0</v>
      </c>
      <c r="X349" s="787">
        <f t="shared" si="212"/>
        <v>0</v>
      </c>
    </row>
    <row r="350" spans="2:34" s="769" customFormat="1" ht="15.65" customHeight="1" outlineLevel="2" x14ac:dyDescent="0.25">
      <c r="B350" s="773"/>
      <c r="C350" s="1041"/>
      <c r="D350" s="782" t="s">
        <v>2050</v>
      </c>
      <c r="E350" s="783"/>
      <c r="F350" s="773"/>
      <c r="G350" s="784">
        <v>0</v>
      </c>
      <c r="H350" s="784">
        <f t="shared" si="204"/>
        <v>0</v>
      </c>
      <c r="I350" s="784">
        <v>0</v>
      </c>
      <c r="J350" s="784">
        <f t="shared" si="205"/>
        <v>0</v>
      </c>
      <c r="K350" s="784"/>
      <c r="L350" s="784">
        <f t="shared" si="206"/>
        <v>0</v>
      </c>
      <c r="M350" s="784">
        <f>J350+H350*Onderbouwing_M29!$Y$2+L350</f>
        <v>0</v>
      </c>
      <c r="N350" s="1050"/>
      <c r="O350" s="787"/>
      <c r="P350" s="787"/>
      <c r="Q350" s="930" t="s">
        <v>1576</v>
      </c>
      <c r="R350" s="930">
        <f>_xlfn.XLOOKUP(Q350,Tabellen!$B$4:$B$16,Tabellen!$C$4:$C$16,"controleren")</f>
        <v>0.3</v>
      </c>
      <c r="S350" s="931">
        <f t="shared" si="207"/>
        <v>0</v>
      </c>
      <c r="T350" s="931">
        <f t="shared" si="208"/>
        <v>0</v>
      </c>
      <c r="U350" s="931">
        <f t="shared" si="209"/>
        <v>0</v>
      </c>
      <c r="V350" s="931">
        <f t="shared" si="210"/>
        <v>0</v>
      </c>
      <c r="W350" s="787">
        <f t="shared" si="211"/>
        <v>0</v>
      </c>
      <c r="X350" s="787">
        <f t="shared" si="212"/>
        <v>0</v>
      </c>
    </row>
    <row r="351" spans="2:34" s="769" customFormat="1" ht="15.65" customHeight="1" outlineLevel="2" x14ac:dyDescent="0.25">
      <c r="B351" s="773"/>
      <c r="C351" s="1041"/>
      <c r="D351" s="782" t="s">
        <v>2051</v>
      </c>
      <c r="E351" s="783"/>
      <c r="F351" s="773"/>
      <c r="G351" s="784">
        <v>0</v>
      </c>
      <c r="H351" s="784">
        <f t="shared" si="204"/>
        <v>0</v>
      </c>
      <c r="I351" s="784">
        <v>0</v>
      </c>
      <c r="J351" s="784">
        <f t="shared" si="205"/>
        <v>0</v>
      </c>
      <c r="K351" s="784"/>
      <c r="L351" s="784">
        <f t="shared" si="206"/>
        <v>0</v>
      </c>
      <c r="M351" s="784">
        <f>J351+H351*Onderbouwing_M29!$Y$2+L351</f>
        <v>0</v>
      </c>
      <c r="N351" s="1050"/>
      <c r="O351" s="787"/>
      <c r="P351" s="787"/>
      <c r="Q351" s="930" t="s">
        <v>1576</v>
      </c>
      <c r="R351" s="930">
        <f>_xlfn.XLOOKUP(Q351,Tabellen!$B$4:$B$16,Tabellen!$C$4:$C$16,"controleren")</f>
        <v>0.3</v>
      </c>
      <c r="S351" s="931">
        <f t="shared" si="207"/>
        <v>0</v>
      </c>
      <c r="T351" s="931">
        <f t="shared" si="208"/>
        <v>0</v>
      </c>
      <c r="U351" s="931">
        <f t="shared" si="209"/>
        <v>0</v>
      </c>
      <c r="V351" s="931">
        <f t="shared" si="210"/>
        <v>0</v>
      </c>
      <c r="W351" s="787">
        <f t="shared" si="211"/>
        <v>0</v>
      </c>
      <c r="X351" s="787">
        <f t="shared" si="212"/>
        <v>0</v>
      </c>
    </row>
    <row r="352" spans="2:34" s="769" customFormat="1" ht="15.65" customHeight="1" outlineLevel="2" x14ac:dyDescent="0.25">
      <c r="B352" s="773"/>
      <c r="C352" s="1041"/>
      <c r="D352" s="782" t="s">
        <v>2052</v>
      </c>
      <c r="E352" s="783"/>
      <c r="F352" s="773"/>
      <c r="G352" s="784">
        <v>0</v>
      </c>
      <c r="H352" s="784">
        <f t="shared" si="204"/>
        <v>0</v>
      </c>
      <c r="I352" s="784">
        <v>0</v>
      </c>
      <c r="J352" s="784">
        <f t="shared" si="205"/>
        <v>0</v>
      </c>
      <c r="K352" s="784"/>
      <c r="L352" s="784">
        <f t="shared" si="206"/>
        <v>0</v>
      </c>
      <c r="M352" s="784">
        <f>J352+H352*Onderbouwing_M29!$Y$2+L352</f>
        <v>0</v>
      </c>
      <c r="N352" s="1050"/>
      <c r="O352" s="787"/>
      <c r="P352" s="787"/>
      <c r="Q352" s="930" t="s">
        <v>1576</v>
      </c>
      <c r="R352" s="930">
        <f>_xlfn.XLOOKUP(Q352,Tabellen!$B$4:$B$16,Tabellen!$C$4:$C$16,"controleren")</f>
        <v>0.3</v>
      </c>
      <c r="S352" s="931">
        <f t="shared" si="207"/>
        <v>0</v>
      </c>
      <c r="T352" s="931">
        <f t="shared" si="208"/>
        <v>0</v>
      </c>
      <c r="U352" s="931">
        <f t="shared" si="209"/>
        <v>0</v>
      </c>
      <c r="V352" s="931">
        <f t="shared" si="210"/>
        <v>0</v>
      </c>
      <c r="W352" s="787">
        <f t="shared" si="211"/>
        <v>0</v>
      </c>
      <c r="X352" s="787">
        <f t="shared" si="212"/>
        <v>0</v>
      </c>
    </row>
    <row r="353" spans="2:34" s="769" customFormat="1" ht="15.65" customHeight="1" outlineLevel="2" x14ac:dyDescent="0.25">
      <c r="B353" s="773" t="str">
        <f>B342</f>
        <v>V1-3-B3</v>
      </c>
      <c r="C353" s="1042"/>
      <c r="D353" s="769" t="str">
        <f>D342</f>
        <v>Voorzetwand houten frame met vlaswol deken dik 140 mm Rc=3.50 ? &gt; 120 m²</v>
      </c>
      <c r="E353" s="783">
        <v>1</v>
      </c>
      <c r="F353" s="773" t="s">
        <v>78</v>
      </c>
      <c r="G353" s="784">
        <v>0</v>
      </c>
      <c r="H353" s="784">
        <f t="shared" si="204"/>
        <v>0</v>
      </c>
      <c r="I353" s="784"/>
      <c r="J353" s="784">
        <f t="shared" si="205"/>
        <v>0</v>
      </c>
      <c r="K353" s="767">
        <v>110</v>
      </c>
      <c r="L353" s="784">
        <f t="shared" si="206"/>
        <v>110</v>
      </c>
      <c r="M353" s="784">
        <f>J353+H353*Onderbouwing_M29!$Y$2+L353</f>
        <v>110</v>
      </c>
      <c r="N353" s="1050"/>
      <c r="O353" s="787"/>
      <c r="P353" s="787"/>
      <c r="Q353" s="930" t="s">
        <v>1576</v>
      </c>
      <c r="R353" s="930">
        <f>_xlfn.XLOOKUP(Q353,Tabellen!$B$4:$B$16,Tabellen!$C$4:$C$16,"controleren")</f>
        <v>0.3</v>
      </c>
      <c r="S353" s="931">
        <f t="shared" si="207"/>
        <v>33</v>
      </c>
      <c r="T353" s="931">
        <f t="shared" si="208"/>
        <v>77</v>
      </c>
      <c r="U353" s="931">
        <f t="shared" si="209"/>
        <v>2.9699999999999998</v>
      </c>
      <c r="V353" s="931">
        <f t="shared" si="210"/>
        <v>16.169999999999998</v>
      </c>
      <c r="W353" s="787">
        <f t="shared" si="211"/>
        <v>19.139999999999997</v>
      </c>
      <c r="X353" s="787">
        <f t="shared" si="212"/>
        <v>129.13999999999999</v>
      </c>
    </row>
    <row r="354" spans="2:34" ht="15.65" customHeight="1" outlineLevel="2" x14ac:dyDescent="0.25">
      <c r="B354" s="782"/>
      <c r="E354" s="783"/>
      <c r="G354" s="784">
        <v>0</v>
      </c>
      <c r="H354" s="784">
        <f t="shared" si="204"/>
        <v>0</v>
      </c>
      <c r="I354" s="784">
        <v>0</v>
      </c>
      <c r="J354" s="784">
        <f t="shared" si="205"/>
        <v>0</v>
      </c>
      <c r="K354" s="950"/>
      <c r="L354" s="784">
        <f t="shared" si="206"/>
        <v>0</v>
      </c>
      <c r="M354" s="784">
        <f>J354+H354*Onderbouwing_M29!$Y$2+L354</f>
        <v>0</v>
      </c>
      <c r="N354" s="1049"/>
      <c r="O354" s="785"/>
      <c r="P354" s="785"/>
      <c r="Q354" s="785"/>
      <c r="R354" s="785"/>
      <c r="S354" s="785"/>
      <c r="T354" s="785"/>
      <c r="U354" s="785"/>
      <c r="V354" s="785"/>
      <c r="W354" s="785"/>
      <c r="X354" s="785"/>
    </row>
    <row r="355" spans="2:34" ht="9" customHeight="1" outlineLevel="1" x14ac:dyDescent="0.25">
      <c r="B355" s="788"/>
      <c r="D355" s="789"/>
      <c r="E355" s="791"/>
      <c r="F355" s="789"/>
      <c r="G355" s="790"/>
      <c r="H355" s="790"/>
      <c r="I355" s="790"/>
      <c r="J355" s="790"/>
      <c r="K355" s="790"/>
      <c r="L355" s="790"/>
      <c r="M355" s="790"/>
      <c r="N355" s="1037"/>
      <c r="O355" s="963"/>
      <c r="P355" s="963"/>
      <c r="Q355" s="963"/>
      <c r="R355" s="963"/>
      <c r="S355" s="963"/>
      <c r="T355" s="963"/>
      <c r="U355" s="963"/>
      <c r="V355" s="963"/>
      <c r="W355" s="963"/>
      <c r="X355" s="963"/>
      <c r="Y355" s="963"/>
      <c r="Z355" s="774"/>
      <c r="AA355" s="779"/>
      <c r="AB355" s="753"/>
      <c r="AC355" s="753"/>
      <c r="AD355" s="753"/>
      <c r="AE355" s="753"/>
      <c r="AF355" s="753"/>
      <c r="AG355" s="758"/>
      <c r="AH355" s="758"/>
    </row>
    <row r="356" spans="2:34" ht="15.65" customHeight="1" outlineLevel="1" x14ac:dyDescent="0.25">
      <c r="B356" s="760" t="s">
        <v>1601</v>
      </c>
      <c r="D356" s="761" t="s">
        <v>1607</v>
      </c>
      <c r="E356" s="780">
        <v>1</v>
      </c>
      <c r="F356" s="761" t="s">
        <v>78</v>
      </c>
      <c r="G356" s="762"/>
      <c r="H356" s="762">
        <f>SUM(H357:H359)</f>
        <v>0</v>
      </c>
      <c r="I356" s="762"/>
      <c r="J356" s="762">
        <f>SUM(J357:J359)</f>
        <v>0</v>
      </c>
      <c r="K356" s="951"/>
      <c r="L356" s="762">
        <f>SUM(L357:L359)</f>
        <v>11</v>
      </c>
      <c r="M356" s="762">
        <f>SUM(M357:M359)</f>
        <v>11</v>
      </c>
      <c r="N356" s="1049"/>
      <c r="O356" s="763">
        <f>SUM(M357:M359)</f>
        <v>11</v>
      </c>
      <c r="P356" s="781" t="str">
        <f>B356</f>
        <v>V1-3-B4</v>
      </c>
      <c r="Q356" s="781"/>
      <c r="R356" s="781"/>
      <c r="S356" s="781"/>
      <c r="T356" s="781"/>
      <c r="U356" s="781"/>
      <c r="V356" s="781"/>
      <c r="W356" s="781"/>
      <c r="X356" s="932">
        <f>SUM(X357:X359)</f>
        <v>12.914</v>
      </c>
    </row>
    <row r="357" spans="2:34" ht="15.65" customHeight="1" outlineLevel="2" x14ac:dyDescent="0.25">
      <c r="B357" s="782"/>
      <c r="D357" s="793" t="s">
        <v>199</v>
      </c>
      <c r="E357" s="783"/>
      <c r="G357" s="784"/>
      <c r="H357" s="784"/>
      <c r="I357" s="784"/>
      <c r="J357" s="784"/>
      <c r="K357" s="950"/>
      <c r="L357" s="784"/>
      <c r="M357" s="784"/>
      <c r="N357" s="1049"/>
      <c r="O357" s="785"/>
      <c r="P357" s="785"/>
      <c r="Q357" s="785"/>
      <c r="R357" s="785"/>
      <c r="S357" s="785"/>
      <c r="T357" s="785"/>
      <c r="U357" s="785"/>
      <c r="V357" s="785"/>
      <c r="W357" s="785"/>
      <c r="X357" s="785"/>
    </row>
    <row r="358" spans="2:34" s="769" customFormat="1" ht="15.65" customHeight="1" outlineLevel="2" x14ac:dyDescent="0.25">
      <c r="B358" s="773" t="str">
        <f>B356</f>
        <v>V1-3-B4</v>
      </c>
      <c r="C358" s="1042"/>
      <c r="D358" s="769" t="str">
        <f>D356</f>
        <v>╚ Meerprijs vlaswol deken dik ??? mm Rc=???</v>
      </c>
      <c r="E358" s="783">
        <v>1</v>
      </c>
      <c r="F358" s="773" t="s">
        <v>78</v>
      </c>
      <c r="G358" s="784">
        <v>0</v>
      </c>
      <c r="H358" s="784">
        <f>E358*G358</f>
        <v>0</v>
      </c>
      <c r="I358" s="784"/>
      <c r="J358" s="784">
        <f>E358*I358</f>
        <v>0</v>
      </c>
      <c r="K358" s="767">
        <v>11</v>
      </c>
      <c r="L358" s="784">
        <f>E358*K358</f>
        <v>11</v>
      </c>
      <c r="M358" s="784">
        <f>J358+H358*Onderbouwing_M29!$Y$2+L358</f>
        <v>11</v>
      </c>
      <c r="N358" s="1050"/>
      <c r="O358" s="787"/>
      <c r="P358" s="787"/>
      <c r="Q358" s="930" t="s">
        <v>1576</v>
      </c>
      <c r="R358" s="930">
        <f>_xlfn.XLOOKUP(Q358,Tabellen!$B$4:$B$16,Tabellen!$C$4:$C$16,"controleren")</f>
        <v>0.3</v>
      </c>
      <c r="S358" s="931">
        <f>M358*R358</f>
        <v>3.3</v>
      </c>
      <c r="T358" s="931">
        <f>M358-S358</f>
        <v>7.7</v>
      </c>
      <c r="U358" s="931">
        <f>S358*$U$2</f>
        <v>0.29699999999999999</v>
      </c>
      <c r="V358" s="931">
        <f>T358*$V$2</f>
        <v>1.617</v>
      </c>
      <c r="W358" s="787">
        <f>U358+V358</f>
        <v>1.9139999999999999</v>
      </c>
      <c r="X358" s="787">
        <f>M358+W358</f>
        <v>12.914</v>
      </c>
    </row>
    <row r="359" spans="2:34" ht="15.65" customHeight="1" outlineLevel="2" x14ac:dyDescent="0.25">
      <c r="B359" s="782"/>
      <c r="E359" s="783"/>
      <c r="G359" s="784">
        <v>0</v>
      </c>
      <c r="H359" s="784">
        <f>E359*G359</f>
        <v>0</v>
      </c>
      <c r="I359" s="784">
        <v>0</v>
      </c>
      <c r="J359" s="784">
        <f>E359*I359</f>
        <v>0</v>
      </c>
      <c r="K359" s="950"/>
      <c r="L359" s="784">
        <f>E359*K359</f>
        <v>0</v>
      </c>
      <c r="M359" s="784">
        <f>J359+H359*Onderbouwing_M29!$Y$2+L359</f>
        <v>0</v>
      </c>
      <c r="N359" s="1049"/>
      <c r="O359" s="785"/>
      <c r="P359" s="785"/>
      <c r="Q359" s="785"/>
      <c r="R359" s="785"/>
      <c r="S359" s="785"/>
      <c r="T359" s="785"/>
      <c r="U359" s="785"/>
      <c r="V359" s="785"/>
      <c r="W359" s="785"/>
      <c r="X359" s="785"/>
    </row>
    <row r="360" spans="2:34" ht="9" customHeight="1" outlineLevel="1" x14ac:dyDescent="0.25">
      <c r="B360" s="788"/>
      <c r="D360" s="789"/>
      <c r="E360" s="791"/>
      <c r="F360" s="789"/>
      <c r="G360" s="790"/>
      <c r="H360" s="790"/>
      <c r="I360" s="790"/>
      <c r="J360" s="790"/>
      <c r="K360" s="790"/>
      <c r="L360" s="790"/>
      <c r="M360" s="790"/>
      <c r="N360" s="1037"/>
      <c r="O360" s="963"/>
      <c r="P360" s="963"/>
      <c r="Q360" s="963"/>
      <c r="R360" s="963"/>
      <c r="S360" s="963"/>
      <c r="T360" s="963"/>
      <c r="U360" s="963"/>
      <c r="V360" s="963"/>
      <c r="W360" s="963"/>
      <c r="X360" s="963"/>
      <c r="Y360" s="963"/>
      <c r="Z360" s="774"/>
      <c r="AA360" s="779"/>
      <c r="AB360" s="753"/>
      <c r="AC360" s="753"/>
      <c r="AD360" s="753"/>
      <c r="AE360" s="753"/>
      <c r="AF360" s="753"/>
      <c r="AG360" s="758"/>
      <c r="AH360" s="758"/>
    </row>
    <row r="361" spans="2:34" ht="15.65" customHeight="1" outlineLevel="1" x14ac:dyDescent="0.25">
      <c r="B361" s="760" t="s">
        <v>1603</v>
      </c>
      <c r="D361" s="761" t="s">
        <v>1809</v>
      </c>
      <c r="E361" s="780">
        <v>1</v>
      </c>
      <c r="F361" s="761" t="s">
        <v>78</v>
      </c>
      <c r="G361" s="762"/>
      <c r="H361" s="762">
        <f>SUM(H362:H373)</f>
        <v>0</v>
      </c>
      <c r="I361" s="762"/>
      <c r="J361" s="762">
        <f>SUM(J362:J373)</f>
        <v>0</v>
      </c>
      <c r="K361" s="951"/>
      <c r="L361" s="762">
        <f>SUM(L362:L373)</f>
        <v>112</v>
      </c>
      <c r="M361" s="762">
        <f>SUM(M362:M373)</f>
        <v>112</v>
      </c>
      <c r="N361" s="1049"/>
      <c r="O361" s="763">
        <f>SUM(M362:M373)</f>
        <v>112</v>
      </c>
      <c r="P361" s="781" t="str">
        <f>B361</f>
        <v>V1-3-C1</v>
      </c>
      <c r="Q361" s="781"/>
      <c r="R361" s="781"/>
      <c r="S361" s="781"/>
      <c r="T361" s="781"/>
      <c r="U361" s="781"/>
      <c r="V361" s="781"/>
      <c r="W361" s="781"/>
      <c r="X361" s="932">
        <f>SUM(X362:X373)</f>
        <v>131.488</v>
      </c>
    </row>
    <row r="362" spans="2:34" ht="15.65" customHeight="1" outlineLevel="2" x14ac:dyDescent="0.25">
      <c r="B362" s="782"/>
      <c r="D362" s="793" t="s">
        <v>168</v>
      </c>
      <c r="E362" s="783"/>
      <c r="G362" s="784"/>
      <c r="H362" s="784"/>
      <c r="I362" s="784"/>
      <c r="J362" s="784"/>
      <c r="K362" s="950"/>
      <c r="L362" s="784"/>
      <c r="M362" s="784"/>
      <c r="N362" s="1049"/>
      <c r="O362" s="785"/>
      <c r="P362" s="785"/>
      <c r="Q362" s="785"/>
      <c r="R362" s="785"/>
      <c r="S362" s="785"/>
      <c r="T362" s="785"/>
      <c r="U362" s="785"/>
      <c r="V362" s="785"/>
      <c r="W362" s="785"/>
      <c r="X362" s="785"/>
    </row>
    <row r="363" spans="2:34" s="769" customFormat="1" ht="15.65" customHeight="1" outlineLevel="2" x14ac:dyDescent="0.25">
      <c r="B363" s="773"/>
      <c r="C363" s="1041"/>
      <c r="D363" s="782" t="s">
        <v>2044</v>
      </c>
      <c r="E363" s="783"/>
      <c r="F363" s="773"/>
      <c r="G363" s="784">
        <v>0</v>
      </c>
      <c r="H363" s="784">
        <f t="shared" ref="H363:H373" si="213">E363*G363</f>
        <v>0</v>
      </c>
      <c r="I363" s="784">
        <v>0</v>
      </c>
      <c r="J363" s="784">
        <f t="shared" ref="J363:J373" si="214">E363*I363</f>
        <v>0</v>
      </c>
      <c r="K363" s="784"/>
      <c r="L363" s="784">
        <f t="shared" ref="L363:L373" si="215">E363*K363</f>
        <v>0</v>
      </c>
      <c r="M363" s="784">
        <f>J363+H363*Onderbouwing_M29!$Y$2+L363</f>
        <v>0</v>
      </c>
      <c r="N363" s="1050"/>
      <c r="O363" s="787"/>
      <c r="P363" s="787"/>
      <c r="Q363" s="930" t="s">
        <v>1576</v>
      </c>
      <c r="R363" s="930">
        <f>_xlfn.XLOOKUP(Q363,Tabellen!$B$4:$B$16,Tabellen!$C$4:$C$16,"controleren")</f>
        <v>0.3</v>
      </c>
      <c r="S363" s="931">
        <f t="shared" ref="S363:S372" si="216">M363*R363</f>
        <v>0</v>
      </c>
      <c r="T363" s="931">
        <f t="shared" ref="T363:T372" si="217">M363-S363</f>
        <v>0</v>
      </c>
      <c r="U363" s="931">
        <f t="shared" ref="U363:U372" si="218">S363*$U$2</f>
        <v>0</v>
      </c>
      <c r="V363" s="931">
        <f t="shared" ref="V363:V372" si="219">T363*$V$2</f>
        <v>0</v>
      </c>
      <c r="W363" s="787">
        <f t="shared" ref="W363:W372" si="220">U363+V363</f>
        <v>0</v>
      </c>
      <c r="X363" s="787">
        <f t="shared" ref="X363:X372" si="221">M363+W363</f>
        <v>0</v>
      </c>
    </row>
    <row r="364" spans="2:34" s="769" customFormat="1" ht="15.65" customHeight="1" outlineLevel="2" x14ac:dyDescent="0.25">
      <c r="B364" s="773"/>
      <c r="C364" s="1041"/>
      <c r="D364" s="782" t="s">
        <v>2045</v>
      </c>
      <c r="E364" s="783"/>
      <c r="F364" s="773"/>
      <c r="G364" s="784">
        <v>0</v>
      </c>
      <c r="H364" s="784">
        <f t="shared" si="213"/>
        <v>0</v>
      </c>
      <c r="I364" s="784">
        <v>0</v>
      </c>
      <c r="J364" s="784">
        <f t="shared" si="214"/>
        <v>0</v>
      </c>
      <c r="K364" s="784"/>
      <c r="L364" s="784">
        <f t="shared" si="215"/>
        <v>0</v>
      </c>
      <c r="M364" s="784">
        <f>J364+H364*Onderbouwing_M29!$Y$2+L364</f>
        <v>0</v>
      </c>
      <c r="N364" s="1050"/>
      <c r="O364" s="787"/>
      <c r="P364" s="787"/>
      <c r="Q364" s="930" t="s">
        <v>1576</v>
      </c>
      <c r="R364" s="930">
        <f>_xlfn.XLOOKUP(Q364,Tabellen!$B$4:$B$16,Tabellen!$C$4:$C$16,"controleren")</f>
        <v>0.3</v>
      </c>
      <c r="S364" s="931">
        <f t="shared" si="216"/>
        <v>0</v>
      </c>
      <c r="T364" s="931">
        <f t="shared" si="217"/>
        <v>0</v>
      </c>
      <c r="U364" s="931">
        <f t="shared" si="218"/>
        <v>0</v>
      </c>
      <c r="V364" s="931">
        <f t="shared" si="219"/>
        <v>0</v>
      </c>
      <c r="W364" s="787">
        <f t="shared" si="220"/>
        <v>0</v>
      </c>
      <c r="X364" s="787">
        <f t="shared" si="221"/>
        <v>0</v>
      </c>
    </row>
    <row r="365" spans="2:34" s="769" customFormat="1" ht="15.65" customHeight="1" outlineLevel="2" x14ac:dyDescent="0.25">
      <c r="B365" s="773"/>
      <c r="C365" s="1041"/>
      <c r="D365" s="782" t="s">
        <v>2046</v>
      </c>
      <c r="E365" s="783"/>
      <c r="F365" s="773"/>
      <c r="G365" s="784">
        <v>0</v>
      </c>
      <c r="H365" s="784">
        <f t="shared" si="213"/>
        <v>0</v>
      </c>
      <c r="I365" s="784">
        <v>0</v>
      </c>
      <c r="J365" s="784">
        <f t="shared" si="214"/>
        <v>0</v>
      </c>
      <c r="K365" s="784"/>
      <c r="L365" s="784">
        <f t="shared" si="215"/>
        <v>0</v>
      </c>
      <c r="M365" s="784">
        <f>J365+H365*Onderbouwing_M29!$Y$2+L365</f>
        <v>0</v>
      </c>
      <c r="N365" s="1050"/>
      <c r="O365" s="787"/>
      <c r="P365" s="787"/>
      <c r="Q365" s="930" t="s">
        <v>1576</v>
      </c>
      <c r="R365" s="930">
        <f>_xlfn.XLOOKUP(Q365,Tabellen!$B$4:$B$16,Tabellen!$C$4:$C$16,"controleren")</f>
        <v>0.3</v>
      </c>
      <c r="S365" s="931">
        <f t="shared" si="216"/>
        <v>0</v>
      </c>
      <c r="T365" s="931">
        <f t="shared" si="217"/>
        <v>0</v>
      </c>
      <c r="U365" s="931">
        <f t="shared" si="218"/>
        <v>0</v>
      </c>
      <c r="V365" s="931">
        <f t="shared" si="219"/>
        <v>0</v>
      </c>
      <c r="W365" s="787">
        <f t="shared" si="220"/>
        <v>0</v>
      </c>
      <c r="X365" s="787">
        <f t="shared" si="221"/>
        <v>0</v>
      </c>
    </row>
    <row r="366" spans="2:34" s="769" customFormat="1" ht="15.65" customHeight="1" outlineLevel="2" x14ac:dyDescent="0.25">
      <c r="B366" s="773"/>
      <c r="C366" s="1041"/>
      <c r="D366" s="782" t="s">
        <v>2047</v>
      </c>
      <c r="E366" s="783"/>
      <c r="F366" s="773"/>
      <c r="G366" s="784">
        <v>0</v>
      </c>
      <c r="H366" s="784">
        <f t="shared" si="213"/>
        <v>0</v>
      </c>
      <c r="I366" s="784">
        <v>0</v>
      </c>
      <c r="J366" s="784">
        <f t="shared" si="214"/>
        <v>0</v>
      </c>
      <c r="K366" s="784"/>
      <c r="L366" s="784">
        <f t="shared" si="215"/>
        <v>0</v>
      </c>
      <c r="M366" s="784">
        <f>J366+H366*Onderbouwing_M29!$Y$2+L366</f>
        <v>0</v>
      </c>
      <c r="N366" s="1050"/>
      <c r="O366" s="787"/>
      <c r="P366" s="787"/>
      <c r="Q366" s="930" t="s">
        <v>1576</v>
      </c>
      <c r="R366" s="930">
        <f>_xlfn.XLOOKUP(Q366,Tabellen!$B$4:$B$16,Tabellen!$C$4:$C$16,"controleren")</f>
        <v>0.3</v>
      </c>
      <c r="S366" s="931">
        <f t="shared" si="216"/>
        <v>0</v>
      </c>
      <c r="T366" s="931">
        <f t="shared" si="217"/>
        <v>0</v>
      </c>
      <c r="U366" s="931">
        <f t="shared" si="218"/>
        <v>0</v>
      </c>
      <c r="V366" s="931">
        <f t="shared" si="219"/>
        <v>0</v>
      </c>
      <c r="W366" s="787">
        <f t="shared" si="220"/>
        <v>0</v>
      </c>
      <c r="X366" s="787">
        <f t="shared" si="221"/>
        <v>0</v>
      </c>
    </row>
    <row r="367" spans="2:34" s="769" customFormat="1" ht="15.65" customHeight="1" outlineLevel="2" x14ac:dyDescent="0.25">
      <c r="B367" s="773"/>
      <c r="C367" s="1041"/>
      <c r="D367" s="782" t="s">
        <v>2048</v>
      </c>
      <c r="E367" s="783"/>
      <c r="F367" s="773"/>
      <c r="G367" s="784">
        <v>0</v>
      </c>
      <c r="H367" s="784">
        <f t="shared" si="213"/>
        <v>0</v>
      </c>
      <c r="I367" s="784">
        <v>0</v>
      </c>
      <c r="J367" s="784">
        <f t="shared" si="214"/>
        <v>0</v>
      </c>
      <c r="K367" s="784"/>
      <c r="L367" s="784">
        <f t="shared" si="215"/>
        <v>0</v>
      </c>
      <c r="M367" s="784">
        <f>J367+H367*Onderbouwing_M29!$Y$2+L367</f>
        <v>0</v>
      </c>
      <c r="N367" s="1050"/>
      <c r="O367" s="787"/>
      <c r="P367" s="787"/>
      <c r="Q367" s="930" t="s">
        <v>1576</v>
      </c>
      <c r="R367" s="930">
        <f>_xlfn.XLOOKUP(Q367,Tabellen!$B$4:$B$16,Tabellen!$C$4:$C$16,"controleren")</f>
        <v>0.3</v>
      </c>
      <c r="S367" s="931">
        <f t="shared" si="216"/>
        <v>0</v>
      </c>
      <c r="T367" s="931">
        <f t="shared" si="217"/>
        <v>0</v>
      </c>
      <c r="U367" s="931">
        <f t="shared" si="218"/>
        <v>0</v>
      </c>
      <c r="V367" s="931">
        <f t="shared" si="219"/>
        <v>0</v>
      </c>
      <c r="W367" s="787">
        <f t="shared" si="220"/>
        <v>0</v>
      </c>
      <c r="X367" s="787">
        <f t="shared" si="221"/>
        <v>0</v>
      </c>
    </row>
    <row r="368" spans="2:34" s="769" customFormat="1" ht="15.65" customHeight="1" outlineLevel="2" x14ac:dyDescent="0.25">
      <c r="B368" s="773"/>
      <c r="C368" s="1041"/>
      <c r="D368" s="782" t="s">
        <v>2049</v>
      </c>
      <c r="E368" s="783"/>
      <c r="F368" s="773"/>
      <c r="G368" s="784">
        <v>0</v>
      </c>
      <c r="H368" s="784">
        <f t="shared" si="213"/>
        <v>0</v>
      </c>
      <c r="I368" s="784">
        <v>0</v>
      </c>
      <c r="J368" s="784">
        <f t="shared" si="214"/>
        <v>0</v>
      </c>
      <c r="K368" s="784"/>
      <c r="L368" s="784">
        <f t="shared" si="215"/>
        <v>0</v>
      </c>
      <c r="M368" s="784">
        <f>J368+H368*Onderbouwing_M29!$Y$2+L368</f>
        <v>0</v>
      </c>
      <c r="N368" s="1050"/>
      <c r="O368" s="787"/>
      <c r="P368" s="787"/>
      <c r="Q368" s="930" t="s">
        <v>1576</v>
      </c>
      <c r="R368" s="930">
        <f>_xlfn.XLOOKUP(Q368,Tabellen!$B$4:$B$16,Tabellen!$C$4:$C$16,"controleren")</f>
        <v>0.3</v>
      </c>
      <c r="S368" s="931">
        <f t="shared" si="216"/>
        <v>0</v>
      </c>
      <c r="T368" s="931">
        <f t="shared" si="217"/>
        <v>0</v>
      </c>
      <c r="U368" s="931">
        <f t="shared" si="218"/>
        <v>0</v>
      </c>
      <c r="V368" s="931">
        <f t="shared" si="219"/>
        <v>0</v>
      </c>
      <c r="W368" s="787">
        <f t="shared" si="220"/>
        <v>0</v>
      </c>
      <c r="X368" s="787">
        <f t="shared" si="221"/>
        <v>0</v>
      </c>
    </row>
    <row r="369" spans="2:34" s="769" customFormat="1" ht="15.65" customHeight="1" outlineLevel="2" x14ac:dyDescent="0.25">
      <c r="B369" s="773"/>
      <c r="C369" s="1041"/>
      <c r="D369" s="782" t="s">
        <v>2050</v>
      </c>
      <c r="E369" s="783"/>
      <c r="F369" s="773"/>
      <c r="G369" s="784">
        <v>0</v>
      </c>
      <c r="H369" s="784">
        <f t="shared" si="213"/>
        <v>0</v>
      </c>
      <c r="I369" s="784">
        <v>0</v>
      </c>
      <c r="J369" s="784">
        <f t="shared" si="214"/>
        <v>0</v>
      </c>
      <c r="K369" s="784"/>
      <c r="L369" s="784">
        <f t="shared" si="215"/>
        <v>0</v>
      </c>
      <c r="M369" s="784">
        <f>J369+H369*Onderbouwing_M29!$Y$2+L369</f>
        <v>0</v>
      </c>
      <c r="N369" s="1050"/>
      <c r="O369" s="787"/>
      <c r="P369" s="787"/>
      <c r="Q369" s="930" t="s">
        <v>1576</v>
      </c>
      <c r="R369" s="930">
        <f>_xlfn.XLOOKUP(Q369,Tabellen!$B$4:$B$16,Tabellen!$C$4:$C$16,"controleren")</f>
        <v>0.3</v>
      </c>
      <c r="S369" s="931">
        <f t="shared" si="216"/>
        <v>0</v>
      </c>
      <c r="T369" s="931">
        <f t="shared" si="217"/>
        <v>0</v>
      </c>
      <c r="U369" s="931">
        <f t="shared" si="218"/>
        <v>0</v>
      </c>
      <c r="V369" s="931">
        <f t="shared" si="219"/>
        <v>0</v>
      </c>
      <c r="W369" s="787">
        <f t="shared" si="220"/>
        <v>0</v>
      </c>
      <c r="X369" s="787">
        <f t="shared" si="221"/>
        <v>0</v>
      </c>
    </row>
    <row r="370" spans="2:34" s="769" customFormat="1" ht="15.65" customHeight="1" outlineLevel="2" x14ac:dyDescent="0.25">
      <c r="B370" s="773"/>
      <c r="C370" s="1041"/>
      <c r="D370" s="782" t="s">
        <v>2051</v>
      </c>
      <c r="E370" s="783"/>
      <c r="F370" s="773"/>
      <c r="G370" s="784">
        <v>0</v>
      </c>
      <c r="H370" s="784">
        <f t="shared" si="213"/>
        <v>0</v>
      </c>
      <c r="I370" s="784">
        <v>0</v>
      </c>
      <c r="J370" s="784">
        <f t="shared" si="214"/>
        <v>0</v>
      </c>
      <c r="K370" s="784"/>
      <c r="L370" s="784">
        <f t="shared" si="215"/>
        <v>0</v>
      </c>
      <c r="M370" s="784">
        <f>J370+H370*Onderbouwing_M29!$Y$2+L370</f>
        <v>0</v>
      </c>
      <c r="N370" s="1050"/>
      <c r="O370" s="787"/>
      <c r="P370" s="787"/>
      <c r="Q370" s="930" t="s">
        <v>1576</v>
      </c>
      <c r="R370" s="930">
        <f>_xlfn.XLOOKUP(Q370,Tabellen!$B$4:$B$16,Tabellen!$C$4:$C$16,"controleren")</f>
        <v>0.3</v>
      </c>
      <c r="S370" s="931">
        <f t="shared" si="216"/>
        <v>0</v>
      </c>
      <c r="T370" s="931">
        <f t="shared" si="217"/>
        <v>0</v>
      </c>
      <c r="U370" s="931">
        <f t="shared" si="218"/>
        <v>0</v>
      </c>
      <c r="V370" s="931">
        <f t="shared" si="219"/>
        <v>0</v>
      </c>
      <c r="W370" s="787">
        <f t="shared" si="220"/>
        <v>0</v>
      </c>
      <c r="X370" s="787">
        <f t="shared" si="221"/>
        <v>0</v>
      </c>
    </row>
    <row r="371" spans="2:34" s="769" customFormat="1" ht="15.65" customHeight="1" outlineLevel="2" x14ac:dyDescent="0.25">
      <c r="B371" s="773"/>
      <c r="C371" s="1041"/>
      <c r="D371" s="782" t="s">
        <v>2052</v>
      </c>
      <c r="E371" s="783"/>
      <c r="F371" s="773"/>
      <c r="G371" s="784">
        <v>0</v>
      </c>
      <c r="H371" s="784">
        <f t="shared" si="213"/>
        <v>0</v>
      </c>
      <c r="I371" s="784">
        <v>0</v>
      </c>
      <c r="J371" s="784">
        <f t="shared" si="214"/>
        <v>0</v>
      </c>
      <c r="K371" s="784"/>
      <c r="L371" s="784">
        <f t="shared" si="215"/>
        <v>0</v>
      </c>
      <c r="M371" s="784">
        <f>J371+H371*Onderbouwing_M29!$Y$2+L371</f>
        <v>0</v>
      </c>
      <c r="N371" s="1050"/>
      <c r="O371" s="787"/>
      <c r="P371" s="787"/>
      <c r="Q371" s="930" t="s">
        <v>1576</v>
      </c>
      <c r="R371" s="930">
        <f>_xlfn.XLOOKUP(Q371,Tabellen!$B$4:$B$16,Tabellen!$C$4:$C$16,"controleren")</f>
        <v>0.3</v>
      </c>
      <c r="S371" s="931">
        <f t="shared" si="216"/>
        <v>0</v>
      </c>
      <c r="T371" s="931">
        <f t="shared" si="217"/>
        <v>0</v>
      </c>
      <c r="U371" s="931">
        <f t="shared" si="218"/>
        <v>0</v>
      </c>
      <c r="V371" s="931">
        <f t="shared" si="219"/>
        <v>0</v>
      </c>
      <c r="W371" s="787">
        <f t="shared" si="220"/>
        <v>0</v>
      </c>
      <c r="X371" s="787">
        <f t="shared" si="221"/>
        <v>0</v>
      </c>
    </row>
    <row r="372" spans="2:34" s="769" customFormat="1" ht="15.65" customHeight="1" outlineLevel="2" x14ac:dyDescent="0.25">
      <c r="B372" s="773" t="str">
        <f>B361</f>
        <v>V1-3-C1</v>
      </c>
      <c r="C372" s="1042"/>
      <c r="D372" s="769" t="str">
        <f>D361</f>
        <v>Voorzetwand houten frame met grasvezel dik 160 mm Rc=3.50  &lt; 45 m²</v>
      </c>
      <c r="E372" s="783">
        <v>1</v>
      </c>
      <c r="F372" s="773" t="s">
        <v>78</v>
      </c>
      <c r="G372" s="784">
        <v>0</v>
      </c>
      <c r="H372" s="784">
        <f t="shared" si="213"/>
        <v>0</v>
      </c>
      <c r="I372" s="784">
        <v>0</v>
      </c>
      <c r="J372" s="784">
        <f t="shared" si="214"/>
        <v>0</v>
      </c>
      <c r="K372" s="767">
        <v>112</v>
      </c>
      <c r="L372" s="784">
        <f t="shared" si="215"/>
        <v>112</v>
      </c>
      <c r="M372" s="784">
        <f>J372+H372*Onderbouwing_M29!$Y$2+L372</f>
        <v>112</v>
      </c>
      <c r="N372" s="1050"/>
      <c r="O372" s="787"/>
      <c r="P372" s="787"/>
      <c r="Q372" s="930" t="s">
        <v>1576</v>
      </c>
      <c r="R372" s="930">
        <f>_xlfn.XLOOKUP(Q372,Tabellen!$B$4:$B$16,Tabellen!$C$4:$C$16,"controleren")</f>
        <v>0.3</v>
      </c>
      <c r="S372" s="931">
        <f t="shared" si="216"/>
        <v>33.6</v>
      </c>
      <c r="T372" s="931">
        <f t="shared" si="217"/>
        <v>78.400000000000006</v>
      </c>
      <c r="U372" s="931">
        <f t="shared" si="218"/>
        <v>3.024</v>
      </c>
      <c r="V372" s="931">
        <f t="shared" si="219"/>
        <v>16.464000000000002</v>
      </c>
      <c r="W372" s="787">
        <f t="shared" si="220"/>
        <v>19.488000000000003</v>
      </c>
      <c r="X372" s="787">
        <f t="shared" si="221"/>
        <v>131.488</v>
      </c>
    </row>
    <row r="373" spans="2:34" ht="15.65" customHeight="1" outlineLevel="2" x14ac:dyDescent="0.25">
      <c r="B373" s="782"/>
      <c r="E373" s="783"/>
      <c r="G373" s="784">
        <v>0</v>
      </c>
      <c r="H373" s="784">
        <f t="shared" si="213"/>
        <v>0</v>
      </c>
      <c r="I373" s="784">
        <v>0</v>
      </c>
      <c r="J373" s="784">
        <f t="shared" si="214"/>
        <v>0</v>
      </c>
      <c r="K373" s="950"/>
      <c r="L373" s="784">
        <f t="shared" si="215"/>
        <v>0</v>
      </c>
      <c r="M373" s="784">
        <f>J373+H373*Onderbouwing_M29!$Y$2+L373</f>
        <v>0</v>
      </c>
      <c r="N373" s="1049"/>
      <c r="O373" s="785"/>
      <c r="P373" s="785"/>
      <c r="Q373" s="785"/>
      <c r="R373" s="785"/>
      <c r="S373" s="785"/>
      <c r="T373" s="785"/>
      <c r="U373" s="785"/>
      <c r="V373" s="785"/>
      <c r="W373" s="785"/>
      <c r="X373" s="785"/>
    </row>
    <row r="374" spans="2:34" ht="9" customHeight="1" outlineLevel="1" x14ac:dyDescent="0.25">
      <c r="B374" s="788"/>
      <c r="D374" s="789"/>
      <c r="E374" s="791"/>
      <c r="F374" s="789"/>
      <c r="G374" s="790"/>
      <c r="H374" s="790"/>
      <c r="I374" s="790"/>
      <c r="J374" s="790"/>
      <c r="K374" s="790"/>
      <c r="L374" s="790"/>
      <c r="M374" s="790"/>
      <c r="N374" s="1037"/>
      <c r="O374" s="963"/>
      <c r="P374" s="963"/>
      <c r="Q374" s="963"/>
      <c r="R374" s="963"/>
      <c r="S374" s="963"/>
      <c r="T374" s="963"/>
      <c r="U374" s="963"/>
      <c r="V374" s="963"/>
      <c r="W374" s="963"/>
      <c r="X374" s="963"/>
      <c r="Y374" s="963"/>
      <c r="Z374" s="774"/>
      <c r="AA374" s="779"/>
      <c r="AB374" s="753"/>
      <c r="AC374" s="753"/>
      <c r="AD374" s="753"/>
      <c r="AE374" s="753"/>
      <c r="AF374" s="753"/>
      <c r="AG374" s="758"/>
      <c r="AH374" s="758"/>
    </row>
    <row r="375" spans="2:34" ht="15.65" customHeight="1" outlineLevel="1" x14ac:dyDescent="0.25">
      <c r="B375" s="760" t="s">
        <v>1604</v>
      </c>
      <c r="D375" s="761" t="s">
        <v>1810</v>
      </c>
      <c r="E375" s="780">
        <v>1</v>
      </c>
      <c r="F375" s="761" t="s">
        <v>78</v>
      </c>
      <c r="G375" s="762"/>
      <c r="H375" s="762">
        <f>SUM(H376:H387)</f>
        <v>0</v>
      </c>
      <c r="I375" s="762"/>
      <c r="J375" s="762">
        <f>SUM(J376:J387)</f>
        <v>0</v>
      </c>
      <c r="K375" s="951"/>
      <c r="L375" s="762">
        <f>SUM(L376:L387)</f>
        <v>113</v>
      </c>
      <c r="M375" s="762">
        <f>SUM(M376:M387)</f>
        <v>113</v>
      </c>
      <c r="N375" s="1049"/>
      <c r="O375" s="763">
        <f>SUM(M376:M387)</f>
        <v>113</v>
      </c>
      <c r="P375" s="781" t="str">
        <f>B375</f>
        <v>V1-3-C2</v>
      </c>
      <c r="Q375" s="781"/>
      <c r="R375" s="781"/>
      <c r="S375" s="781"/>
      <c r="T375" s="781"/>
      <c r="U375" s="781"/>
      <c r="V375" s="781"/>
      <c r="W375" s="781"/>
      <c r="X375" s="932">
        <f>SUM(X376:X387)</f>
        <v>132.66200000000001</v>
      </c>
    </row>
    <row r="376" spans="2:34" ht="15.65" customHeight="1" outlineLevel="2" x14ac:dyDescent="0.25">
      <c r="B376" s="782"/>
      <c r="D376" s="793" t="s">
        <v>168</v>
      </c>
      <c r="E376" s="783"/>
      <c r="F376" s="794"/>
      <c r="G376" s="795"/>
      <c r="H376" s="795"/>
      <c r="I376" s="795"/>
      <c r="J376" s="795"/>
      <c r="K376" s="950"/>
      <c r="L376" s="784"/>
      <c r="M376" s="784"/>
      <c r="N376" s="1049"/>
      <c r="O376" s="785"/>
      <c r="P376" s="785"/>
      <c r="Q376" s="785"/>
      <c r="R376" s="785"/>
      <c r="S376" s="785"/>
      <c r="T376" s="785"/>
      <c r="U376" s="785"/>
      <c r="V376" s="785"/>
      <c r="W376" s="785"/>
      <c r="X376" s="785"/>
    </row>
    <row r="377" spans="2:34" s="769" customFormat="1" ht="15.65" customHeight="1" outlineLevel="2" x14ac:dyDescent="0.25">
      <c r="B377" s="773"/>
      <c r="C377" s="1041"/>
      <c r="D377" s="782" t="s">
        <v>2044</v>
      </c>
      <c r="E377" s="783"/>
      <c r="F377" s="773"/>
      <c r="G377" s="784">
        <v>0</v>
      </c>
      <c r="H377" s="784">
        <f t="shared" ref="H377:H387" si="222">E377*G377</f>
        <v>0</v>
      </c>
      <c r="I377" s="784">
        <v>0</v>
      </c>
      <c r="J377" s="784">
        <f t="shared" ref="J377:J387" si="223">E377*I377</f>
        <v>0</v>
      </c>
      <c r="K377" s="784"/>
      <c r="L377" s="784">
        <f t="shared" ref="L377:L387" si="224">E377*K377</f>
        <v>0</v>
      </c>
      <c r="M377" s="784">
        <f>J377+H377*Onderbouwing_M29!$Y$2+L377</f>
        <v>0</v>
      </c>
      <c r="N377" s="1050"/>
      <c r="O377" s="787"/>
      <c r="P377" s="787"/>
      <c r="Q377" s="930" t="s">
        <v>1576</v>
      </c>
      <c r="R377" s="930">
        <f>_xlfn.XLOOKUP(Q377,Tabellen!$B$4:$B$16,Tabellen!$C$4:$C$16,"controleren")</f>
        <v>0.3</v>
      </c>
      <c r="S377" s="931">
        <f t="shared" ref="S377:S386" si="225">M377*R377</f>
        <v>0</v>
      </c>
      <c r="T377" s="931">
        <f t="shared" ref="T377:T386" si="226">M377-S377</f>
        <v>0</v>
      </c>
      <c r="U377" s="931">
        <f t="shared" ref="U377:U386" si="227">S377*$U$2</f>
        <v>0</v>
      </c>
      <c r="V377" s="931">
        <f t="shared" ref="V377:V386" si="228">T377*$V$2</f>
        <v>0</v>
      </c>
      <c r="W377" s="787">
        <f t="shared" ref="W377:W386" si="229">U377+V377</f>
        <v>0</v>
      </c>
      <c r="X377" s="787">
        <f t="shared" ref="X377:X386" si="230">M377+W377</f>
        <v>0</v>
      </c>
    </row>
    <row r="378" spans="2:34" s="769" customFormat="1" ht="15.65" customHeight="1" outlineLevel="2" x14ac:dyDescent="0.25">
      <c r="B378" s="773"/>
      <c r="C378" s="1041"/>
      <c r="D378" s="782" t="s">
        <v>2045</v>
      </c>
      <c r="E378" s="783"/>
      <c r="F378" s="773"/>
      <c r="G378" s="784">
        <v>0</v>
      </c>
      <c r="H378" s="784">
        <f t="shared" si="222"/>
        <v>0</v>
      </c>
      <c r="I378" s="784">
        <v>0</v>
      </c>
      <c r="J378" s="784">
        <f t="shared" si="223"/>
        <v>0</v>
      </c>
      <c r="K378" s="784"/>
      <c r="L378" s="784">
        <f t="shared" si="224"/>
        <v>0</v>
      </c>
      <c r="M378" s="784">
        <f>J378+H378*Onderbouwing_M29!$Y$2+L378</f>
        <v>0</v>
      </c>
      <c r="N378" s="1050"/>
      <c r="O378" s="787"/>
      <c r="P378" s="787"/>
      <c r="Q378" s="930" t="s">
        <v>1576</v>
      </c>
      <c r="R378" s="930">
        <f>_xlfn.XLOOKUP(Q378,Tabellen!$B$4:$B$16,Tabellen!$C$4:$C$16,"controleren")</f>
        <v>0.3</v>
      </c>
      <c r="S378" s="931">
        <f t="shared" si="225"/>
        <v>0</v>
      </c>
      <c r="T378" s="931">
        <f t="shared" si="226"/>
        <v>0</v>
      </c>
      <c r="U378" s="931">
        <f t="shared" si="227"/>
        <v>0</v>
      </c>
      <c r="V378" s="931">
        <f t="shared" si="228"/>
        <v>0</v>
      </c>
      <c r="W378" s="787">
        <f t="shared" si="229"/>
        <v>0</v>
      </c>
      <c r="X378" s="787">
        <f t="shared" si="230"/>
        <v>0</v>
      </c>
    </row>
    <row r="379" spans="2:34" s="769" customFormat="1" ht="15.65" customHeight="1" outlineLevel="2" x14ac:dyDescent="0.25">
      <c r="B379" s="773"/>
      <c r="C379" s="1041"/>
      <c r="D379" s="782" t="s">
        <v>2046</v>
      </c>
      <c r="E379" s="783"/>
      <c r="F379" s="773"/>
      <c r="G379" s="784">
        <v>0</v>
      </c>
      <c r="H379" s="784">
        <f t="shared" si="222"/>
        <v>0</v>
      </c>
      <c r="I379" s="784">
        <v>0</v>
      </c>
      <c r="J379" s="784">
        <f t="shared" si="223"/>
        <v>0</v>
      </c>
      <c r="K379" s="784"/>
      <c r="L379" s="784">
        <f t="shared" si="224"/>
        <v>0</v>
      </c>
      <c r="M379" s="784">
        <f>J379+H379*Onderbouwing_M29!$Y$2+L379</f>
        <v>0</v>
      </c>
      <c r="N379" s="1050"/>
      <c r="O379" s="787"/>
      <c r="P379" s="787"/>
      <c r="Q379" s="930" t="s">
        <v>1576</v>
      </c>
      <c r="R379" s="930">
        <f>_xlfn.XLOOKUP(Q379,Tabellen!$B$4:$B$16,Tabellen!$C$4:$C$16,"controleren")</f>
        <v>0.3</v>
      </c>
      <c r="S379" s="931">
        <f t="shared" si="225"/>
        <v>0</v>
      </c>
      <c r="T379" s="931">
        <f t="shared" si="226"/>
        <v>0</v>
      </c>
      <c r="U379" s="931">
        <f t="shared" si="227"/>
        <v>0</v>
      </c>
      <c r="V379" s="931">
        <f t="shared" si="228"/>
        <v>0</v>
      </c>
      <c r="W379" s="787">
        <f t="shared" si="229"/>
        <v>0</v>
      </c>
      <c r="X379" s="787">
        <f t="shared" si="230"/>
        <v>0</v>
      </c>
    </row>
    <row r="380" spans="2:34" s="769" customFormat="1" ht="15.65" customHeight="1" outlineLevel="2" x14ac:dyDescent="0.25">
      <c r="B380" s="773"/>
      <c r="C380" s="1041"/>
      <c r="D380" s="782" t="s">
        <v>2047</v>
      </c>
      <c r="E380" s="783"/>
      <c r="F380" s="773"/>
      <c r="G380" s="784">
        <v>0</v>
      </c>
      <c r="H380" s="784">
        <f t="shared" si="222"/>
        <v>0</v>
      </c>
      <c r="I380" s="784">
        <v>0</v>
      </c>
      <c r="J380" s="784">
        <f t="shared" si="223"/>
        <v>0</v>
      </c>
      <c r="K380" s="784"/>
      <c r="L380" s="784">
        <f t="shared" si="224"/>
        <v>0</v>
      </c>
      <c r="M380" s="784">
        <f>J380+H380*Onderbouwing_M29!$Y$2+L380</f>
        <v>0</v>
      </c>
      <c r="N380" s="1050"/>
      <c r="O380" s="787"/>
      <c r="P380" s="787"/>
      <c r="Q380" s="930" t="s">
        <v>1576</v>
      </c>
      <c r="R380" s="930">
        <f>_xlfn.XLOOKUP(Q380,Tabellen!$B$4:$B$16,Tabellen!$C$4:$C$16,"controleren")</f>
        <v>0.3</v>
      </c>
      <c r="S380" s="931">
        <f t="shared" si="225"/>
        <v>0</v>
      </c>
      <c r="T380" s="931">
        <f t="shared" si="226"/>
        <v>0</v>
      </c>
      <c r="U380" s="931">
        <f t="shared" si="227"/>
        <v>0</v>
      </c>
      <c r="V380" s="931">
        <f t="shared" si="228"/>
        <v>0</v>
      </c>
      <c r="W380" s="787">
        <f t="shared" si="229"/>
        <v>0</v>
      </c>
      <c r="X380" s="787">
        <f t="shared" si="230"/>
        <v>0</v>
      </c>
    </row>
    <row r="381" spans="2:34" s="769" customFormat="1" ht="15.65" customHeight="1" outlineLevel="2" x14ac:dyDescent="0.25">
      <c r="B381" s="773"/>
      <c r="C381" s="1041"/>
      <c r="D381" s="782" t="s">
        <v>2048</v>
      </c>
      <c r="E381" s="783"/>
      <c r="F381" s="773"/>
      <c r="G381" s="784">
        <v>0</v>
      </c>
      <c r="H381" s="784">
        <f t="shared" si="222"/>
        <v>0</v>
      </c>
      <c r="I381" s="784">
        <v>0</v>
      </c>
      <c r="J381" s="784">
        <f t="shared" si="223"/>
        <v>0</v>
      </c>
      <c r="K381" s="784"/>
      <c r="L381" s="784">
        <f t="shared" si="224"/>
        <v>0</v>
      </c>
      <c r="M381" s="784">
        <f>J381+H381*Onderbouwing_M29!$Y$2+L381</f>
        <v>0</v>
      </c>
      <c r="N381" s="1050"/>
      <c r="O381" s="787"/>
      <c r="P381" s="787"/>
      <c r="Q381" s="930" t="s">
        <v>1576</v>
      </c>
      <c r="R381" s="930">
        <f>_xlfn.XLOOKUP(Q381,Tabellen!$B$4:$B$16,Tabellen!$C$4:$C$16,"controleren")</f>
        <v>0.3</v>
      </c>
      <c r="S381" s="931">
        <f t="shared" si="225"/>
        <v>0</v>
      </c>
      <c r="T381" s="931">
        <f t="shared" si="226"/>
        <v>0</v>
      </c>
      <c r="U381" s="931">
        <f t="shared" si="227"/>
        <v>0</v>
      </c>
      <c r="V381" s="931">
        <f t="shared" si="228"/>
        <v>0</v>
      </c>
      <c r="W381" s="787">
        <f t="shared" si="229"/>
        <v>0</v>
      </c>
      <c r="X381" s="787">
        <f t="shared" si="230"/>
        <v>0</v>
      </c>
    </row>
    <row r="382" spans="2:34" s="769" customFormat="1" ht="15.65" customHeight="1" outlineLevel="2" x14ac:dyDescent="0.25">
      <c r="B382" s="773"/>
      <c r="C382" s="1041"/>
      <c r="D382" s="782" t="s">
        <v>2049</v>
      </c>
      <c r="E382" s="783"/>
      <c r="F382" s="773"/>
      <c r="G382" s="784">
        <v>0</v>
      </c>
      <c r="H382" s="784">
        <f t="shared" si="222"/>
        <v>0</v>
      </c>
      <c r="I382" s="784">
        <v>0</v>
      </c>
      <c r="J382" s="784">
        <f t="shared" si="223"/>
        <v>0</v>
      </c>
      <c r="K382" s="784"/>
      <c r="L382" s="784">
        <f t="shared" si="224"/>
        <v>0</v>
      </c>
      <c r="M382" s="784">
        <f>J382+H382*Onderbouwing_M29!$Y$2+L382</f>
        <v>0</v>
      </c>
      <c r="N382" s="1050"/>
      <c r="O382" s="787"/>
      <c r="P382" s="787"/>
      <c r="Q382" s="930" t="s">
        <v>1576</v>
      </c>
      <c r="R382" s="930">
        <f>_xlfn.XLOOKUP(Q382,Tabellen!$B$4:$B$16,Tabellen!$C$4:$C$16,"controleren")</f>
        <v>0.3</v>
      </c>
      <c r="S382" s="931">
        <f t="shared" si="225"/>
        <v>0</v>
      </c>
      <c r="T382" s="931">
        <f t="shared" si="226"/>
        <v>0</v>
      </c>
      <c r="U382" s="931">
        <f t="shared" si="227"/>
        <v>0</v>
      </c>
      <c r="V382" s="931">
        <f t="shared" si="228"/>
        <v>0</v>
      </c>
      <c r="W382" s="787">
        <f t="shared" si="229"/>
        <v>0</v>
      </c>
      <c r="X382" s="787">
        <f t="shared" si="230"/>
        <v>0</v>
      </c>
    </row>
    <row r="383" spans="2:34" s="769" customFormat="1" ht="15.65" customHeight="1" outlineLevel="2" x14ac:dyDescent="0.25">
      <c r="B383" s="773"/>
      <c r="C383" s="1041"/>
      <c r="D383" s="782" t="s">
        <v>2050</v>
      </c>
      <c r="E383" s="783"/>
      <c r="F383" s="773"/>
      <c r="G383" s="784">
        <v>0</v>
      </c>
      <c r="H383" s="784">
        <f t="shared" si="222"/>
        <v>0</v>
      </c>
      <c r="I383" s="784">
        <v>0</v>
      </c>
      <c r="J383" s="784">
        <f t="shared" si="223"/>
        <v>0</v>
      </c>
      <c r="K383" s="784"/>
      <c r="L383" s="784">
        <f t="shared" si="224"/>
        <v>0</v>
      </c>
      <c r="M383" s="784">
        <f>J383+H383*Onderbouwing_M29!$Y$2+L383</f>
        <v>0</v>
      </c>
      <c r="N383" s="1050"/>
      <c r="O383" s="787"/>
      <c r="P383" s="787"/>
      <c r="Q383" s="930" t="s">
        <v>1576</v>
      </c>
      <c r="R383" s="930">
        <f>_xlfn.XLOOKUP(Q383,Tabellen!$B$4:$B$16,Tabellen!$C$4:$C$16,"controleren")</f>
        <v>0.3</v>
      </c>
      <c r="S383" s="931">
        <f t="shared" si="225"/>
        <v>0</v>
      </c>
      <c r="T383" s="931">
        <f t="shared" si="226"/>
        <v>0</v>
      </c>
      <c r="U383" s="931">
        <f t="shared" si="227"/>
        <v>0</v>
      </c>
      <c r="V383" s="931">
        <f t="shared" si="228"/>
        <v>0</v>
      </c>
      <c r="W383" s="787">
        <f t="shared" si="229"/>
        <v>0</v>
      </c>
      <c r="X383" s="787">
        <f t="shared" si="230"/>
        <v>0</v>
      </c>
    </row>
    <row r="384" spans="2:34" s="769" customFormat="1" ht="15.65" customHeight="1" outlineLevel="2" x14ac:dyDescent="0.25">
      <c r="B384" s="773"/>
      <c r="C384" s="1041"/>
      <c r="D384" s="782" t="s">
        <v>2051</v>
      </c>
      <c r="E384" s="783"/>
      <c r="F384" s="773"/>
      <c r="G384" s="784">
        <v>0</v>
      </c>
      <c r="H384" s="784">
        <f t="shared" si="222"/>
        <v>0</v>
      </c>
      <c r="I384" s="784">
        <v>0</v>
      </c>
      <c r="J384" s="784">
        <f t="shared" si="223"/>
        <v>0</v>
      </c>
      <c r="K384" s="784"/>
      <c r="L384" s="784">
        <f t="shared" si="224"/>
        <v>0</v>
      </c>
      <c r="M384" s="784">
        <f>J384+H384*Onderbouwing_M29!$Y$2+L384</f>
        <v>0</v>
      </c>
      <c r="N384" s="1050"/>
      <c r="O384" s="787"/>
      <c r="P384" s="787"/>
      <c r="Q384" s="930" t="s">
        <v>1576</v>
      </c>
      <c r="R384" s="930">
        <f>_xlfn.XLOOKUP(Q384,Tabellen!$B$4:$B$16,Tabellen!$C$4:$C$16,"controleren")</f>
        <v>0.3</v>
      </c>
      <c r="S384" s="931">
        <f t="shared" si="225"/>
        <v>0</v>
      </c>
      <c r="T384" s="931">
        <f t="shared" si="226"/>
        <v>0</v>
      </c>
      <c r="U384" s="931">
        <f t="shared" si="227"/>
        <v>0</v>
      </c>
      <c r="V384" s="931">
        <f t="shared" si="228"/>
        <v>0</v>
      </c>
      <c r="W384" s="787">
        <f t="shared" si="229"/>
        <v>0</v>
      </c>
      <c r="X384" s="787">
        <f t="shared" si="230"/>
        <v>0</v>
      </c>
    </row>
    <row r="385" spans="2:34" s="769" customFormat="1" ht="15.65" customHeight="1" outlineLevel="2" x14ac:dyDescent="0.25">
      <c r="B385" s="773"/>
      <c r="C385" s="1041"/>
      <c r="D385" s="782" t="s">
        <v>2052</v>
      </c>
      <c r="E385" s="783"/>
      <c r="F385" s="773"/>
      <c r="G385" s="784">
        <v>0</v>
      </c>
      <c r="H385" s="784">
        <f t="shared" si="222"/>
        <v>0</v>
      </c>
      <c r="I385" s="784">
        <v>0</v>
      </c>
      <c r="J385" s="784">
        <f t="shared" si="223"/>
        <v>0</v>
      </c>
      <c r="K385" s="784"/>
      <c r="L385" s="784">
        <f t="shared" si="224"/>
        <v>0</v>
      </c>
      <c r="M385" s="784">
        <f>J385+H385*Onderbouwing_M29!$Y$2+L385</f>
        <v>0</v>
      </c>
      <c r="N385" s="1050"/>
      <c r="O385" s="787"/>
      <c r="P385" s="787"/>
      <c r="Q385" s="930" t="s">
        <v>1576</v>
      </c>
      <c r="R385" s="930">
        <f>_xlfn.XLOOKUP(Q385,Tabellen!$B$4:$B$16,Tabellen!$C$4:$C$16,"controleren")</f>
        <v>0.3</v>
      </c>
      <c r="S385" s="931">
        <f t="shared" si="225"/>
        <v>0</v>
      </c>
      <c r="T385" s="931">
        <f t="shared" si="226"/>
        <v>0</v>
      </c>
      <c r="U385" s="931">
        <f t="shared" si="227"/>
        <v>0</v>
      </c>
      <c r="V385" s="931">
        <f t="shared" si="228"/>
        <v>0</v>
      </c>
      <c r="W385" s="787">
        <f t="shared" si="229"/>
        <v>0</v>
      </c>
      <c r="X385" s="787">
        <f t="shared" si="230"/>
        <v>0</v>
      </c>
    </row>
    <row r="386" spans="2:34" s="769" customFormat="1" ht="15.65" customHeight="1" outlineLevel="2" x14ac:dyDescent="0.25">
      <c r="B386" s="773" t="str">
        <f>B375</f>
        <v>V1-3-C2</v>
      </c>
      <c r="C386" s="1042"/>
      <c r="D386" s="769" t="str">
        <f>D375</f>
        <v>Voorzetwand houten frame met grasvezel dik 160 mm Rc=3.50 45- 120 m²</v>
      </c>
      <c r="E386" s="783">
        <v>1</v>
      </c>
      <c r="F386" s="773" t="s">
        <v>78</v>
      </c>
      <c r="G386" s="784">
        <v>0</v>
      </c>
      <c r="H386" s="784">
        <f t="shared" si="222"/>
        <v>0</v>
      </c>
      <c r="I386" s="784"/>
      <c r="J386" s="784">
        <f t="shared" si="223"/>
        <v>0</v>
      </c>
      <c r="K386" s="767">
        <v>113</v>
      </c>
      <c r="L386" s="784">
        <f t="shared" si="224"/>
        <v>113</v>
      </c>
      <c r="M386" s="784">
        <f>J386+H386*Onderbouwing_M29!$Y$2+L386</f>
        <v>113</v>
      </c>
      <c r="N386" s="1050"/>
      <c r="O386" s="787"/>
      <c r="P386" s="787"/>
      <c r="Q386" s="930" t="s">
        <v>1576</v>
      </c>
      <c r="R386" s="930">
        <f>_xlfn.XLOOKUP(Q386,Tabellen!$B$4:$B$16,Tabellen!$C$4:$C$16,"controleren")</f>
        <v>0.3</v>
      </c>
      <c r="S386" s="931">
        <f t="shared" si="225"/>
        <v>33.9</v>
      </c>
      <c r="T386" s="931">
        <f t="shared" si="226"/>
        <v>79.099999999999994</v>
      </c>
      <c r="U386" s="931">
        <f t="shared" si="227"/>
        <v>3.0509999999999997</v>
      </c>
      <c r="V386" s="931">
        <f t="shared" si="228"/>
        <v>16.610999999999997</v>
      </c>
      <c r="W386" s="787">
        <f t="shared" si="229"/>
        <v>19.661999999999995</v>
      </c>
      <c r="X386" s="787">
        <f t="shared" si="230"/>
        <v>132.66200000000001</v>
      </c>
    </row>
    <row r="387" spans="2:34" ht="15.65" customHeight="1" outlineLevel="2" x14ac:dyDescent="0.25">
      <c r="B387" s="782"/>
      <c r="E387" s="783"/>
      <c r="G387" s="784">
        <v>0</v>
      </c>
      <c r="H387" s="784">
        <f t="shared" si="222"/>
        <v>0</v>
      </c>
      <c r="I387" s="784">
        <v>0</v>
      </c>
      <c r="J387" s="784">
        <f t="shared" si="223"/>
        <v>0</v>
      </c>
      <c r="K387" s="950"/>
      <c r="L387" s="784">
        <f t="shared" si="224"/>
        <v>0</v>
      </c>
      <c r="M387" s="784">
        <f>J387+H387*Onderbouwing_M29!$Y$2+L387</f>
        <v>0</v>
      </c>
      <c r="N387" s="1049"/>
      <c r="O387" s="785"/>
      <c r="P387" s="785"/>
      <c r="Q387" s="785"/>
      <c r="R387" s="785"/>
      <c r="S387" s="785"/>
      <c r="T387" s="785"/>
      <c r="U387" s="785"/>
      <c r="V387" s="785"/>
      <c r="W387" s="785"/>
      <c r="X387" s="785"/>
      <c r="Y387" s="787"/>
      <c r="Z387" s="939"/>
    </row>
    <row r="388" spans="2:34" ht="9" customHeight="1" outlineLevel="1" x14ac:dyDescent="0.25">
      <c r="B388" s="788"/>
      <c r="D388" s="789"/>
      <c r="E388" s="791"/>
      <c r="F388" s="789"/>
      <c r="G388" s="790"/>
      <c r="H388" s="790"/>
      <c r="I388" s="790"/>
      <c r="J388" s="790"/>
      <c r="K388" s="790"/>
      <c r="L388" s="790"/>
      <c r="M388" s="790"/>
      <c r="N388" s="1037"/>
      <c r="O388" s="963"/>
      <c r="P388" s="963"/>
      <c r="Q388" s="963"/>
      <c r="R388" s="963"/>
      <c r="S388" s="963"/>
      <c r="T388" s="963"/>
      <c r="U388" s="963"/>
      <c r="V388" s="963"/>
      <c r="W388" s="963"/>
      <c r="X388" s="963"/>
      <c r="Y388" s="963"/>
      <c r="Z388" s="774"/>
      <c r="AA388" s="779"/>
      <c r="AB388" s="753"/>
      <c r="AC388" s="753"/>
      <c r="AD388" s="753"/>
      <c r="AE388" s="753"/>
      <c r="AF388" s="753"/>
      <c r="AG388" s="758"/>
      <c r="AH388" s="758"/>
    </row>
    <row r="389" spans="2:34" ht="15.65" customHeight="1" outlineLevel="1" x14ac:dyDescent="0.25">
      <c r="B389" s="760" t="s">
        <v>1605</v>
      </c>
      <c r="D389" s="761" t="s">
        <v>1811</v>
      </c>
      <c r="E389" s="780">
        <v>1</v>
      </c>
      <c r="F389" s="761" t="s">
        <v>78</v>
      </c>
      <c r="G389" s="762"/>
      <c r="H389" s="762">
        <f>SUM(H390:H401)</f>
        <v>0</v>
      </c>
      <c r="I389" s="762"/>
      <c r="J389" s="762">
        <f>SUM(J390:J401)</f>
        <v>0</v>
      </c>
      <c r="K389" s="951"/>
      <c r="L389" s="762">
        <f>SUM(L390:L401)</f>
        <v>114</v>
      </c>
      <c r="M389" s="762">
        <f>SUM(M390:M401)</f>
        <v>114</v>
      </c>
      <c r="N389" s="1049"/>
      <c r="O389" s="763">
        <f>SUM(M390:M401)</f>
        <v>114</v>
      </c>
      <c r="P389" s="781" t="str">
        <f>B389</f>
        <v>V1-3-C3</v>
      </c>
      <c r="Q389" s="781"/>
      <c r="R389" s="781"/>
      <c r="S389" s="781"/>
      <c r="T389" s="781"/>
      <c r="U389" s="781"/>
      <c r="V389" s="781"/>
      <c r="W389" s="781"/>
      <c r="X389" s="932">
        <f>SUM(X390:X401)</f>
        <v>133.83600000000001</v>
      </c>
    </row>
    <row r="390" spans="2:34" ht="15.65" customHeight="1" outlineLevel="2" x14ac:dyDescent="0.25">
      <c r="B390" s="782"/>
      <c r="D390" s="793" t="s">
        <v>168</v>
      </c>
      <c r="E390" s="783"/>
      <c r="G390" s="784"/>
      <c r="H390" s="784"/>
      <c r="I390" s="784"/>
      <c r="J390" s="784"/>
      <c r="K390" s="950"/>
      <c r="L390" s="784"/>
      <c r="M390" s="784"/>
      <c r="N390" s="1049"/>
      <c r="O390" s="785"/>
      <c r="P390" s="785"/>
      <c r="Q390" s="785"/>
      <c r="R390" s="785"/>
      <c r="S390" s="785"/>
      <c r="T390" s="785"/>
      <c r="U390" s="785"/>
      <c r="V390" s="785"/>
      <c r="W390" s="785"/>
      <c r="X390" s="785"/>
    </row>
    <row r="391" spans="2:34" s="769" customFormat="1" ht="15.65" customHeight="1" outlineLevel="2" x14ac:dyDescent="0.25">
      <c r="B391" s="773"/>
      <c r="C391" s="1041"/>
      <c r="D391" s="782" t="s">
        <v>2044</v>
      </c>
      <c r="E391" s="783"/>
      <c r="F391" s="773"/>
      <c r="G391" s="784">
        <v>0</v>
      </c>
      <c r="H391" s="784">
        <f t="shared" ref="H391:H401" si="231">E391*G391</f>
        <v>0</v>
      </c>
      <c r="I391" s="784">
        <v>0</v>
      </c>
      <c r="J391" s="784">
        <f t="shared" ref="J391:J401" si="232">E391*I391</f>
        <v>0</v>
      </c>
      <c r="K391" s="784"/>
      <c r="L391" s="784">
        <f t="shared" ref="L391:L401" si="233">E391*K391</f>
        <v>0</v>
      </c>
      <c r="M391" s="784">
        <f>J391+H391*Onderbouwing_M29!$Y$2+L391</f>
        <v>0</v>
      </c>
      <c r="N391" s="1050"/>
      <c r="O391" s="787"/>
      <c r="P391" s="787"/>
      <c r="Q391" s="930" t="s">
        <v>1576</v>
      </c>
      <c r="R391" s="930">
        <f>_xlfn.XLOOKUP(Q391,Tabellen!$B$4:$B$16,Tabellen!$C$4:$C$16,"controleren")</f>
        <v>0.3</v>
      </c>
      <c r="S391" s="931">
        <f t="shared" ref="S391:S400" si="234">M391*R391</f>
        <v>0</v>
      </c>
      <c r="T391" s="931">
        <f t="shared" ref="T391:T400" si="235">M391-S391</f>
        <v>0</v>
      </c>
      <c r="U391" s="931">
        <f t="shared" ref="U391:U400" si="236">S391*$U$2</f>
        <v>0</v>
      </c>
      <c r="V391" s="931">
        <f t="shared" ref="V391:V400" si="237">T391*$V$2</f>
        <v>0</v>
      </c>
      <c r="W391" s="787">
        <f t="shared" ref="W391:W400" si="238">U391+V391</f>
        <v>0</v>
      </c>
      <c r="X391" s="787">
        <f t="shared" ref="X391:X400" si="239">M391+W391</f>
        <v>0</v>
      </c>
    </row>
    <row r="392" spans="2:34" s="769" customFormat="1" ht="15.65" customHeight="1" outlineLevel="2" x14ac:dyDescent="0.25">
      <c r="B392" s="773"/>
      <c r="C392" s="1041"/>
      <c r="D392" s="782" t="s">
        <v>2045</v>
      </c>
      <c r="E392" s="783"/>
      <c r="F392" s="773"/>
      <c r="G392" s="784">
        <v>0</v>
      </c>
      <c r="H392" s="784">
        <f t="shared" si="231"/>
        <v>0</v>
      </c>
      <c r="I392" s="784">
        <v>0</v>
      </c>
      <c r="J392" s="784">
        <f t="shared" si="232"/>
        <v>0</v>
      </c>
      <c r="K392" s="784"/>
      <c r="L392" s="784">
        <f t="shared" si="233"/>
        <v>0</v>
      </c>
      <c r="M392" s="784">
        <f>J392+H392*Onderbouwing_M29!$Y$2+L392</f>
        <v>0</v>
      </c>
      <c r="N392" s="1050"/>
      <c r="O392" s="787"/>
      <c r="P392" s="787"/>
      <c r="Q392" s="930" t="s">
        <v>1576</v>
      </c>
      <c r="R392" s="930">
        <f>_xlfn.XLOOKUP(Q392,Tabellen!$B$4:$B$16,Tabellen!$C$4:$C$16,"controleren")</f>
        <v>0.3</v>
      </c>
      <c r="S392" s="931">
        <f t="shared" si="234"/>
        <v>0</v>
      </c>
      <c r="T392" s="931">
        <f t="shared" si="235"/>
        <v>0</v>
      </c>
      <c r="U392" s="931">
        <f t="shared" si="236"/>
        <v>0</v>
      </c>
      <c r="V392" s="931">
        <f t="shared" si="237"/>
        <v>0</v>
      </c>
      <c r="W392" s="787">
        <f t="shared" si="238"/>
        <v>0</v>
      </c>
      <c r="X392" s="787">
        <f t="shared" si="239"/>
        <v>0</v>
      </c>
    </row>
    <row r="393" spans="2:34" s="769" customFormat="1" ht="15.65" customHeight="1" outlineLevel="2" x14ac:dyDescent="0.25">
      <c r="B393" s="773"/>
      <c r="C393" s="1041"/>
      <c r="D393" s="782" t="s">
        <v>2046</v>
      </c>
      <c r="E393" s="783"/>
      <c r="F393" s="773"/>
      <c r="G393" s="784">
        <v>0</v>
      </c>
      <c r="H393" s="784">
        <f t="shared" si="231"/>
        <v>0</v>
      </c>
      <c r="I393" s="784">
        <v>0</v>
      </c>
      <c r="J393" s="784">
        <f t="shared" si="232"/>
        <v>0</v>
      </c>
      <c r="K393" s="784"/>
      <c r="L393" s="784">
        <f t="shared" si="233"/>
        <v>0</v>
      </c>
      <c r="M393" s="784">
        <f>J393+H393*Onderbouwing_M29!$Y$2+L393</f>
        <v>0</v>
      </c>
      <c r="N393" s="1050"/>
      <c r="O393" s="787"/>
      <c r="P393" s="787"/>
      <c r="Q393" s="930" t="s">
        <v>1576</v>
      </c>
      <c r="R393" s="930">
        <f>_xlfn.XLOOKUP(Q393,Tabellen!$B$4:$B$16,Tabellen!$C$4:$C$16,"controleren")</f>
        <v>0.3</v>
      </c>
      <c r="S393" s="931">
        <f t="shared" si="234"/>
        <v>0</v>
      </c>
      <c r="T393" s="931">
        <f t="shared" si="235"/>
        <v>0</v>
      </c>
      <c r="U393" s="931">
        <f t="shared" si="236"/>
        <v>0</v>
      </c>
      <c r="V393" s="931">
        <f t="shared" si="237"/>
        <v>0</v>
      </c>
      <c r="W393" s="787">
        <f t="shared" si="238"/>
        <v>0</v>
      </c>
      <c r="X393" s="787">
        <f t="shared" si="239"/>
        <v>0</v>
      </c>
    </row>
    <row r="394" spans="2:34" s="769" customFormat="1" ht="15.65" customHeight="1" outlineLevel="2" x14ac:dyDescent="0.25">
      <c r="B394" s="773"/>
      <c r="C394" s="1041"/>
      <c r="D394" s="782" t="s">
        <v>2047</v>
      </c>
      <c r="E394" s="783"/>
      <c r="F394" s="773"/>
      <c r="G394" s="784">
        <v>0</v>
      </c>
      <c r="H394" s="784">
        <f t="shared" si="231"/>
        <v>0</v>
      </c>
      <c r="I394" s="784">
        <v>0</v>
      </c>
      <c r="J394" s="784">
        <f t="shared" si="232"/>
        <v>0</v>
      </c>
      <c r="K394" s="784"/>
      <c r="L394" s="784">
        <f t="shared" si="233"/>
        <v>0</v>
      </c>
      <c r="M394" s="784">
        <f>J394+H394*Onderbouwing_M29!$Y$2+L394</f>
        <v>0</v>
      </c>
      <c r="N394" s="1050"/>
      <c r="O394" s="787"/>
      <c r="P394" s="787"/>
      <c r="Q394" s="930" t="s">
        <v>1576</v>
      </c>
      <c r="R394" s="930">
        <f>_xlfn.XLOOKUP(Q394,Tabellen!$B$4:$B$16,Tabellen!$C$4:$C$16,"controleren")</f>
        <v>0.3</v>
      </c>
      <c r="S394" s="931">
        <f t="shared" si="234"/>
        <v>0</v>
      </c>
      <c r="T394" s="931">
        <f t="shared" si="235"/>
        <v>0</v>
      </c>
      <c r="U394" s="931">
        <f t="shared" si="236"/>
        <v>0</v>
      </c>
      <c r="V394" s="931">
        <f t="shared" si="237"/>
        <v>0</v>
      </c>
      <c r="W394" s="787">
        <f t="shared" si="238"/>
        <v>0</v>
      </c>
      <c r="X394" s="787">
        <f t="shared" si="239"/>
        <v>0</v>
      </c>
    </row>
    <row r="395" spans="2:34" s="769" customFormat="1" ht="15.65" customHeight="1" outlineLevel="2" x14ac:dyDescent="0.25">
      <c r="B395" s="773"/>
      <c r="C395" s="1041"/>
      <c r="D395" s="782" t="s">
        <v>2048</v>
      </c>
      <c r="E395" s="783"/>
      <c r="F395" s="773"/>
      <c r="G395" s="784">
        <v>0</v>
      </c>
      <c r="H395" s="784">
        <f t="shared" si="231"/>
        <v>0</v>
      </c>
      <c r="I395" s="784">
        <v>0</v>
      </c>
      <c r="J395" s="784">
        <f t="shared" si="232"/>
        <v>0</v>
      </c>
      <c r="K395" s="784"/>
      <c r="L395" s="784">
        <f t="shared" si="233"/>
        <v>0</v>
      </c>
      <c r="M395" s="784">
        <f>J395+H395*Onderbouwing_M29!$Y$2+L395</f>
        <v>0</v>
      </c>
      <c r="N395" s="1050"/>
      <c r="O395" s="787"/>
      <c r="P395" s="787"/>
      <c r="Q395" s="930" t="s">
        <v>1576</v>
      </c>
      <c r="R395" s="930">
        <f>_xlfn.XLOOKUP(Q395,Tabellen!$B$4:$B$16,Tabellen!$C$4:$C$16,"controleren")</f>
        <v>0.3</v>
      </c>
      <c r="S395" s="931">
        <f t="shared" si="234"/>
        <v>0</v>
      </c>
      <c r="T395" s="931">
        <f t="shared" si="235"/>
        <v>0</v>
      </c>
      <c r="U395" s="931">
        <f t="shared" si="236"/>
        <v>0</v>
      </c>
      <c r="V395" s="931">
        <f t="shared" si="237"/>
        <v>0</v>
      </c>
      <c r="W395" s="787">
        <f t="shared" si="238"/>
        <v>0</v>
      </c>
      <c r="X395" s="787">
        <f t="shared" si="239"/>
        <v>0</v>
      </c>
    </row>
    <row r="396" spans="2:34" s="769" customFormat="1" ht="15.65" customHeight="1" outlineLevel="2" x14ac:dyDescent="0.25">
      <c r="B396" s="773"/>
      <c r="C396" s="1041"/>
      <c r="D396" s="782" t="s">
        <v>2049</v>
      </c>
      <c r="E396" s="783"/>
      <c r="F396" s="773"/>
      <c r="G396" s="784">
        <v>0</v>
      </c>
      <c r="H396" s="784">
        <f t="shared" si="231"/>
        <v>0</v>
      </c>
      <c r="I396" s="784">
        <v>0</v>
      </c>
      <c r="J396" s="784">
        <f t="shared" si="232"/>
        <v>0</v>
      </c>
      <c r="K396" s="784"/>
      <c r="L396" s="784">
        <f t="shared" si="233"/>
        <v>0</v>
      </c>
      <c r="M396" s="784">
        <f>J396+H396*Onderbouwing_M29!$Y$2+L396</f>
        <v>0</v>
      </c>
      <c r="N396" s="1050"/>
      <c r="O396" s="787"/>
      <c r="P396" s="787"/>
      <c r="Q396" s="930" t="s">
        <v>1576</v>
      </c>
      <c r="R396" s="930">
        <f>_xlfn.XLOOKUP(Q396,Tabellen!$B$4:$B$16,Tabellen!$C$4:$C$16,"controleren")</f>
        <v>0.3</v>
      </c>
      <c r="S396" s="931">
        <f t="shared" si="234"/>
        <v>0</v>
      </c>
      <c r="T396" s="931">
        <f t="shared" si="235"/>
        <v>0</v>
      </c>
      <c r="U396" s="931">
        <f t="shared" si="236"/>
        <v>0</v>
      </c>
      <c r="V396" s="931">
        <f t="shared" si="237"/>
        <v>0</v>
      </c>
      <c r="W396" s="787">
        <f t="shared" si="238"/>
        <v>0</v>
      </c>
      <c r="X396" s="787">
        <f t="shared" si="239"/>
        <v>0</v>
      </c>
    </row>
    <row r="397" spans="2:34" s="769" customFormat="1" ht="15.65" customHeight="1" outlineLevel="2" x14ac:dyDescent="0.25">
      <c r="B397" s="773"/>
      <c r="C397" s="1041"/>
      <c r="D397" s="782" t="s">
        <v>2050</v>
      </c>
      <c r="E397" s="783"/>
      <c r="F397" s="773"/>
      <c r="G397" s="784">
        <v>0</v>
      </c>
      <c r="H397" s="784">
        <f t="shared" si="231"/>
        <v>0</v>
      </c>
      <c r="I397" s="784">
        <v>0</v>
      </c>
      <c r="J397" s="784">
        <f t="shared" si="232"/>
        <v>0</v>
      </c>
      <c r="K397" s="784"/>
      <c r="L397" s="784">
        <f t="shared" si="233"/>
        <v>0</v>
      </c>
      <c r="M397" s="784">
        <f>J397+H397*Onderbouwing_M29!$Y$2+L397</f>
        <v>0</v>
      </c>
      <c r="N397" s="1050"/>
      <c r="O397" s="787"/>
      <c r="P397" s="787"/>
      <c r="Q397" s="930" t="s">
        <v>1576</v>
      </c>
      <c r="R397" s="930">
        <f>_xlfn.XLOOKUP(Q397,Tabellen!$B$4:$B$16,Tabellen!$C$4:$C$16,"controleren")</f>
        <v>0.3</v>
      </c>
      <c r="S397" s="931">
        <f t="shared" si="234"/>
        <v>0</v>
      </c>
      <c r="T397" s="931">
        <f t="shared" si="235"/>
        <v>0</v>
      </c>
      <c r="U397" s="931">
        <f t="shared" si="236"/>
        <v>0</v>
      </c>
      <c r="V397" s="931">
        <f t="shared" si="237"/>
        <v>0</v>
      </c>
      <c r="W397" s="787">
        <f t="shared" si="238"/>
        <v>0</v>
      </c>
      <c r="X397" s="787">
        <f t="shared" si="239"/>
        <v>0</v>
      </c>
    </row>
    <row r="398" spans="2:34" s="769" customFormat="1" ht="15.65" customHeight="1" outlineLevel="2" x14ac:dyDescent="0.25">
      <c r="B398" s="773"/>
      <c r="C398" s="1041"/>
      <c r="D398" s="782" t="s">
        <v>2051</v>
      </c>
      <c r="E398" s="783"/>
      <c r="F398" s="773"/>
      <c r="G398" s="784">
        <v>0</v>
      </c>
      <c r="H398" s="784">
        <f t="shared" si="231"/>
        <v>0</v>
      </c>
      <c r="I398" s="784">
        <v>0</v>
      </c>
      <c r="J398" s="784">
        <f t="shared" si="232"/>
        <v>0</v>
      </c>
      <c r="K398" s="784"/>
      <c r="L398" s="784">
        <f t="shared" si="233"/>
        <v>0</v>
      </c>
      <c r="M398" s="784">
        <f>J398+H398*Onderbouwing_M29!$Y$2+L398</f>
        <v>0</v>
      </c>
      <c r="N398" s="1050"/>
      <c r="O398" s="787"/>
      <c r="P398" s="787"/>
      <c r="Q398" s="930" t="s">
        <v>1576</v>
      </c>
      <c r="R398" s="930">
        <f>_xlfn.XLOOKUP(Q398,Tabellen!$B$4:$B$16,Tabellen!$C$4:$C$16,"controleren")</f>
        <v>0.3</v>
      </c>
      <c r="S398" s="931">
        <f t="shared" si="234"/>
        <v>0</v>
      </c>
      <c r="T398" s="931">
        <f t="shared" si="235"/>
        <v>0</v>
      </c>
      <c r="U398" s="931">
        <f t="shared" si="236"/>
        <v>0</v>
      </c>
      <c r="V398" s="931">
        <f t="shared" si="237"/>
        <v>0</v>
      </c>
      <c r="W398" s="787">
        <f t="shared" si="238"/>
        <v>0</v>
      </c>
      <c r="X398" s="787">
        <f t="shared" si="239"/>
        <v>0</v>
      </c>
    </row>
    <row r="399" spans="2:34" s="769" customFormat="1" ht="15.65" customHeight="1" outlineLevel="2" x14ac:dyDescent="0.25">
      <c r="B399" s="773"/>
      <c r="C399" s="1041"/>
      <c r="D399" s="782" t="s">
        <v>2052</v>
      </c>
      <c r="E399" s="783"/>
      <c r="F399" s="773"/>
      <c r="G399" s="784">
        <v>0</v>
      </c>
      <c r="H399" s="784">
        <f t="shared" si="231"/>
        <v>0</v>
      </c>
      <c r="I399" s="784">
        <v>0</v>
      </c>
      <c r="J399" s="784">
        <f t="shared" si="232"/>
        <v>0</v>
      </c>
      <c r="K399" s="784"/>
      <c r="L399" s="784">
        <f t="shared" si="233"/>
        <v>0</v>
      </c>
      <c r="M399" s="784">
        <f>J399+H399*Onderbouwing_M29!$Y$2+L399</f>
        <v>0</v>
      </c>
      <c r="N399" s="1050"/>
      <c r="O399" s="787"/>
      <c r="P399" s="787"/>
      <c r="Q399" s="930" t="s">
        <v>1576</v>
      </c>
      <c r="R399" s="930">
        <f>_xlfn.XLOOKUP(Q399,Tabellen!$B$4:$B$16,Tabellen!$C$4:$C$16,"controleren")</f>
        <v>0.3</v>
      </c>
      <c r="S399" s="931">
        <f t="shared" si="234"/>
        <v>0</v>
      </c>
      <c r="T399" s="931">
        <f t="shared" si="235"/>
        <v>0</v>
      </c>
      <c r="U399" s="931">
        <f t="shared" si="236"/>
        <v>0</v>
      </c>
      <c r="V399" s="931">
        <f t="shared" si="237"/>
        <v>0</v>
      </c>
      <c r="W399" s="787">
        <f t="shared" si="238"/>
        <v>0</v>
      </c>
      <c r="X399" s="787">
        <f t="shared" si="239"/>
        <v>0</v>
      </c>
    </row>
    <row r="400" spans="2:34" s="769" customFormat="1" ht="15.65" customHeight="1" outlineLevel="2" x14ac:dyDescent="0.25">
      <c r="B400" s="773" t="str">
        <f>B389</f>
        <v>V1-3-C3</v>
      </c>
      <c r="C400" s="1042"/>
      <c r="D400" s="769" t="str">
        <f>D389</f>
        <v>Voorzetwand houten frame met grasvezel dik 160 mm Rc=3.50 &gt; 120 m²</v>
      </c>
      <c r="E400" s="783">
        <v>1</v>
      </c>
      <c r="F400" s="773" t="s">
        <v>78</v>
      </c>
      <c r="G400" s="784">
        <v>0</v>
      </c>
      <c r="H400" s="784">
        <f t="shared" si="231"/>
        <v>0</v>
      </c>
      <c r="I400" s="784">
        <v>0</v>
      </c>
      <c r="J400" s="784">
        <f t="shared" si="232"/>
        <v>0</v>
      </c>
      <c r="K400" s="767">
        <v>114</v>
      </c>
      <c r="L400" s="784">
        <f t="shared" si="233"/>
        <v>114</v>
      </c>
      <c r="M400" s="784">
        <f>J400+H400*Onderbouwing_M29!$Y$2+L400</f>
        <v>114</v>
      </c>
      <c r="N400" s="1050"/>
      <c r="O400" s="787"/>
      <c r="P400" s="787"/>
      <c r="Q400" s="930" t="s">
        <v>1576</v>
      </c>
      <c r="R400" s="930">
        <f>_xlfn.XLOOKUP(Q400,Tabellen!$B$4:$B$16,Tabellen!$C$4:$C$16,"controleren")</f>
        <v>0.3</v>
      </c>
      <c r="S400" s="931">
        <f t="shared" si="234"/>
        <v>34.199999999999996</v>
      </c>
      <c r="T400" s="931">
        <f t="shared" si="235"/>
        <v>79.800000000000011</v>
      </c>
      <c r="U400" s="931">
        <f t="shared" si="236"/>
        <v>3.0779999999999994</v>
      </c>
      <c r="V400" s="931">
        <f t="shared" si="237"/>
        <v>16.758000000000003</v>
      </c>
      <c r="W400" s="787">
        <f t="shared" si="238"/>
        <v>19.836000000000002</v>
      </c>
      <c r="X400" s="787">
        <f t="shared" si="239"/>
        <v>133.83600000000001</v>
      </c>
    </row>
    <row r="401" spans="2:34" ht="15.65" customHeight="1" outlineLevel="2" x14ac:dyDescent="0.25">
      <c r="B401" s="782"/>
      <c r="E401" s="783"/>
      <c r="G401" s="784">
        <v>0</v>
      </c>
      <c r="H401" s="784">
        <f t="shared" si="231"/>
        <v>0</v>
      </c>
      <c r="I401" s="784">
        <v>0</v>
      </c>
      <c r="J401" s="784">
        <f t="shared" si="232"/>
        <v>0</v>
      </c>
      <c r="K401" s="950"/>
      <c r="L401" s="784">
        <f t="shared" si="233"/>
        <v>0</v>
      </c>
      <c r="M401" s="784">
        <f>J401+H401*Onderbouwing_M29!$Y$2+L401</f>
        <v>0</v>
      </c>
      <c r="N401" s="1049"/>
      <c r="O401" s="785"/>
      <c r="P401" s="785"/>
      <c r="Q401" s="785"/>
      <c r="R401" s="785"/>
      <c r="S401" s="785"/>
      <c r="T401" s="785"/>
      <c r="U401" s="785"/>
      <c r="V401" s="785"/>
      <c r="W401" s="785"/>
      <c r="X401" s="785"/>
    </row>
    <row r="402" spans="2:34" ht="9" customHeight="1" outlineLevel="1" x14ac:dyDescent="0.25">
      <c r="B402" s="788"/>
      <c r="D402" s="789"/>
      <c r="E402" s="791"/>
      <c r="F402" s="789"/>
      <c r="G402" s="790"/>
      <c r="H402" s="790"/>
      <c r="I402" s="790"/>
      <c r="J402" s="790"/>
      <c r="K402" s="790"/>
      <c r="L402" s="790"/>
      <c r="M402" s="790"/>
      <c r="N402" s="1037"/>
      <c r="O402" s="963"/>
      <c r="P402" s="963"/>
      <c r="Q402" s="963"/>
      <c r="R402" s="963"/>
      <c r="S402" s="963"/>
      <c r="T402" s="963"/>
      <c r="U402" s="963"/>
      <c r="V402" s="963"/>
      <c r="W402" s="963"/>
      <c r="X402" s="963"/>
      <c r="Y402" s="963"/>
      <c r="Z402" s="774"/>
      <c r="AA402" s="779"/>
      <c r="AB402" s="753"/>
      <c r="AC402" s="753"/>
      <c r="AD402" s="753"/>
      <c r="AE402" s="753"/>
      <c r="AF402" s="753"/>
      <c r="AG402" s="758"/>
      <c r="AH402" s="758"/>
    </row>
    <row r="403" spans="2:34" ht="15.65" customHeight="1" outlineLevel="1" x14ac:dyDescent="0.25">
      <c r="B403" s="760" t="s">
        <v>1606</v>
      </c>
      <c r="D403" s="761" t="s">
        <v>1612</v>
      </c>
      <c r="E403" s="780">
        <v>1</v>
      </c>
      <c r="F403" s="761" t="s">
        <v>78</v>
      </c>
      <c r="G403" s="762"/>
      <c r="H403" s="762">
        <f>SUM(H404:H407)</f>
        <v>0</v>
      </c>
      <c r="I403" s="762"/>
      <c r="J403" s="762">
        <f>SUM(J404:J407)</f>
        <v>0</v>
      </c>
      <c r="K403" s="951"/>
      <c r="L403" s="762">
        <f>SUM(L404:L407)</f>
        <v>15</v>
      </c>
      <c r="M403" s="762">
        <f>SUM(M404:M407)</f>
        <v>15</v>
      </c>
      <c r="N403" s="1049"/>
      <c r="O403" s="763">
        <f>SUM(M404:M407)</f>
        <v>15</v>
      </c>
      <c r="P403" s="781" t="str">
        <f>B403</f>
        <v>V1-3-C4</v>
      </c>
      <c r="Q403" s="781"/>
      <c r="R403" s="781"/>
      <c r="S403" s="781"/>
      <c r="T403" s="781"/>
      <c r="U403" s="781"/>
      <c r="V403" s="781"/>
      <c r="W403" s="781"/>
      <c r="X403" s="932">
        <f>SUM(X404:X407)</f>
        <v>17.61</v>
      </c>
    </row>
    <row r="404" spans="2:34" ht="15.65" customHeight="1" outlineLevel="2" x14ac:dyDescent="0.25">
      <c r="B404" s="782" t="s">
        <v>1765</v>
      </c>
      <c r="D404" s="793" t="s">
        <v>168</v>
      </c>
      <c r="E404" s="783"/>
      <c r="G404" s="784"/>
      <c r="H404" s="784"/>
      <c r="I404" s="784"/>
      <c r="J404" s="784"/>
      <c r="K404" s="950"/>
      <c r="L404" s="784"/>
      <c r="M404" s="784"/>
      <c r="N404" s="1049"/>
      <c r="O404" s="785"/>
      <c r="P404" s="785"/>
      <c r="Q404" s="785"/>
      <c r="R404" s="785"/>
      <c r="S404" s="785"/>
      <c r="T404" s="785"/>
      <c r="U404" s="785"/>
      <c r="V404" s="785"/>
      <c r="W404" s="785"/>
      <c r="X404" s="785"/>
    </row>
    <row r="405" spans="2:34" s="769" customFormat="1" ht="15.65" customHeight="1" outlineLevel="2" x14ac:dyDescent="0.25">
      <c r="B405" s="773"/>
      <c r="C405" s="1041"/>
      <c r="D405" s="782"/>
      <c r="E405" s="783"/>
      <c r="F405" s="773"/>
      <c r="G405" s="784">
        <v>0</v>
      </c>
      <c r="H405" s="784">
        <f>E405*G405</f>
        <v>0</v>
      </c>
      <c r="I405" s="784">
        <v>0</v>
      </c>
      <c r="J405" s="784">
        <f>E405*I405</f>
        <v>0</v>
      </c>
      <c r="K405" s="784"/>
      <c r="L405" s="784">
        <f>E405*K405</f>
        <v>0</v>
      </c>
      <c r="M405" s="784">
        <f>J405+H405*Onderbouwing_M29!$Y$2+L405</f>
        <v>0</v>
      </c>
      <c r="N405" s="1050"/>
      <c r="O405" s="787"/>
      <c r="P405" s="787"/>
      <c r="Q405" s="930" t="s">
        <v>1576</v>
      </c>
      <c r="R405" s="930">
        <f>_xlfn.XLOOKUP(Q405,Tabellen!$B$4:$B$16,Tabellen!$C$4:$C$16,"controleren")</f>
        <v>0.3</v>
      </c>
      <c r="S405" s="931">
        <f>M405*R405</f>
        <v>0</v>
      </c>
      <c r="T405" s="931">
        <f>M405-S405</f>
        <v>0</v>
      </c>
      <c r="U405" s="931">
        <f>S405*$U$2</f>
        <v>0</v>
      </c>
      <c r="V405" s="931">
        <f>T405*$V$2</f>
        <v>0</v>
      </c>
      <c r="W405" s="787">
        <f>U405+V405</f>
        <v>0</v>
      </c>
      <c r="X405" s="787">
        <f>M405+W405</f>
        <v>0</v>
      </c>
    </row>
    <row r="406" spans="2:34" s="769" customFormat="1" ht="15.65" customHeight="1" outlineLevel="2" x14ac:dyDescent="0.25">
      <c r="B406" s="773" t="str">
        <f>B403</f>
        <v>V1-3-C4</v>
      </c>
      <c r="C406" s="1042"/>
      <c r="D406" s="769" t="str">
        <f>D403</f>
        <v>╚ Meerprijs grasvezel dik ??? mm Rc=???</v>
      </c>
      <c r="E406" s="783">
        <v>1</v>
      </c>
      <c r="F406" s="773" t="s">
        <v>78</v>
      </c>
      <c r="G406" s="784">
        <v>0</v>
      </c>
      <c r="H406" s="784">
        <f>E406*G406</f>
        <v>0</v>
      </c>
      <c r="I406" s="784">
        <v>0</v>
      </c>
      <c r="J406" s="784">
        <f>E406*I406</f>
        <v>0</v>
      </c>
      <c r="K406" s="767">
        <v>15</v>
      </c>
      <c r="L406" s="784">
        <f>E406*K406</f>
        <v>15</v>
      </c>
      <c r="M406" s="784">
        <f>J406+H406*Onderbouwing_M29!$Y$2+L406</f>
        <v>15</v>
      </c>
      <c r="N406" s="1050"/>
      <c r="O406" s="787"/>
      <c r="P406" s="787"/>
      <c r="Q406" s="930" t="s">
        <v>1576</v>
      </c>
      <c r="R406" s="930">
        <f>_xlfn.XLOOKUP(Q406,Tabellen!$B$4:$B$16,Tabellen!$C$4:$C$16,"controleren")</f>
        <v>0.3</v>
      </c>
      <c r="S406" s="931">
        <f>M406*R406</f>
        <v>4.5</v>
      </c>
      <c r="T406" s="931">
        <f>M406-S406</f>
        <v>10.5</v>
      </c>
      <c r="U406" s="931">
        <f>S406*$U$2</f>
        <v>0.40499999999999997</v>
      </c>
      <c r="V406" s="931">
        <f>T406*$V$2</f>
        <v>2.2050000000000001</v>
      </c>
      <c r="W406" s="787">
        <f>U406+V406</f>
        <v>2.61</v>
      </c>
      <c r="X406" s="787">
        <f>M406+W406</f>
        <v>17.61</v>
      </c>
    </row>
    <row r="407" spans="2:34" ht="15.65" customHeight="1" outlineLevel="2" x14ac:dyDescent="0.25">
      <c r="B407" s="782"/>
      <c r="E407" s="783"/>
      <c r="G407" s="792"/>
      <c r="H407" s="784">
        <f>E407*G407</f>
        <v>0</v>
      </c>
      <c r="I407" s="784">
        <v>0</v>
      </c>
      <c r="J407" s="784">
        <f>E407*I407</f>
        <v>0</v>
      </c>
      <c r="K407" s="950"/>
      <c r="L407" s="784">
        <f>E407*K407</f>
        <v>0</v>
      </c>
      <c r="M407" s="784">
        <f>J407+H407*Onderbouwing_M29!$Y$2+L407</f>
        <v>0</v>
      </c>
      <c r="N407" s="1049"/>
      <c r="O407" s="785"/>
      <c r="P407" s="785"/>
      <c r="Q407" s="785"/>
      <c r="R407" s="785"/>
      <c r="S407" s="785"/>
      <c r="T407" s="785"/>
      <c r="U407" s="785"/>
      <c r="V407" s="785"/>
      <c r="W407" s="785"/>
      <c r="X407" s="785"/>
    </row>
    <row r="408" spans="2:34" ht="9" customHeight="1" outlineLevel="1" x14ac:dyDescent="0.25">
      <c r="B408" s="788"/>
      <c r="D408" s="789"/>
      <c r="E408" s="791"/>
      <c r="F408" s="789"/>
      <c r="G408" s="790"/>
      <c r="H408" s="790"/>
      <c r="I408" s="790"/>
      <c r="J408" s="790"/>
      <c r="K408" s="790"/>
      <c r="L408" s="790"/>
      <c r="M408" s="790"/>
      <c r="N408" s="1037"/>
      <c r="O408" s="963"/>
      <c r="P408" s="963"/>
      <c r="Q408" s="963"/>
      <c r="R408" s="963"/>
      <c r="S408" s="963"/>
      <c r="T408" s="963"/>
      <c r="U408" s="963"/>
      <c r="V408" s="963"/>
      <c r="W408" s="963"/>
      <c r="X408" s="963"/>
      <c r="Y408" s="963"/>
      <c r="Z408" s="774"/>
      <c r="AA408" s="779"/>
      <c r="AB408" s="753"/>
      <c r="AC408" s="753"/>
      <c r="AD408" s="753"/>
      <c r="AE408" s="753"/>
      <c r="AF408" s="753"/>
      <c r="AG408" s="758"/>
      <c r="AH408" s="758"/>
    </row>
    <row r="409" spans="2:34" ht="15.65" customHeight="1" outlineLevel="1" x14ac:dyDescent="0.25">
      <c r="B409" s="760" t="s">
        <v>1608</v>
      </c>
      <c r="D409" s="761" t="s">
        <v>1812</v>
      </c>
      <c r="E409" s="780">
        <v>1</v>
      </c>
      <c r="F409" s="761" t="s">
        <v>78</v>
      </c>
      <c r="G409" s="762"/>
      <c r="H409" s="762">
        <f>SUM(H410:H421)</f>
        <v>0</v>
      </c>
      <c r="I409" s="762"/>
      <c r="J409" s="762">
        <f>SUM(J410:J421)</f>
        <v>0</v>
      </c>
      <c r="K409" s="951"/>
      <c r="L409" s="762">
        <f>SUM(L410:L421)</f>
        <v>116</v>
      </c>
      <c r="M409" s="762">
        <f>SUM(M410:M421)</f>
        <v>116</v>
      </c>
      <c r="N409" s="1049"/>
      <c r="O409" s="763">
        <f>SUM(M410:M421)</f>
        <v>116</v>
      </c>
      <c r="P409" s="781" t="str">
        <f>B409</f>
        <v>V1-3-D1</v>
      </c>
      <c r="Q409" s="781"/>
      <c r="R409" s="781"/>
      <c r="S409" s="781"/>
      <c r="T409" s="781"/>
      <c r="U409" s="781"/>
      <c r="V409" s="781"/>
      <c r="W409" s="781"/>
      <c r="X409" s="932">
        <f>SUM(X410:X421)</f>
        <v>136.184</v>
      </c>
    </row>
    <row r="410" spans="2:34" ht="15.65" customHeight="1" outlineLevel="2" x14ac:dyDescent="0.25">
      <c r="B410" s="782"/>
      <c r="D410" s="793" t="s">
        <v>168</v>
      </c>
      <c r="E410" s="783"/>
      <c r="G410" s="784"/>
      <c r="H410" s="784"/>
      <c r="I410" s="784"/>
      <c r="J410" s="784"/>
      <c r="K410" s="950"/>
      <c r="L410" s="784"/>
      <c r="M410" s="784"/>
      <c r="N410" s="1049"/>
      <c r="O410" s="785"/>
      <c r="P410" s="785"/>
      <c r="Q410" s="785"/>
      <c r="R410" s="785"/>
      <c r="S410" s="785"/>
      <c r="T410" s="785"/>
      <c r="U410" s="785"/>
      <c r="V410" s="785"/>
      <c r="W410" s="785"/>
      <c r="X410" s="785"/>
    </row>
    <row r="411" spans="2:34" s="769" customFormat="1" ht="15.65" customHeight="1" outlineLevel="2" x14ac:dyDescent="0.25">
      <c r="B411" s="773"/>
      <c r="C411" s="1041"/>
      <c r="D411" s="782" t="s">
        <v>2044</v>
      </c>
      <c r="E411" s="783"/>
      <c r="F411" s="773"/>
      <c r="G411" s="784">
        <v>0</v>
      </c>
      <c r="H411" s="784">
        <f t="shared" ref="H411:H421" si="240">E411*G411</f>
        <v>0</v>
      </c>
      <c r="I411" s="784">
        <v>0</v>
      </c>
      <c r="J411" s="784">
        <f t="shared" ref="J411:J421" si="241">E411*I411</f>
        <v>0</v>
      </c>
      <c r="K411" s="784"/>
      <c r="L411" s="784">
        <f t="shared" ref="L411:L421" si="242">E411*K411</f>
        <v>0</v>
      </c>
      <c r="M411" s="784">
        <f>J411+H411*Onderbouwing_M29!$Y$2+L411</f>
        <v>0</v>
      </c>
      <c r="N411" s="1050"/>
      <c r="O411" s="787"/>
      <c r="P411" s="787"/>
      <c r="Q411" s="930" t="s">
        <v>1576</v>
      </c>
      <c r="R411" s="930">
        <f>_xlfn.XLOOKUP(Q411,Tabellen!$B$4:$B$16,Tabellen!$C$4:$C$16,"controleren")</f>
        <v>0.3</v>
      </c>
      <c r="S411" s="931">
        <f t="shared" ref="S411:S420" si="243">M411*R411</f>
        <v>0</v>
      </c>
      <c r="T411" s="931">
        <f t="shared" ref="T411:T420" si="244">M411-S411</f>
        <v>0</v>
      </c>
      <c r="U411" s="931">
        <f t="shared" ref="U411:U420" si="245">S411*$U$2</f>
        <v>0</v>
      </c>
      <c r="V411" s="931">
        <f t="shared" ref="V411:V420" si="246">T411*$V$2</f>
        <v>0</v>
      </c>
      <c r="W411" s="787">
        <f t="shared" ref="W411:W420" si="247">U411+V411</f>
        <v>0</v>
      </c>
      <c r="X411" s="787">
        <f t="shared" ref="X411:X420" si="248">M411+W411</f>
        <v>0</v>
      </c>
    </row>
    <row r="412" spans="2:34" s="769" customFormat="1" ht="15.65" customHeight="1" outlineLevel="2" x14ac:dyDescent="0.25">
      <c r="B412" s="773"/>
      <c r="C412" s="1041"/>
      <c r="D412" s="782" t="s">
        <v>2045</v>
      </c>
      <c r="E412" s="783"/>
      <c r="F412" s="773"/>
      <c r="G412" s="784">
        <v>0</v>
      </c>
      <c r="H412" s="784">
        <f t="shared" si="240"/>
        <v>0</v>
      </c>
      <c r="I412" s="784">
        <v>0</v>
      </c>
      <c r="J412" s="784">
        <f t="shared" si="241"/>
        <v>0</v>
      </c>
      <c r="K412" s="784"/>
      <c r="L412" s="784">
        <f t="shared" si="242"/>
        <v>0</v>
      </c>
      <c r="M412" s="784">
        <f>J412+H412*Onderbouwing_M29!$Y$2+L412</f>
        <v>0</v>
      </c>
      <c r="N412" s="1050"/>
      <c r="O412" s="787"/>
      <c r="P412" s="787"/>
      <c r="Q412" s="930" t="s">
        <v>1576</v>
      </c>
      <c r="R412" s="930">
        <f>_xlfn.XLOOKUP(Q412,Tabellen!$B$4:$B$16,Tabellen!$C$4:$C$16,"controleren")</f>
        <v>0.3</v>
      </c>
      <c r="S412" s="931">
        <f t="shared" si="243"/>
        <v>0</v>
      </c>
      <c r="T412" s="931">
        <f t="shared" si="244"/>
        <v>0</v>
      </c>
      <c r="U412" s="931">
        <f t="shared" si="245"/>
        <v>0</v>
      </c>
      <c r="V412" s="931">
        <f t="shared" si="246"/>
        <v>0</v>
      </c>
      <c r="W412" s="787">
        <f t="shared" si="247"/>
        <v>0</v>
      </c>
      <c r="X412" s="787">
        <f t="shared" si="248"/>
        <v>0</v>
      </c>
    </row>
    <row r="413" spans="2:34" s="769" customFormat="1" ht="15.65" customHeight="1" outlineLevel="2" x14ac:dyDescent="0.25">
      <c r="B413" s="773"/>
      <c r="C413" s="1041"/>
      <c r="D413" s="782" t="s">
        <v>2046</v>
      </c>
      <c r="E413" s="783"/>
      <c r="F413" s="773"/>
      <c r="G413" s="784">
        <v>0</v>
      </c>
      <c r="H413" s="784">
        <f t="shared" si="240"/>
        <v>0</v>
      </c>
      <c r="I413" s="784">
        <v>0</v>
      </c>
      <c r="J413" s="784">
        <f t="shared" si="241"/>
        <v>0</v>
      </c>
      <c r="K413" s="784"/>
      <c r="L413" s="784">
        <f t="shared" si="242"/>
        <v>0</v>
      </c>
      <c r="M413" s="784">
        <f>J413+H413*Onderbouwing_M29!$Y$2+L413</f>
        <v>0</v>
      </c>
      <c r="N413" s="1050"/>
      <c r="O413" s="787"/>
      <c r="P413" s="787"/>
      <c r="Q413" s="930" t="s">
        <v>1576</v>
      </c>
      <c r="R413" s="930">
        <f>_xlfn.XLOOKUP(Q413,Tabellen!$B$4:$B$16,Tabellen!$C$4:$C$16,"controleren")</f>
        <v>0.3</v>
      </c>
      <c r="S413" s="931">
        <f t="shared" si="243"/>
        <v>0</v>
      </c>
      <c r="T413" s="931">
        <f t="shared" si="244"/>
        <v>0</v>
      </c>
      <c r="U413" s="931">
        <f t="shared" si="245"/>
        <v>0</v>
      </c>
      <c r="V413" s="931">
        <f t="shared" si="246"/>
        <v>0</v>
      </c>
      <c r="W413" s="787">
        <f t="shared" si="247"/>
        <v>0</v>
      </c>
      <c r="X413" s="787">
        <f t="shared" si="248"/>
        <v>0</v>
      </c>
    </row>
    <row r="414" spans="2:34" s="769" customFormat="1" ht="15.65" customHeight="1" outlineLevel="2" x14ac:dyDescent="0.25">
      <c r="B414" s="773"/>
      <c r="C414" s="1041"/>
      <c r="D414" s="782" t="s">
        <v>2047</v>
      </c>
      <c r="E414" s="783"/>
      <c r="F414" s="773"/>
      <c r="G414" s="784">
        <v>0</v>
      </c>
      <c r="H414" s="784">
        <f t="shared" si="240"/>
        <v>0</v>
      </c>
      <c r="I414" s="784">
        <v>0</v>
      </c>
      <c r="J414" s="784">
        <f t="shared" si="241"/>
        <v>0</v>
      </c>
      <c r="K414" s="784"/>
      <c r="L414" s="784">
        <f t="shared" si="242"/>
        <v>0</v>
      </c>
      <c r="M414" s="784">
        <f>J414+H414*Onderbouwing_M29!$Y$2+L414</f>
        <v>0</v>
      </c>
      <c r="N414" s="1050"/>
      <c r="O414" s="787"/>
      <c r="P414" s="787"/>
      <c r="Q414" s="930" t="s">
        <v>1576</v>
      </c>
      <c r="R414" s="930">
        <f>_xlfn.XLOOKUP(Q414,Tabellen!$B$4:$B$16,Tabellen!$C$4:$C$16,"controleren")</f>
        <v>0.3</v>
      </c>
      <c r="S414" s="931">
        <f t="shared" si="243"/>
        <v>0</v>
      </c>
      <c r="T414" s="931">
        <f t="shared" si="244"/>
        <v>0</v>
      </c>
      <c r="U414" s="931">
        <f t="shared" si="245"/>
        <v>0</v>
      </c>
      <c r="V414" s="931">
        <f t="shared" si="246"/>
        <v>0</v>
      </c>
      <c r="W414" s="787">
        <f t="shared" si="247"/>
        <v>0</v>
      </c>
      <c r="X414" s="787">
        <f t="shared" si="248"/>
        <v>0</v>
      </c>
    </row>
    <row r="415" spans="2:34" s="769" customFormat="1" ht="15.65" customHeight="1" outlineLevel="2" x14ac:dyDescent="0.25">
      <c r="B415" s="773"/>
      <c r="C415" s="1041"/>
      <c r="D415" s="782" t="s">
        <v>2048</v>
      </c>
      <c r="E415" s="783"/>
      <c r="F415" s="773"/>
      <c r="G415" s="784">
        <v>0</v>
      </c>
      <c r="H415" s="784">
        <f t="shared" si="240"/>
        <v>0</v>
      </c>
      <c r="I415" s="784">
        <v>0</v>
      </c>
      <c r="J415" s="784">
        <f t="shared" si="241"/>
        <v>0</v>
      </c>
      <c r="K415" s="784"/>
      <c r="L415" s="784">
        <f t="shared" si="242"/>
        <v>0</v>
      </c>
      <c r="M415" s="784">
        <f>J415+H415*Onderbouwing_M29!$Y$2+L415</f>
        <v>0</v>
      </c>
      <c r="N415" s="1050"/>
      <c r="O415" s="787"/>
      <c r="P415" s="787"/>
      <c r="Q415" s="930" t="s">
        <v>1576</v>
      </c>
      <c r="R415" s="930">
        <f>_xlfn.XLOOKUP(Q415,Tabellen!$B$4:$B$16,Tabellen!$C$4:$C$16,"controleren")</f>
        <v>0.3</v>
      </c>
      <c r="S415" s="931">
        <f t="shared" si="243"/>
        <v>0</v>
      </c>
      <c r="T415" s="931">
        <f t="shared" si="244"/>
        <v>0</v>
      </c>
      <c r="U415" s="931">
        <f t="shared" si="245"/>
        <v>0</v>
      </c>
      <c r="V415" s="931">
        <f t="shared" si="246"/>
        <v>0</v>
      </c>
      <c r="W415" s="787">
        <f t="shared" si="247"/>
        <v>0</v>
      </c>
      <c r="X415" s="787">
        <f t="shared" si="248"/>
        <v>0</v>
      </c>
    </row>
    <row r="416" spans="2:34" s="769" customFormat="1" ht="15.65" customHeight="1" outlineLevel="2" x14ac:dyDescent="0.25">
      <c r="B416" s="773"/>
      <c r="C416" s="1041"/>
      <c r="D416" s="782" t="s">
        <v>2049</v>
      </c>
      <c r="E416" s="783"/>
      <c r="F416" s="773"/>
      <c r="G416" s="784">
        <v>0</v>
      </c>
      <c r="H416" s="784">
        <f t="shared" si="240"/>
        <v>0</v>
      </c>
      <c r="I416" s="784">
        <v>0</v>
      </c>
      <c r="J416" s="784">
        <f t="shared" si="241"/>
        <v>0</v>
      </c>
      <c r="K416" s="784"/>
      <c r="L416" s="784">
        <f t="shared" si="242"/>
        <v>0</v>
      </c>
      <c r="M416" s="784">
        <f>J416+H416*Onderbouwing_M29!$Y$2+L416</f>
        <v>0</v>
      </c>
      <c r="N416" s="1050"/>
      <c r="O416" s="787"/>
      <c r="P416" s="787"/>
      <c r="Q416" s="930" t="s">
        <v>1576</v>
      </c>
      <c r="R416" s="930">
        <f>_xlfn.XLOOKUP(Q416,Tabellen!$B$4:$B$16,Tabellen!$C$4:$C$16,"controleren")</f>
        <v>0.3</v>
      </c>
      <c r="S416" s="931">
        <f t="shared" si="243"/>
        <v>0</v>
      </c>
      <c r="T416" s="931">
        <f t="shared" si="244"/>
        <v>0</v>
      </c>
      <c r="U416" s="931">
        <f t="shared" si="245"/>
        <v>0</v>
      </c>
      <c r="V416" s="931">
        <f t="shared" si="246"/>
        <v>0</v>
      </c>
      <c r="W416" s="787">
        <f t="shared" si="247"/>
        <v>0</v>
      </c>
      <c r="X416" s="787">
        <f t="shared" si="248"/>
        <v>0</v>
      </c>
    </row>
    <row r="417" spans="2:34" s="769" customFormat="1" ht="15.65" customHeight="1" outlineLevel="2" x14ac:dyDescent="0.25">
      <c r="B417" s="773"/>
      <c r="C417" s="1041"/>
      <c r="D417" s="782" t="s">
        <v>2050</v>
      </c>
      <c r="E417" s="783"/>
      <c r="F417" s="773"/>
      <c r="G417" s="784">
        <v>0</v>
      </c>
      <c r="H417" s="784">
        <f t="shared" si="240"/>
        <v>0</v>
      </c>
      <c r="I417" s="784">
        <v>0</v>
      </c>
      <c r="J417" s="784">
        <f t="shared" si="241"/>
        <v>0</v>
      </c>
      <c r="K417" s="784"/>
      <c r="L417" s="784">
        <f t="shared" si="242"/>
        <v>0</v>
      </c>
      <c r="M417" s="784">
        <f>J417+H417*Onderbouwing_M29!$Y$2+L417</f>
        <v>0</v>
      </c>
      <c r="N417" s="1050"/>
      <c r="O417" s="787"/>
      <c r="P417" s="787"/>
      <c r="Q417" s="930" t="s">
        <v>1576</v>
      </c>
      <c r="R417" s="930">
        <f>_xlfn.XLOOKUP(Q417,Tabellen!$B$4:$B$16,Tabellen!$C$4:$C$16,"controleren")</f>
        <v>0.3</v>
      </c>
      <c r="S417" s="931">
        <f t="shared" si="243"/>
        <v>0</v>
      </c>
      <c r="T417" s="931">
        <f t="shared" si="244"/>
        <v>0</v>
      </c>
      <c r="U417" s="931">
        <f t="shared" si="245"/>
        <v>0</v>
      </c>
      <c r="V417" s="931">
        <f t="shared" si="246"/>
        <v>0</v>
      </c>
      <c r="W417" s="787">
        <f t="shared" si="247"/>
        <v>0</v>
      </c>
      <c r="X417" s="787">
        <f t="shared" si="248"/>
        <v>0</v>
      </c>
    </row>
    <row r="418" spans="2:34" s="769" customFormat="1" ht="15.65" customHeight="1" outlineLevel="2" x14ac:dyDescent="0.25">
      <c r="B418" s="773"/>
      <c r="C418" s="1041"/>
      <c r="D418" s="782" t="s">
        <v>2051</v>
      </c>
      <c r="E418" s="783"/>
      <c r="F418" s="773"/>
      <c r="G418" s="784">
        <v>0</v>
      </c>
      <c r="H418" s="784">
        <f t="shared" si="240"/>
        <v>0</v>
      </c>
      <c r="I418" s="784">
        <v>0</v>
      </c>
      <c r="J418" s="784">
        <f t="shared" si="241"/>
        <v>0</v>
      </c>
      <c r="K418" s="784"/>
      <c r="L418" s="784">
        <f t="shared" si="242"/>
        <v>0</v>
      </c>
      <c r="M418" s="784">
        <f>J418+H418*Onderbouwing_M29!$Y$2+L418</f>
        <v>0</v>
      </c>
      <c r="N418" s="1050"/>
      <c r="O418" s="787"/>
      <c r="P418" s="787"/>
      <c r="Q418" s="930" t="s">
        <v>1576</v>
      </c>
      <c r="R418" s="930">
        <f>_xlfn.XLOOKUP(Q418,Tabellen!$B$4:$B$16,Tabellen!$C$4:$C$16,"controleren")</f>
        <v>0.3</v>
      </c>
      <c r="S418" s="931">
        <f t="shared" si="243"/>
        <v>0</v>
      </c>
      <c r="T418" s="931">
        <f t="shared" si="244"/>
        <v>0</v>
      </c>
      <c r="U418" s="931">
        <f t="shared" si="245"/>
        <v>0</v>
      </c>
      <c r="V418" s="931">
        <f t="shared" si="246"/>
        <v>0</v>
      </c>
      <c r="W418" s="787">
        <f t="shared" si="247"/>
        <v>0</v>
      </c>
      <c r="X418" s="787">
        <f t="shared" si="248"/>
        <v>0</v>
      </c>
    </row>
    <row r="419" spans="2:34" s="769" customFormat="1" ht="15.65" customHeight="1" outlineLevel="2" x14ac:dyDescent="0.25">
      <c r="B419" s="773"/>
      <c r="C419" s="1041"/>
      <c r="D419" s="782" t="s">
        <v>2052</v>
      </c>
      <c r="E419" s="783"/>
      <c r="F419" s="773"/>
      <c r="G419" s="784">
        <v>0</v>
      </c>
      <c r="H419" s="784">
        <f t="shared" si="240"/>
        <v>0</v>
      </c>
      <c r="I419" s="784">
        <v>0</v>
      </c>
      <c r="J419" s="784">
        <f t="shared" si="241"/>
        <v>0</v>
      </c>
      <c r="K419" s="784"/>
      <c r="L419" s="784">
        <f t="shared" si="242"/>
        <v>0</v>
      </c>
      <c r="M419" s="784">
        <f>J419+H419*Onderbouwing_M29!$Y$2+L419</f>
        <v>0</v>
      </c>
      <c r="N419" s="1050"/>
      <c r="O419" s="787"/>
      <c r="P419" s="787"/>
      <c r="Q419" s="930" t="s">
        <v>1576</v>
      </c>
      <c r="R419" s="930">
        <f>_xlfn.XLOOKUP(Q419,Tabellen!$B$4:$B$16,Tabellen!$C$4:$C$16,"controleren")</f>
        <v>0.3</v>
      </c>
      <c r="S419" s="931">
        <f t="shared" si="243"/>
        <v>0</v>
      </c>
      <c r="T419" s="931">
        <f t="shared" si="244"/>
        <v>0</v>
      </c>
      <c r="U419" s="931">
        <f t="shared" si="245"/>
        <v>0</v>
      </c>
      <c r="V419" s="931">
        <f t="shared" si="246"/>
        <v>0</v>
      </c>
      <c r="W419" s="787">
        <f t="shared" si="247"/>
        <v>0</v>
      </c>
      <c r="X419" s="787">
        <f t="shared" si="248"/>
        <v>0</v>
      </c>
    </row>
    <row r="420" spans="2:34" s="769" customFormat="1" ht="15.65" customHeight="1" outlineLevel="2" x14ac:dyDescent="0.25">
      <c r="B420" s="773" t="str">
        <f>B409</f>
        <v>V1-3-D1</v>
      </c>
      <c r="C420" s="1042"/>
      <c r="D420" s="769" t="str">
        <f>D409</f>
        <v>Voorzetwand houten frame met hennepvezel dik 150 mm Rc=3.50 &lt; 45 m²</v>
      </c>
      <c r="E420" s="783">
        <v>1</v>
      </c>
      <c r="F420" s="773" t="s">
        <v>78</v>
      </c>
      <c r="G420" s="784">
        <v>0</v>
      </c>
      <c r="H420" s="784">
        <f t="shared" si="240"/>
        <v>0</v>
      </c>
      <c r="I420" s="784">
        <v>0</v>
      </c>
      <c r="J420" s="784">
        <f t="shared" si="241"/>
        <v>0</v>
      </c>
      <c r="K420" s="767">
        <v>116</v>
      </c>
      <c r="L420" s="784">
        <f t="shared" si="242"/>
        <v>116</v>
      </c>
      <c r="M420" s="784">
        <f>J420+H420*Onderbouwing_M29!$Y$2+L420</f>
        <v>116</v>
      </c>
      <c r="N420" s="1050"/>
      <c r="O420" s="787"/>
      <c r="P420" s="787"/>
      <c r="Q420" s="930" t="s">
        <v>1576</v>
      </c>
      <c r="R420" s="930">
        <f>_xlfn.XLOOKUP(Q420,Tabellen!$B$4:$B$16,Tabellen!$C$4:$C$16,"controleren")</f>
        <v>0.3</v>
      </c>
      <c r="S420" s="931">
        <f t="shared" si="243"/>
        <v>34.799999999999997</v>
      </c>
      <c r="T420" s="931">
        <f t="shared" si="244"/>
        <v>81.2</v>
      </c>
      <c r="U420" s="931">
        <f t="shared" si="245"/>
        <v>3.1319999999999997</v>
      </c>
      <c r="V420" s="931">
        <f t="shared" si="246"/>
        <v>17.052</v>
      </c>
      <c r="W420" s="787">
        <f t="shared" si="247"/>
        <v>20.183999999999997</v>
      </c>
      <c r="X420" s="787">
        <f t="shared" si="248"/>
        <v>136.184</v>
      </c>
    </row>
    <row r="421" spans="2:34" ht="15.65" customHeight="1" outlineLevel="2" x14ac:dyDescent="0.25">
      <c r="B421" s="782"/>
      <c r="E421" s="783"/>
      <c r="G421" s="784">
        <v>0</v>
      </c>
      <c r="H421" s="784">
        <f t="shared" si="240"/>
        <v>0</v>
      </c>
      <c r="I421" s="784">
        <v>0</v>
      </c>
      <c r="J421" s="784">
        <f t="shared" si="241"/>
        <v>0</v>
      </c>
      <c r="K421" s="950"/>
      <c r="L421" s="784">
        <f t="shared" si="242"/>
        <v>0</v>
      </c>
      <c r="M421" s="784">
        <f>J421+H421*Onderbouwing_M29!$Y$2+L421</f>
        <v>0</v>
      </c>
      <c r="N421" s="1049"/>
      <c r="O421" s="785"/>
      <c r="P421" s="785"/>
      <c r="Q421" s="785"/>
      <c r="R421" s="785"/>
      <c r="S421" s="785"/>
      <c r="T421" s="785"/>
      <c r="U421" s="785"/>
      <c r="V421" s="785"/>
      <c r="W421" s="785"/>
      <c r="X421" s="785"/>
    </row>
    <row r="422" spans="2:34" ht="9" customHeight="1" outlineLevel="1" x14ac:dyDescent="0.25">
      <c r="B422" s="788"/>
      <c r="D422" s="789"/>
      <c r="E422" s="791"/>
      <c r="F422" s="789"/>
      <c r="G422" s="790"/>
      <c r="H422" s="790"/>
      <c r="I422" s="790"/>
      <c r="J422" s="790"/>
      <c r="K422" s="790"/>
      <c r="L422" s="790"/>
      <c r="M422" s="790"/>
      <c r="N422" s="1037"/>
      <c r="O422" s="963"/>
      <c r="P422" s="963"/>
      <c r="Q422" s="963"/>
      <c r="R422" s="963"/>
      <c r="S422" s="963"/>
      <c r="T422" s="963"/>
      <c r="U422" s="963"/>
      <c r="V422" s="963"/>
      <c r="W422" s="963"/>
      <c r="X422" s="963"/>
      <c r="Y422" s="963"/>
      <c r="Z422" s="774"/>
      <c r="AA422" s="779"/>
      <c r="AB422" s="753"/>
      <c r="AC422" s="753"/>
      <c r="AD422" s="753"/>
      <c r="AE422" s="753"/>
      <c r="AF422" s="753"/>
      <c r="AG422" s="758"/>
      <c r="AH422" s="758"/>
    </row>
    <row r="423" spans="2:34" ht="15.65" customHeight="1" outlineLevel="1" x14ac:dyDescent="0.25">
      <c r="B423" s="760" t="s">
        <v>1609</v>
      </c>
      <c r="D423" s="761" t="s">
        <v>1813</v>
      </c>
      <c r="E423" s="780">
        <v>1</v>
      </c>
      <c r="F423" s="761" t="s">
        <v>78</v>
      </c>
      <c r="G423" s="762"/>
      <c r="H423" s="762">
        <f>SUM(H424:H435)</f>
        <v>0</v>
      </c>
      <c r="I423" s="762"/>
      <c r="J423" s="762">
        <f>SUM(J424:J435)</f>
        <v>0</v>
      </c>
      <c r="K423" s="951"/>
      <c r="L423" s="762">
        <f>SUM(L424:L435)</f>
        <v>117</v>
      </c>
      <c r="M423" s="762">
        <f>SUM(M424:M435)</f>
        <v>117</v>
      </c>
      <c r="N423" s="1049"/>
      <c r="O423" s="763">
        <f>SUM(M424:M435)</f>
        <v>117</v>
      </c>
      <c r="P423" s="781" t="str">
        <f>B423</f>
        <v>V1-3-D2</v>
      </c>
      <c r="Q423" s="781"/>
      <c r="R423" s="781"/>
      <c r="S423" s="781"/>
      <c r="T423" s="781"/>
      <c r="U423" s="781"/>
      <c r="V423" s="781"/>
      <c r="W423" s="781"/>
      <c r="X423" s="932">
        <f>SUM(X424:X435)</f>
        <v>137.358</v>
      </c>
    </row>
    <row r="424" spans="2:34" ht="15.65" customHeight="1" outlineLevel="2" x14ac:dyDescent="0.25">
      <c r="B424" s="782"/>
      <c r="D424" s="793" t="s">
        <v>168</v>
      </c>
      <c r="E424" s="783"/>
      <c r="G424" s="784"/>
      <c r="H424" s="784"/>
      <c r="I424" s="784"/>
      <c r="J424" s="784"/>
      <c r="K424" s="950"/>
      <c r="L424" s="784"/>
      <c r="M424" s="784"/>
      <c r="N424" s="1049"/>
      <c r="O424" s="785"/>
      <c r="P424" s="785"/>
      <c r="Q424" s="785"/>
      <c r="R424" s="785"/>
      <c r="S424" s="785"/>
      <c r="T424" s="785"/>
      <c r="U424" s="785"/>
      <c r="V424" s="785"/>
      <c r="W424" s="785"/>
      <c r="X424" s="785"/>
    </row>
    <row r="425" spans="2:34" s="769" customFormat="1" ht="15.65" customHeight="1" outlineLevel="2" x14ac:dyDescent="0.25">
      <c r="B425" s="773"/>
      <c r="C425" s="1041"/>
      <c r="D425" s="782" t="s">
        <v>2044</v>
      </c>
      <c r="E425" s="783"/>
      <c r="F425" s="773"/>
      <c r="G425" s="784">
        <v>0</v>
      </c>
      <c r="H425" s="784">
        <f t="shared" ref="H425:H435" si="249">E425*G425</f>
        <v>0</v>
      </c>
      <c r="I425" s="784">
        <v>0</v>
      </c>
      <c r="J425" s="784">
        <f t="shared" ref="J425:J435" si="250">E425*I425</f>
        <v>0</v>
      </c>
      <c r="K425" s="784"/>
      <c r="L425" s="784">
        <f t="shared" ref="L425:L435" si="251">E425*K425</f>
        <v>0</v>
      </c>
      <c r="M425" s="784">
        <f>J425+H425*Onderbouwing_M29!$Y$2+L425</f>
        <v>0</v>
      </c>
      <c r="N425" s="1050"/>
      <c r="O425" s="787"/>
      <c r="P425" s="787"/>
      <c r="Q425" s="930" t="s">
        <v>1576</v>
      </c>
      <c r="R425" s="930">
        <f>_xlfn.XLOOKUP(Q425,Tabellen!$B$4:$B$16,Tabellen!$C$4:$C$16,"controleren")</f>
        <v>0.3</v>
      </c>
      <c r="S425" s="931">
        <f t="shared" ref="S425:S434" si="252">M425*R425</f>
        <v>0</v>
      </c>
      <c r="T425" s="931">
        <f t="shared" ref="T425:T434" si="253">M425-S425</f>
        <v>0</v>
      </c>
      <c r="U425" s="931">
        <f t="shared" ref="U425:U434" si="254">S425*$U$2</f>
        <v>0</v>
      </c>
      <c r="V425" s="931">
        <f t="shared" ref="V425:V434" si="255">T425*$V$2</f>
        <v>0</v>
      </c>
      <c r="W425" s="787">
        <f t="shared" ref="W425:W434" si="256">U425+V425</f>
        <v>0</v>
      </c>
      <c r="X425" s="787">
        <f t="shared" ref="X425:X434" si="257">M425+W425</f>
        <v>0</v>
      </c>
    </row>
    <row r="426" spans="2:34" s="769" customFormat="1" ht="15.65" customHeight="1" outlineLevel="2" x14ac:dyDescent="0.25">
      <c r="B426" s="773"/>
      <c r="C426" s="1041"/>
      <c r="D426" s="782" t="s">
        <v>2045</v>
      </c>
      <c r="E426" s="783"/>
      <c r="F426" s="773"/>
      <c r="G426" s="784">
        <v>0</v>
      </c>
      <c r="H426" s="784">
        <f t="shared" si="249"/>
        <v>0</v>
      </c>
      <c r="I426" s="784">
        <v>0</v>
      </c>
      <c r="J426" s="784">
        <f t="shared" si="250"/>
        <v>0</v>
      </c>
      <c r="K426" s="784"/>
      <c r="L426" s="784">
        <f t="shared" si="251"/>
        <v>0</v>
      </c>
      <c r="M426" s="784">
        <f>J426+H426*Onderbouwing_M29!$Y$2+L426</f>
        <v>0</v>
      </c>
      <c r="N426" s="1050"/>
      <c r="O426" s="787"/>
      <c r="P426" s="787"/>
      <c r="Q426" s="930" t="s">
        <v>1576</v>
      </c>
      <c r="R426" s="930">
        <f>_xlfn.XLOOKUP(Q426,Tabellen!$B$4:$B$16,Tabellen!$C$4:$C$16,"controleren")</f>
        <v>0.3</v>
      </c>
      <c r="S426" s="931">
        <f t="shared" si="252"/>
        <v>0</v>
      </c>
      <c r="T426" s="931">
        <f t="shared" si="253"/>
        <v>0</v>
      </c>
      <c r="U426" s="931">
        <f t="shared" si="254"/>
        <v>0</v>
      </c>
      <c r="V426" s="931">
        <f t="shared" si="255"/>
        <v>0</v>
      </c>
      <c r="W426" s="787">
        <f t="shared" si="256"/>
        <v>0</v>
      </c>
      <c r="X426" s="787">
        <f t="shared" si="257"/>
        <v>0</v>
      </c>
    </row>
    <row r="427" spans="2:34" s="769" customFormat="1" ht="15.65" customHeight="1" outlineLevel="2" x14ac:dyDescent="0.25">
      <c r="B427" s="773"/>
      <c r="C427" s="1041"/>
      <c r="D427" s="782" t="s">
        <v>2046</v>
      </c>
      <c r="E427" s="783"/>
      <c r="F427" s="773"/>
      <c r="G427" s="784">
        <v>0</v>
      </c>
      <c r="H427" s="784">
        <f t="shared" si="249"/>
        <v>0</v>
      </c>
      <c r="I427" s="784">
        <v>0</v>
      </c>
      <c r="J427" s="784">
        <f t="shared" si="250"/>
        <v>0</v>
      </c>
      <c r="K427" s="784"/>
      <c r="L427" s="784">
        <f t="shared" si="251"/>
        <v>0</v>
      </c>
      <c r="M427" s="784">
        <f>J427+H427*Onderbouwing_M29!$Y$2+L427</f>
        <v>0</v>
      </c>
      <c r="N427" s="1050"/>
      <c r="O427" s="787"/>
      <c r="P427" s="787"/>
      <c r="Q427" s="930" t="s">
        <v>1576</v>
      </c>
      <c r="R427" s="930">
        <f>_xlfn.XLOOKUP(Q427,Tabellen!$B$4:$B$16,Tabellen!$C$4:$C$16,"controleren")</f>
        <v>0.3</v>
      </c>
      <c r="S427" s="931">
        <f t="shared" si="252"/>
        <v>0</v>
      </c>
      <c r="T427" s="931">
        <f t="shared" si="253"/>
        <v>0</v>
      </c>
      <c r="U427" s="931">
        <f t="shared" si="254"/>
        <v>0</v>
      </c>
      <c r="V427" s="931">
        <f t="shared" si="255"/>
        <v>0</v>
      </c>
      <c r="W427" s="787">
        <f t="shared" si="256"/>
        <v>0</v>
      </c>
      <c r="X427" s="787">
        <f t="shared" si="257"/>
        <v>0</v>
      </c>
    </row>
    <row r="428" spans="2:34" s="769" customFormat="1" ht="15.65" customHeight="1" outlineLevel="2" x14ac:dyDescent="0.25">
      <c r="B428" s="773"/>
      <c r="C428" s="1041"/>
      <c r="D428" s="782" t="s">
        <v>2047</v>
      </c>
      <c r="E428" s="783"/>
      <c r="F428" s="773"/>
      <c r="G428" s="784">
        <v>0</v>
      </c>
      <c r="H428" s="784">
        <f t="shared" si="249"/>
        <v>0</v>
      </c>
      <c r="I428" s="784">
        <v>0</v>
      </c>
      <c r="J428" s="784">
        <f t="shared" si="250"/>
        <v>0</v>
      </c>
      <c r="K428" s="784"/>
      <c r="L428" s="784">
        <f t="shared" si="251"/>
        <v>0</v>
      </c>
      <c r="M428" s="784">
        <f>J428+H428*Onderbouwing_M29!$Y$2+L428</f>
        <v>0</v>
      </c>
      <c r="N428" s="1050"/>
      <c r="O428" s="787"/>
      <c r="P428" s="787"/>
      <c r="Q428" s="930" t="s">
        <v>1576</v>
      </c>
      <c r="R428" s="930">
        <f>_xlfn.XLOOKUP(Q428,Tabellen!$B$4:$B$16,Tabellen!$C$4:$C$16,"controleren")</f>
        <v>0.3</v>
      </c>
      <c r="S428" s="931">
        <f t="shared" si="252"/>
        <v>0</v>
      </c>
      <c r="T428" s="931">
        <f t="shared" si="253"/>
        <v>0</v>
      </c>
      <c r="U428" s="931">
        <f t="shared" si="254"/>
        <v>0</v>
      </c>
      <c r="V428" s="931">
        <f t="shared" si="255"/>
        <v>0</v>
      </c>
      <c r="W428" s="787">
        <f t="shared" si="256"/>
        <v>0</v>
      </c>
      <c r="X428" s="787">
        <f t="shared" si="257"/>
        <v>0</v>
      </c>
    </row>
    <row r="429" spans="2:34" s="769" customFormat="1" ht="15.65" customHeight="1" outlineLevel="2" x14ac:dyDescent="0.25">
      <c r="B429" s="773"/>
      <c r="C429" s="1041"/>
      <c r="D429" s="782" t="s">
        <v>2048</v>
      </c>
      <c r="E429" s="783"/>
      <c r="F429" s="773"/>
      <c r="G429" s="784">
        <v>0</v>
      </c>
      <c r="H429" s="784">
        <f t="shared" si="249"/>
        <v>0</v>
      </c>
      <c r="I429" s="784">
        <v>0</v>
      </c>
      <c r="J429" s="784">
        <f t="shared" si="250"/>
        <v>0</v>
      </c>
      <c r="K429" s="784"/>
      <c r="L429" s="784">
        <f t="shared" si="251"/>
        <v>0</v>
      </c>
      <c r="M429" s="784">
        <f>J429+H429*Onderbouwing_M29!$Y$2+L429</f>
        <v>0</v>
      </c>
      <c r="N429" s="1050"/>
      <c r="O429" s="787"/>
      <c r="P429" s="787"/>
      <c r="Q429" s="930" t="s">
        <v>1576</v>
      </c>
      <c r="R429" s="930">
        <f>_xlfn.XLOOKUP(Q429,Tabellen!$B$4:$B$16,Tabellen!$C$4:$C$16,"controleren")</f>
        <v>0.3</v>
      </c>
      <c r="S429" s="931">
        <f t="shared" si="252"/>
        <v>0</v>
      </c>
      <c r="T429" s="931">
        <f t="shared" si="253"/>
        <v>0</v>
      </c>
      <c r="U429" s="931">
        <f t="shared" si="254"/>
        <v>0</v>
      </c>
      <c r="V429" s="931">
        <f t="shared" si="255"/>
        <v>0</v>
      </c>
      <c r="W429" s="787">
        <f t="shared" si="256"/>
        <v>0</v>
      </c>
      <c r="X429" s="787">
        <f t="shared" si="257"/>
        <v>0</v>
      </c>
    </row>
    <row r="430" spans="2:34" s="769" customFormat="1" ht="15.65" customHeight="1" outlineLevel="2" x14ac:dyDescent="0.25">
      <c r="B430" s="773"/>
      <c r="C430" s="1041"/>
      <c r="D430" s="782" t="s">
        <v>2049</v>
      </c>
      <c r="E430" s="783"/>
      <c r="F430" s="773"/>
      <c r="G430" s="784">
        <v>0</v>
      </c>
      <c r="H430" s="784">
        <f t="shared" si="249"/>
        <v>0</v>
      </c>
      <c r="I430" s="784">
        <v>0</v>
      </c>
      <c r="J430" s="784">
        <f t="shared" si="250"/>
        <v>0</v>
      </c>
      <c r="K430" s="784"/>
      <c r="L430" s="784">
        <f t="shared" si="251"/>
        <v>0</v>
      </c>
      <c r="M430" s="784">
        <f>J430+H430*Onderbouwing_M29!$Y$2+L430</f>
        <v>0</v>
      </c>
      <c r="N430" s="1050"/>
      <c r="O430" s="787"/>
      <c r="P430" s="787"/>
      <c r="Q430" s="930" t="s">
        <v>1576</v>
      </c>
      <c r="R430" s="930">
        <f>_xlfn.XLOOKUP(Q430,Tabellen!$B$4:$B$16,Tabellen!$C$4:$C$16,"controleren")</f>
        <v>0.3</v>
      </c>
      <c r="S430" s="931">
        <f t="shared" si="252"/>
        <v>0</v>
      </c>
      <c r="T430" s="931">
        <f t="shared" si="253"/>
        <v>0</v>
      </c>
      <c r="U430" s="931">
        <f t="shared" si="254"/>
        <v>0</v>
      </c>
      <c r="V430" s="931">
        <f t="shared" si="255"/>
        <v>0</v>
      </c>
      <c r="W430" s="787">
        <f t="shared" si="256"/>
        <v>0</v>
      </c>
      <c r="X430" s="787">
        <f t="shared" si="257"/>
        <v>0</v>
      </c>
    </row>
    <row r="431" spans="2:34" s="769" customFormat="1" ht="15.65" customHeight="1" outlineLevel="2" x14ac:dyDescent="0.25">
      <c r="B431" s="773"/>
      <c r="C431" s="1041"/>
      <c r="D431" s="782" t="s">
        <v>2050</v>
      </c>
      <c r="E431" s="783"/>
      <c r="F431" s="773"/>
      <c r="G431" s="784">
        <v>0</v>
      </c>
      <c r="H431" s="784">
        <f t="shared" si="249"/>
        <v>0</v>
      </c>
      <c r="I431" s="784">
        <v>0</v>
      </c>
      <c r="J431" s="784">
        <f t="shared" si="250"/>
        <v>0</v>
      </c>
      <c r="K431" s="784"/>
      <c r="L431" s="784">
        <f t="shared" si="251"/>
        <v>0</v>
      </c>
      <c r="M431" s="784">
        <f>J431+H431*Onderbouwing_M29!$Y$2+L431</f>
        <v>0</v>
      </c>
      <c r="N431" s="1050"/>
      <c r="O431" s="787"/>
      <c r="P431" s="787"/>
      <c r="Q431" s="930" t="s">
        <v>1576</v>
      </c>
      <c r="R431" s="930">
        <f>_xlfn.XLOOKUP(Q431,Tabellen!$B$4:$B$16,Tabellen!$C$4:$C$16,"controleren")</f>
        <v>0.3</v>
      </c>
      <c r="S431" s="931">
        <f t="shared" si="252"/>
        <v>0</v>
      </c>
      <c r="T431" s="931">
        <f t="shared" si="253"/>
        <v>0</v>
      </c>
      <c r="U431" s="931">
        <f t="shared" si="254"/>
        <v>0</v>
      </c>
      <c r="V431" s="931">
        <f t="shared" si="255"/>
        <v>0</v>
      </c>
      <c r="W431" s="787">
        <f t="shared" si="256"/>
        <v>0</v>
      </c>
      <c r="X431" s="787">
        <f t="shared" si="257"/>
        <v>0</v>
      </c>
    </row>
    <row r="432" spans="2:34" s="769" customFormat="1" ht="15.65" customHeight="1" outlineLevel="2" x14ac:dyDescent="0.25">
      <c r="B432" s="773"/>
      <c r="C432" s="1041"/>
      <c r="D432" s="782" t="s">
        <v>2051</v>
      </c>
      <c r="E432" s="783"/>
      <c r="F432" s="773"/>
      <c r="G432" s="784">
        <v>0</v>
      </c>
      <c r="H432" s="784">
        <f t="shared" si="249"/>
        <v>0</v>
      </c>
      <c r="I432" s="784">
        <v>0</v>
      </c>
      <c r="J432" s="784">
        <f t="shared" si="250"/>
        <v>0</v>
      </c>
      <c r="K432" s="784"/>
      <c r="L432" s="784">
        <f t="shared" si="251"/>
        <v>0</v>
      </c>
      <c r="M432" s="784">
        <f>J432+H432*Onderbouwing_M29!$Y$2+L432</f>
        <v>0</v>
      </c>
      <c r="N432" s="1050"/>
      <c r="O432" s="787"/>
      <c r="P432" s="787"/>
      <c r="Q432" s="930" t="s">
        <v>1576</v>
      </c>
      <c r="R432" s="930">
        <f>_xlfn.XLOOKUP(Q432,Tabellen!$B$4:$B$16,Tabellen!$C$4:$C$16,"controleren")</f>
        <v>0.3</v>
      </c>
      <c r="S432" s="931">
        <f t="shared" si="252"/>
        <v>0</v>
      </c>
      <c r="T432" s="931">
        <f t="shared" si="253"/>
        <v>0</v>
      </c>
      <c r="U432" s="931">
        <f t="shared" si="254"/>
        <v>0</v>
      </c>
      <c r="V432" s="931">
        <f t="shared" si="255"/>
        <v>0</v>
      </c>
      <c r="W432" s="787">
        <f t="shared" si="256"/>
        <v>0</v>
      </c>
      <c r="X432" s="787">
        <f t="shared" si="257"/>
        <v>0</v>
      </c>
    </row>
    <row r="433" spans="2:34" s="769" customFormat="1" ht="15.65" customHeight="1" outlineLevel="2" x14ac:dyDescent="0.25">
      <c r="B433" s="773"/>
      <c r="C433" s="1041"/>
      <c r="D433" s="782" t="s">
        <v>2052</v>
      </c>
      <c r="E433" s="783"/>
      <c r="F433" s="773"/>
      <c r="G433" s="784">
        <v>0</v>
      </c>
      <c r="H433" s="784">
        <f t="shared" si="249"/>
        <v>0</v>
      </c>
      <c r="I433" s="784">
        <v>0</v>
      </c>
      <c r="J433" s="784">
        <f t="shared" si="250"/>
        <v>0</v>
      </c>
      <c r="K433" s="784"/>
      <c r="L433" s="784">
        <f t="shared" si="251"/>
        <v>0</v>
      </c>
      <c r="M433" s="784">
        <f>J433+H433*Onderbouwing_M29!$Y$2+L433</f>
        <v>0</v>
      </c>
      <c r="N433" s="1050"/>
      <c r="O433" s="787"/>
      <c r="P433" s="787"/>
      <c r="Q433" s="930" t="s">
        <v>1576</v>
      </c>
      <c r="R433" s="930">
        <f>_xlfn.XLOOKUP(Q433,Tabellen!$B$4:$B$16,Tabellen!$C$4:$C$16,"controleren")</f>
        <v>0.3</v>
      </c>
      <c r="S433" s="931">
        <f t="shared" si="252"/>
        <v>0</v>
      </c>
      <c r="T433" s="931">
        <f t="shared" si="253"/>
        <v>0</v>
      </c>
      <c r="U433" s="931">
        <f t="shared" si="254"/>
        <v>0</v>
      </c>
      <c r="V433" s="931">
        <f t="shared" si="255"/>
        <v>0</v>
      </c>
      <c r="W433" s="787">
        <f t="shared" si="256"/>
        <v>0</v>
      </c>
      <c r="X433" s="787">
        <f t="shared" si="257"/>
        <v>0</v>
      </c>
    </row>
    <row r="434" spans="2:34" s="769" customFormat="1" ht="15.65" customHeight="1" outlineLevel="2" x14ac:dyDescent="0.25">
      <c r="B434" s="773" t="str">
        <f>B423</f>
        <v>V1-3-D2</v>
      </c>
      <c r="C434" s="1042"/>
      <c r="D434" s="769" t="str">
        <f>D423</f>
        <v>Voorzetwand houten frame met hennepvezel dik 150 mm Rc=3.50 45- 120 m²</v>
      </c>
      <c r="E434" s="783">
        <v>1</v>
      </c>
      <c r="F434" s="773" t="s">
        <v>78</v>
      </c>
      <c r="G434" s="784">
        <v>0</v>
      </c>
      <c r="H434" s="784">
        <f t="shared" si="249"/>
        <v>0</v>
      </c>
      <c r="I434" s="784">
        <v>0</v>
      </c>
      <c r="J434" s="784">
        <f t="shared" si="250"/>
        <v>0</v>
      </c>
      <c r="K434" s="767">
        <v>117</v>
      </c>
      <c r="L434" s="784">
        <f t="shared" si="251"/>
        <v>117</v>
      </c>
      <c r="M434" s="784">
        <f>J434+H434*Onderbouwing_M29!$Y$2+L434</f>
        <v>117</v>
      </c>
      <c r="N434" s="1050"/>
      <c r="O434" s="787"/>
      <c r="P434" s="787"/>
      <c r="Q434" s="930" t="s">
        <v>1576</v>
      </c>
      <c r="R434" s="930">
        <f>_xlfn.XLOOKUP(Q434,Tabellen!$B$4:$B$16,Tabellen!$C$4:$C$16,"controleren")</f>
        <v>0.3</v>
      </c>
      <c r="S434" s="931">
        <f t="shared" si="252"/>
        <v>35.1</v>
      </c>
      <c r="T434" s="931">
        <f t="shared" si="253"/>
        <v>81.900000000000006</v>
      </c>
      <c r="U434" s="931">
        <f t="shared" si="254"/>
        <v>3.1589999999999998</v>
      </c>
      <c r="V434" s="931">
        <f t="shared" si="255"/>
        <v>17.199000000000002</v>
      </c>
      <c r="W434" s="787">
        <f t="shared" si="256"/>
        <v>20.358000000000001</v>
      </c>
      <c r="X434" s="787">
        <f t="shared" si="257"/>
        <v>137.358</v>
      </c>
    </row>
    <row r="435" spans="2:34" ht="15.65" customHeight="1" outlineLevel="2" x14ac:dyDescent="0.25">
      <c r="B435" s="782"/>
      <c r="E435" s="783"/>
      <c r="G435" s="784">
        <v>0</v>
      </c>
      <c r="H435" s="784">
        <f t="shared" si="249"/>
        <v>0</v>
      </c>
      <c r="I435" s="784">
        <v>0</v>
      </c>
      <c r="J435" s="784">
        <f t="shared" si="250"/>
        <v>0</v>
      </c>
      <c r="K435" s="950"/>
      <c r="L435" s="784">
        <f t="shared" si="251"/>
        <v>0</v>
      </c>
      <c r="M435" s="784">
        <f>J435+H435*Onderbouwing_M29!$Y$2+L435</f>
        <v>0</v>
      </c>
      <c r="N435" s="1049"/>
      <c r="O435" s="785"/>
      <c r="P435" s="785"/>
      <c r="Q435" s="785"/>
      <c r="R435" s="785"/>
      <c r="S435" s="785"/>
      <c r="T435" s="785"/>
      <c r="U435" s="785"/>
      <c r="V435" s="785"/>
      <c r="W435" s="785"/>
      <c r="X435" s="785"/>
    </row>
    <row r="436" spans="2:34" ht="9" customHeight="1" outlineLevel="1" x14ac:dyDescent="0.25">
      <c r="B436" s="788"/>
      <c r="D436" s="789"/>
      <c r="E436" s="791"/>
      <c r="F436" s="789"/>
      <c r="G436" s="790"/>
      <c r="H436" s="790"/>
      <c r="I436" s="790"/>
      <c r="J436" s="790"/>
      <c r="K436" s="790"/>
      <c r="L436" s="790"/>
      <c r="M436" s="790"/>
      <c r="N436" s="1037"/>
      <c r="O436" s="963"/>
      <c r="P436" s="963"/>
      <c r="Q436" s="963"/>
      <c r="R436" s="963"/>
      <c r="S436" s="963"/>
      <c r="T436" s="963"/>
      <c r="U436" s="963"/>
      <c r="V436" s="963"/>
      <c r="W436" s="963"/>
      <c r="X436" s="963"/>
      <c r="Y436" s="963"/>
      <c r="Z436" s="774"/>
      <c r="AA436" s="779"/>
      <c r="AB436" s="753"/>
      <c r="AC436" s="753"/>
      <c r="AD436" s="753"/>
      <c r="AE436" s="753"/>
      <c r="AF436" s="753"/>
      <c r="AG436" s="758"/>
      <c r="AH436" s="758"/>
    </row>
    <row r="437" spans="2:34" ht="15.65" customHeight="1" outlineLevel="1" x14ac:dyDescent="0.25">
      <c r="B437" s="760" t="s">
        <v>1610</v>
      </c>
      <c r="D437" s="761" t="s">
        <v>1814</v>
      </c>
      <c r="E437" s="780">
        <v>1</v>
      </c>
      <c r="F437" s="761" t="s">
        <v>78</v>
      </c>
      <c r="G437" s="762"/>
      <c r="H437" s="762">
        <f>SUM(H438:H449)</f>
        <v>0</v>
      </c>
      <c r="I437" s="762"/>
      <c r="J437" s="762">
        <f>SUM(J438:J449)</f>
        <v>0</v>
      </c>
      <c r="K437" s="951"/>
      <c r="L437" s="762">
        <f>SUM(L438:L449)</f>
        <v>118</v>
      </c>
      <c r="M437" s="762">
        <f>SUM(M438:M449)</f>
        <v>118</v>
      </c>
      <c r="N437" s="1049"/>
      <c r="O437" s="763">
        <f>SUM(M438:M449)</f>
        <v>118</v>
      </c>
      <c r="P437" s="781" t="str">
        <f>B437</f>
        <v>V1-3-D3</v>
      </c>
      <c r="Q437" s="781"/>
      <c r="R437" s="781"/>
      <c r="S437" s="781"/>
      <c r="T437" s="781"/>
      <c r="U437" s="781"/>
      <c r="V437" s="781"/>
      <c r="W437" s="781"/>
      <c r="X437" s="932">
        <f>SUM(X438:X449)</f>
        <v>138.53199999999998</v>
      </c>
    </row>
    <row r="438" spans="2:34" ht="15.65" customHeight="1" outlineLevel="2" x14ac:dyDescent="0.25">
      <c r="B438" s="782"/>
      <c r="D438" s="793" t="s">
        <v>168</v>
      </c>
      <c r="E438" s="783"/>
      <c r="G438" s="784"/>
      <c r="H438" s="784"/>
      <c r="I438" s="784"/>
      <c r="J438" s="784"/>
      <c r="K438" s="950"/>
      <c r="L438" s="784"/>
      <c r="M438" s="784"/>
      <c r="N438" s="1049"/>
      <c r="O438" s="785"/>
      <c r="P438" s="785"/>
      <c r="Q438" s="785"/>
      <c r="R438" s="785"/>
      <c r="S438" s="785"/>
      <c r="T438" s="785"/>
      <c r="U438" s="785"/>
      <c r="V438" s="785"/>
      <c r="W438" s="785"/>
      <c r="X438" s="785"/>
    </row>
    <row r="439" spans="2:34" s="769" customFormat="1" ht="15.65" customHeight="1" outlineLevel="2" x14ac:dyDescent="0.25">
      <c r="B439" s="773"/>
      <c r="C439" s="1041"/>
      <c r="D439" s="782" t="s">
        <v>2044</v>
      </c>
      <c r="E439" s="783"/>
      <c r="F439" s="773"/>
      <c r="G439" s="784">
        <v>0</v>
      </c>
      <c r="H439" s="784">
        <f t="shared" ref="H439:H449" si="258">E439*G439</f>
        <v>0</v>
      </c>
      <c r="I439" s="784">
        <v>0</v>
      </c>
      <c r="J439" s="784">
        <f t="shared" ref="J439:J449" si="259">E439*I439</f>
        <v>0</v>
      </c>
      <c r="K439" s="784"/>
      <c r="L439" s="784">
        <f t="shared" ref="L439:L449" si="260">E439*K439</f>
        <v>0</v>
      </c>
      <c r="M439" s="784">
        <f>J439+H439*Onderbouwing_M29!$Y$2+L439</f>
        <v>0</v>
      </c>
      <c r="N439" s="1050"/>
      <c r="O439" s="787"/>
      <c r="P439" s="787"/>
      <c r="Q439" s="930" t="s">
        <v>1576</v>
      </c>
      <c r="R439" s="930">
        <f>_xlfn.XLOOKUP(Q439,Tabellen!$B$4:$B$16,Tabellen!$C$4:$C$16,"controleren")</f>
        <v>0.3</v>
      </c>
      <c r="S439" s="931">
        <f t="shared" ref="S439:S448" si="261">M439*R439</f>
        <v>0</v>
      </c>
      <c r="T439" s="931">
        <f t="shared" ref="T439:T448" si="262">M439-S439</f>
        <v>0</v>
      </c>
      <c r="U439" s="931">
        <f t="shared" ref="U439:U448" si="263">S439*$U$2</f>
        <v>0</v>
      </c>
      <c r="V439" s="931">
        <f t="shared" ref="V439:V448" si="264">T439*$V$2</f>
        <v>0</v>
      </c>
      <c r="W439" s="787">
        <f t="shared" ref="W439:W448" si="265">U439+V439</f>
        <v>0</v>
      </c>
      <c r="X439" s="787">
        <f t="shared" ref="X439:X448" si="266">M439+W439</f>
        <v>0</v>
      </c>
    </row>
    <row r="440" spans="2:34" s="769" customFormat="1" ht="15.65" customHeight="1" outlineLevel="2" x14ac:dyDescent="0.25">
      <c r="B440" s="773"/>
      <c r="C440" s="1041"/>
      <c r="D440" s="782" t="s">
        <v>2045</v>
      </c>
      <c r="E440" s="783"/>
      <c r="F440" s="773"/>
      <c r="G440" s="784">
        <v>0</v>
      </c>
      <c r="H440" s="784">
        <f t="shared" si="258"/>
        <v>0</v>
      </c>
      <c r="I440" s="784">
        <v>0</v>
      </c>
      <c r="J440" s="784">
        <f t="shared" si="259"/>
        <v>0</v>
      </c>
      <c r="K440" s="784"/>
      <c r="L440" s="784">
        <f t="shared" si="260"/>
        <v>0</v>
      </c>
      <c r="M440" s="784">
        <f>J440+H440*Onderbouwing_M29!$Y$2+L440</f>
        <v>0</v>
      </c>
      <c r="N440" s="1050"/>
      <c r="O440" s="787"/>
      <c r="P440" s="787"/>
      <c r="Q440" s="930" t="s">
        <v>1576</v>
      </c>
      <c r="R440" s="930">
        <f>_xlfn.XLOOKUP(Q440,Tabellen!$B$4:$B$16,Tabellen!$C$4:$C$16,"controleren")</f>
        <v>0.3</v>
      </c>
      <c r="S440" s="931">
        <f t="shared" si="261"/>
        <v>0</v>
      </c>
      <c r="T440" s="931">
        <f t="shared" si="262"/>
        <v>0</v>
      </c>
      <c r="U440" s="931">
        <f t="shared" si="263"/>
        <v>0</v>
      </c>
      <c r="V440" s="931">
        <f t="shared" si="264"/>
        <v>0</v>
      </c>
      <c r="W440" s="787">
        <f t="shared" si="265"/>
        <v>0</v>
      </c>
      <c r="X440" s="787">
        <f t="shared" si="266"/>
        <v>0</v>
      </c>
    </row>
    <row r="441" spans="2:34" s="769" customFormat="1" ht="15.65" customHeight="1" outlineLevel="2" x14ac:dyDescent="0.25">
      <c r="B441" s="773"/>
      <c r="C441" s="1041"/>
      <c r="D441" s="782" t="s">
        <v>2046</v>
      </c>
      <c r="E441" s="783"/>
      <c r="F441" s="773"/>
      <c r="G441" s="784">
        <v>0</v>
      </c>
      <c r="H441" s="784">
        <f t="shared" si="258"/>
        <v>0</v>
      </c>
      <c r="I441" s="784">
        <v>0</v>
      </c>
      <c r="J441" s="784">
        <f t="shared" si="259"/>
        <v>0</v>
      </c>
      <c r="K441" s="784"/>
      <c r="L441" s="784">
        <f t="shared" si="260"/>
        <v>0</v>
      </c>
      <c r="M441" s="784">
        <f>J441+H441*Onderbouwing_M29!$Y$2+L441</f>
        <v>0</v>
      </c>
      <c r="N441" s="1050"/>
      <c r="O441" s="787"/>
      <c r="P441" s="787"/>
      <c r="Q441" s="930" t="s">
        <v>1576</v>
      </c>
      <c r="R441" s="930">
        <f>_xlfn.XLOOKUP(Q441,Tabellen!$B$4:$B$16,Tabellen!$C$4:$C$16,"controleren")</f>
        <v>0.3</v>
      </c>
      <c r="S441" s="931">
        <f t="shared" si="261"/>
        <v>0</v>
      </c>
      <c r="T441" s="931">
        <f t="shared" si="262"/>
        <v>0</v>
      </c>
      <c r="U441" s="931">
        <f t="shared" si="263"/>
        <v>0</v>
      </c>
      <c r="V441" s="931">
        <f t="shared" si="264"/>
        <v>0</v>
      </c>
      <c r="W441" s="787">
        <f t="shared" si="265"/>
        <v>0</v>
      </c>
      <c r="X441" s="787">
        <f t="shared" si="266"/>
        <v>0</v>
      </c>
    </row>
    <row r="442" spans="2:34" s="769" customFormat="1" ht="15.65" customHeight="1" outlineLevel="2" x14ac:dyDescent="0.25">
      <c r="B442" s="773"/>
      <c r="C442" s="1041"/>
      <c r="D442" s="782" t="s">
        <v>2047</v>
      </c>
      <c r="E442" s="783"/>
      <c r="F442" s="773"/>
      <c r="G442" s="784">
        <v>0</v>
      </c>
      <c r="H442" s="784">
        <f t="shared" si="258"/>
        <v>0</v>
      </c>
      <c r="I442" s="784">
        <v>0</v>
      </c>
      <c r="J442" s="784">
        <f t="shared" si="259"/>
        <v>0</v>
      </c>
      <c r="K442" s="784"/>
      <c r="L442" s="784">
        <f t="shared" si="260"/>
        <v>0</v>
      </c>
      <c r="M442" s="784">
        <f>J442+H442*Onderbouwing_M29!$Y$2+L442</f>
        <v>0</v>
      </c>
      <c r="N442" s="1050"/>
      <c r="O442" s="787"/>
      <c r="P442" s="787"/>
      <c r="Q442" s="930" t="s">
        <v>1576</v>
      </c>
      <c r="R442" s="930">
        <f>_xlfn.XLOOKUP(Q442,Tabellen!$B$4:$B$16,Tabellen!$C$4:$C$16,"controleren")</f>
        <v>0.3</v>
      </c>
      <c r="S442" s="931">
        <f t="shared" si="261"/>
        <v>0</v>
      </c>
      <c r="T442" s="931">
        <f t="shared" si="262"/>
        <v>0</v>
      </c>
      <c r="U442" s="931">
        <f t="shared" si="263"/>
        <v>0</v>
      </c>
      <c r="V442" s="931">
        <f t="shared" si="264"/>
        <v>0</v>
      </c>
      <c r="W442" s="787">
        <f t="shared" si="265"/>
        <v>0</v>
      </c>
      <c r="X442" s="787">
        <f t="shared" si="266"/>
        <v>0</v>
      </c>
    </row>
    <row r="443" spans="2:34" s="769" customFormat="1" ht="15.65" customHeight="1" outlineLevel="2" x14ac:dyDescent="0.25">
      <c r="B443" s="773"/>
      <c r="C443" s="1041"/>
      <c r="D443" s="782" t="s">
        <v>2048</v>
      </c>
      <c r="E443" s="783"/>
      <c r="F443" s="773"/>
      <c r="G443" s="784">
        <v>0</v>
      </c>
      <c r="H443" s="784">
        <f t="shared" si="258"/>
        <v>0</v>
      </c>
      <c r="I443" s="784">
        <v>0</v>
      </c>
      <c r="J443" s="784">
        <f t="shared" si="259"/>
        <v>0</v>
      </c>
      <c r="K443" s="784"/>
      <c r="L443" s="784">
        <f t="shared" si="260"/>
        <v>0</v>
      </c>
      <c r="M443" s="784">
        <f>J443+H443*Onderbouwing_M29!$Y$2+L443</f>
        <v>0</v>
      </c>
      <c r="N443" s="1050"/>
      <c r="O443" s="787"/>
      <c r="P443" s="787"/>
      <c r="Q443" s="930" t="s">
        <v>1576</v>
      </c>
      <c r="R443" s="930">
        <f>_xlfn.XLOOKUP(Q443,Tabellen!$B$4:$B$16,Tabellen!$C$4:$C$16,"controleren")</f>
        <v>0.3</v>
      </c>
      <c r="S443" s="931">
        <f t="shared" si="261"/>
        <v>0</v>
      </c>
      <c r="T443" s="931">
        <f t="shared" si="262"/>
        <v>0</v>
      </c>
      <c r="U443" s="931">
        <f t="shared" si="263"/>
        <v>0</v>
      </c>
      <c r="V443" s="931">
        <f t="shared" si="264"/>
        <v>0</v>
      </c>
      <c r="W443" s="787">
        <f t="shared" si="265"/>
        <v>0</v>
      </c>
      <c r="X443" s="787">
        <f t="shared" si="266"/>
        <v>0</v>
      </c>
    </row>
    <row r="444" spans="2:34" s="769" customFormat="1" ht="15.65" customHeight="1" outlineLevel="2" x14ac:dyDescent="0.25">
      <c r="B444" s="773"/>
      <c r="C444" s="1041"/>
      <c r="D444" s="782" t="s">
        <v>2049</v>
      </c>
      <c r="E444" s="783"/>
      <c r="F444" s="773"/>
      <c r="G444" s="784">
        <v>0</v>
      </c>
      <c r="H444" s="784">
        <f t="shared" si="258"/>
        <v>0</v>
      </c>
      <c r="I444" s="784">
        <v>0</v>
      </c>
      <c r="J444" s="784">
        <f t="shared" si="259"/>
        <v>0</v>
      </c>
      <c r="K444" s="784"/>
      <c r="L444" s="784">
        <f t="shared" si="260"/>
        <v>0</v>
      </c>
      <c r="M444" s="784">
        <f>J444+H444*Onderbouwing_M29!$Y$2+L444</f>
        <v>0</v>
      </c>
      <c r="N444" s="1050"/>
      <c r="O444" s="787"/>
      <c r="P444" s="787"/>
      <c r="Q444" s="930" t="s">
        <v>1576</v>
      </c>
      <c r="R444" s="930">
        <f>_xlfn.XLOOKUP(Q444,Tabellen!$B$4:$B$16,Tabellen!$C$4:$C$16,"controleren")</f>
        <v>0.3</v>
      </c>
      <c r="S444" s="931">
        <f t="shared" si="261"/>
        <v>0</v>
      </c>
      <c r="T444" s="931">
        <f t="shared" si="262"/>
        <v>0</v>
      </c>
      <c r="U444" s="931">
        <f t="shared" si="263"/>
        <v>0</v>
      </c>
      <c r="V444" s="931">
        <f t="shared" si="264"/>
        <v>0</v>
      </c>
      <c r="W444" s="787">
        <f t="shared" si="265"/>
        <v>0</v>
      </c>
      <c r="X444" s="787">
        <f t="shared" si="266"/>
        <v>0</v>
      </c>
    </row>
    <row r="445" spans="2:34" s="769" customFormat="1" ht="15.65" customHeight="1" outlineLevel="2" x14ac:dyDescent="0.25">
      <c r="B445" s="773"/>
      <c r="C445" s="1041"/>
      <c r="D445" s="782" t="s">
        <v>2050</v>
      </c>
      <c r="E445" s="783"/>
      <c r="F445" s="773"/>
      <c r="G445" s="784">
        <v>0</v>
      </c>
      <c r="H445" s="784">
        <f t="shared" si="258"/>
        <v>0</v>
      </c>
      <c r="I445" s="784">
        <v>0</v>
      </c>
      <c r="J445" s="784">
        <f t="shared" si="259"/>
        <v>0</v>
      </c>
      <c r="K445" s="784"/>
      <c r="L445" s="784">
        <f t="shared" si="260"/>
        <v>0</v>
      </c>
      <c r="M445" s="784">
        <f>J445+H445*Onderbouwing_M29!$Y$2+L445</f>
        <v>0</v>
      </c>
      <c r="N445" s="1050"/>
      <c r="O445" s="787"/>
      <c r="P445" s="787"/>
      <c r="Q445" s="930" t="s">
        <v>1576</v>
      </c>
      <c r="R445" s="930">
        <f>_xlfn.XLOOKUP(Q445,Tabellen!$B$4:$B$16,Tabellen!$C$4:$C$16,"controleren")</f>
        <v>0.3</v>
      </c>
      <c r="S445" s="931">
        <f t="shared" si="261"/>
        <v>0</v>
      </c>
      <c r="T445" s="931">
        <f t="shared" si="262"/>
        <v>0</v>
      </c>
      <c r="U445" s="931">
        <f t="shared" si="263"/>
        <v>0</v>
      </c>
      <c r="V445" s="931">
        <f t="shared" si="264"/>
        <v>0</v>
      </c>
      <c r="W445" s="787">
        <f t="shared" si="265"/>
        <v>0</v>
      </c>
      <c r="X445" s="787">
        <f t="shared" si="266"/>
        <v>0</v>
      </c>
    </row>
    <row r="446" spans="2:34" s="769" customFormat="1" ht="15.65" customHeight="1" outlineLevel="2" x14ac:dyDescent="0.25">
      <c r="B446" s="773"/>
      <c r="C446" s="1041"/>
      <c r="D446" s="782" t="s">
        <v>2051</v>
      </c>
      <c r="E446" s="783"/>
      <c r="F446" s="773"/>
      <c r="G446" s="784">
        <v>0</v>
      </c>
      <c r="H446" s="784">
        <f t="shared" si="258"/>
        <v>0</v>
      </c>
      <c r="I446" s="784">
        <v>0</v>
      </c>
      <c r="J446" s="784">
        <f t="shared" si="259"/>
        <v>0</v>
      </c>
      <c r="K446" s="784"/>
      <c r="L446" s="784">
        <f t="shared" si="260"/>
        <v>0</v>
      </c>
      <c r="M446" s="784">
        <f>J446+H446*Onderbouwing_M29!$Y$2+L446</f>
        <v>0</v>
      </c>
      <c r="N446" s="1050"/>
      <c r="O446" s="787"/>
      <c r="P446" s="787"/>
      <c r="Q446" s="930" t="s">
        <v>1576</v>
      </c>
      <c r="R446" s="930">
        <f>_xlfn.XLOOKUP(Q446,Tabellen!$B$4:$B$16,Tabellen!$C$4:$C$16,"controleren")</f>
        <v>0.3</v>
      </c>
      <c r="S446" s="931">
        <f t="shared" si="261"/>
        <v>0</v>
      </c>
      <c r="T446" s="931">
        <f t="shared" si="262"/>
        <v>0</v>
      </c>
      <c r="U446" s="931">
        <f t="shared" si="263"/>
        <v>0</v>
      </c>
      <c r="V446" s="931">
        <f t="shared" si="264"/>
        <v>0</v>
      </c>
      <c r="W446" s="787">
        <f t="shared" si="265"/>
        <v>0</v>
      </c>
      <c r="X446" s="787">
        <f t="shared" si="266"/>
        <v>0</v>
      </c>
    </row>
    <row r="447" spans="2:34" s="769" customFormat="1" ht="15.65" customHeight="1" outlineLevel="2" x14ac:dyDescent="0.25">
      <c r="B447" s="773"/>
      <c r="C447" s="1041"/>
      <c r="D447" s="782" t="s">
        <v>2052</v>
      </c>
      <c r="E447" s="783"/>
      <c r="F447" s="773"/>
      <c r="G447" s="784">
        <v>0</v>
      </c>
      <c r="H447" s="784">
        <f t="shared" si="258"/>
        <v>0</v>
      </c>
      <c r="I447" s="784">
        <v>0</v>
      </c>
      <c r="J447" s="784">
        <f t="shared" si="259"/>
        <v>0</v>
      </c>
      <c r="K447" s="784"/>
      <c r="L447" s="784">
        <f t="shared" si="260"/>
        <v>0</v>
      </c>
      <c r="M447" s="784">
        <f>J447+H447*Onderbouwing_M29!$Y$2+L447</f>
        <v>0</v>
      </c>
      <c r="N447" s="1050"/>
      <c r="O447" s="787"/>
      <c r="P447" s="787"/>
      <c r="Q447" s="930" t="s">
        <v>1576</v>
      </c>
      <c r="R447" s="930">
        <f>_xlfn.XLOOKUP(Q447,Tabellen!$B$4:$B$16,Tabellen!$C$4:$C$16,"controleren")</f>
        <v>0.3</v>
      </c>
      <c r="S447" s="931">
        <f t="shared" si="261"/>
        <v>0</v>
      </c>
      <c r="T447" s="931">
        <f t="shared" si="262"/>
        <v>0</v>
      </c>
      <c r="U447" s="931">
        <f t="shared" si="263"/>
        <v>0</v>
      </c>
      <c r="V447" s="931">
        <f t="shared" si="264"/>
        <v>0</v>
      </c>
      <c r="W447" s="787">
        <f t="shared" si="265"/>
        <v>0</v>
      </c>
      <c r="X447" s="787">
        <f t="shared" si="266"/>
        <v>0</v>
      </c>
    </row>
    <row r="448" spans="2:34" s="769" customFormat="1" ht="15.65" customHeight="1" outlineLevel="2" x14ac:dyDescent="0.25">
      <c r="B448" s="773" t="str">
        <f>B437</f>
        <v>V1-3-D3</v>
      </c>
      <c r="C448" s="1042"/>
      <c r="D448" s="769" t="str">
        <f>D437</f>
        <v>Voorzetwand houten frame met hennepvezel dik 150 mm Rc=3.50 &gt; 120 m²</v>
      </c>
      <c r="E448" s="783">
        <v>1</v>
      </c>
      <c r="F448" s="773" t="s">
        <v>78</v>
      </c>
      <c r="G448" s="784">
        <v>0</v>
      </c>
      <c r="H448" s="784">
        <f t="shared" si="258"/>
        <v>0</v>
      </c>
      <c r="I448" s="784">
        <v>0</v>
      </c>
      <c r="J448" s="784">
        <f t="shared" si="259"/>
        <v>0</v>
      </c>
      <c r="K448" s="767">
        <v>118</v>
      </c>
      <c r="L448" s="784">
        <f t="shared" si="260"/>
        <v>118</v>
      </c>
      <c r="M448" s="784">
        <f>J448+H448*Onderbouwing_M29!$Y$2+L448</f>
        <v>118</v>
      </c>
      <c r="N448" s="1050"/>
      <c r="O448" s="787"/>
      <c r="P448" s="787"/>
      <c r="Q448" s="930" t="s">
        <v>1576</v>
      </c>
      <c r="R448" s="930">
        <f>_xlfn.XLOOKUP(Q448,Tabellen!$B$4:$B$16,Tabellen!$C$4:$C$16,"controleren")</f>
        <v>0.3</v>
      </c>
      <c r="S448" s="931">
        <f t="shared" si="261"/>
        <v>35.4</v>
      </c>
      <c r="T448" s="931">
        <f t="shared" si="262"/>
        <v>82.6</v>
      </c>
      <c r="U448" s="931">
        <f t="shared" si="263"/>
        <v>3.1859999999999999</v>
      </c>
      <c r="V448" s="931">
        <f t="shared" si="264"/>
        <v>17.345999999999997</v>
      </c>
      <c r="W448" s="787">
        <f t="shared" si="265"/>
        <v>20.531999999999996</v>
      </c>
      <c r="X448" s="787">
        <f t="shared" si="266"/>
        <v>138.53199999999998</v>
      </c>
    </row>
    <row r="449" spans="2:34" ht="15.65" customHeight="1" outlineLevel="2" x14ac:dyDescent="0.25">
      <c r="B449" s="782"/>
      <c r="E449" s="783"/>
      <c r="G449" s="784">
        <v>0</v>
      </c>
      <c r="H449" s="784">
        <f t="shared" si="258"/>
        <v>0</v>
      </c>
      <c r="I449" s="784">
        <v>0</v>
      </c>
      <c r="J449" s="784">
        <f t="shared" si="259"/>
        <v>0</v>
      </c>
      <c r="K449" s="950"/>
      <c r="L449" s="784">
        <f t="shared" si="260"/>
        <v>0</v>
      </c>
      <c r="M449" s="784">
        <f>J449+H449*Onderbouwing_M29!$Y$2+L449</f>
        <v>0</v>
      </c>
      <c r="N449" s="1049"/>
      <c r="O449" s="785"/>
      <c r="P449" s="785"/>
      <c r="Q449" s="785"/>
      <c r="R449" s="785"/>
      <c r="S449" s="785"/>
      <c r="T449" s="785"/>
      <c r="U449" s="785"/>
      <c r="V449" s="785"/>
      <c r="W449" s="785"/>
      <c r="X449" s="785"/>
    </row>
    <row r="450" spans="2:34" ht="9" customHeight="1" outlineLevel="1" x14ac:dyDescent="0.25">
      <c r="B450" s="788"/>
      <c r="D450" s="789"/>
      <c r="E450" s="791"/>
      <c r="F450" s="789"/>
      <c r="G450" s="790"/>
      <c r="H450" s="790"/>
      <c r="I450" s="790"/>
      <c r="J450" s="790"/>
      <c r="K450" s="790"/>
      <c r="L450" s="790"/>
      <c r="M450" s="790"/>
      <c r="N450" s="1037"/>
      <c r="O450" s="963"/>
      <c r="P450" s="963"/>
      <c r="Q450" s="963"/>
      <c r="R450" s="963"/>
      <c r="S450" s="963"/>
      <c r="T450" s="963"/>
      <c r="U450" s="963"/>
      <c r="V450" s="963"/>
      <c r="W450" s="963"/>
      <c r="X450" s="963"/>
      <c r="Y450" s="963"/>
      <c r="Z450" s="774"/>
      <c r="AA450" s="779"/>
      <c r="AB450" s="753"/>
      <c r="AC450" s="753"/>
      <c r="AD450" s="753"/>
      <c r="AE450" s="753"/>
      <c r="AF450" s="753"/>
      <c r="AG450" s="758"/>
      <c r="AH450" s="758"/>
    </row>
    <row r="451" spans="2:34" ht="15.65" customHeight="1" outlineLevel="1" x14ac:dyDescent="0.25">
      <c r="B451" s="760" t="s">
        <v>1611</v>
      </c>
      <c r="D451" s="761" t="s">
        <v>1617</v>
      </c>
      <c r="E451" s="780">
        <v>1</v>
      </c>
      <c r="F451" s="761" t="s">
        <v>78</v>
      </c>
      <c r="G451" s="762"/>
      <c r="H451" s="762">
        <f>SUM(H452:H454)</f>
        <v>0</v>
      </c>
      <c r="I451" s="762"/>
      <c r="J451" s="762">
        <f>SUM(J452:J454)</f>
        <v>0</v>
      </c>
      <c r="K451" s="951"/>
      <c r="L451" s="762">
        <f>SUM(L452:L454)</f>
        <v>19</v>
      </c>
      <c r="M451" s="762">
        <f>SUM(M452:M454)</f>
        <v>19</v>
      </c>
      <c r="N451" s="1049"/>
      <c r="O451" s="763">
        <f>SUM(M452:M454)</f>
        <v>19</v>
      </c>
      <c r="P451" s="781" t="str">
        <f>B451</f>
        <v>V1-3-D4</v>
      </c>
      <c r="Q451" s="781"/>
      <c r="R451" s="781"/>
      <c r="S451" s="781"/>
      <c r="T451" s="781"/>
      <c r="U451" s="781"/>
      <c r="V451" s="781"/>
      <c r="W451" s="781"/>
      <c r="X451" s="932">
        <f>SUM(X452:X454)</f>
        <v>22.306000000000001</v>
      </c>
    </row>
    <row r="452" spans="2:34" ht="15.65" customHeight="1" outlineLevel="2" x14ac:dyDescent="0.25">
      <c r="B452" s="782"/>
      <c r="D452" s="793" t="s">
        <v>168</v>
      </c>
      <c r="E452" s="783"/>
      <c r="G452" s="784"/>
      <c r="H452" s="784"/>
      <c r="I452" s="784"/>
      <c r="J452" s="784"/>
      <c r="K452" s="950"/>
      <c r="L452" s="784"/>
      <c r="M452" s="784"/>
      <c r="N452" s="1049"/>
      <c r="O452" s="785"/>
      <c r="P452" s="785"/>
      <c r="Q452" s="785"/>
      <c r="R452" s="785"/>
      <c r="S452" s="785"/>
      <c r="T452" s="785"/>
      <c r="U452" s="785"/>
      <c r="V452" s="785"/>
      <c r="W452" s="785"/>
      <c r="X452" s="785"/>
    </row>
    <row r="453" spans="2:34" s="769" customFormat="1" ht="15.65" customHeight="1" outlineLevel="2" x14ac:dyDescent="0.25">
      <c r="B453" s="773" t="str">
        <f>B451</f>
        <v>V1-3-D4</v>
      </c>
      <c r="C453" s="1042"/>
      <c r="D453" s="769" t="str">
        <f>D451</f>
        <v>╚ Meerprijs hennepvezel dik ??? mm Rc=???</v>
      </c>
      <c r="E453" s="783">
        <v>1</v>
      </c>
      <c r="F453" s="773" t="s">
        <v>78</v>
      </c>
      <c r="G453" s="784">
        <v>0</v>
      </c>
      <c r="H453" s="784">
        <f>E453*G453</f>
        <v>0</v>
      </c>
      <c r="I453" s="784">
        <v>0</v>
      </c>
      <c r="J453" s="784">
        <f>E453*I453</f>
        <v>0</v>
      </c>
      <c r="K453" s="767">
        <v>19</v>
      </c>
      <c r="L453" s="784">
        <f>E453*K453</f>
        <v>19</v>
      </c>
      <c r="M453" s="784">
        <f>J453+H453*Onderbouwing_M29!$Y$2+L453</f>
        <v>19</v>
      </c>
      <c r="N453" s="1050"/>
      <c r="O453" s="787"/>
      <c r="P453" s="787"/>
      <c r="Q453" s="930" t="s">
        <v>1576</v>
      </c>
      <c r="R453" s="930">
        <f>_xlfn.XLOOKUP(Q453,Tabellen!$B$4:$B$16,Tabellen!$C$4:$C$16,"controleren")</f>
        <v>0.3</v>
      </c>
      <c r="S453" s="931">
        <f>M453*R453</f>
        <v>5.7</v>
      </c>
      <c r="T453" s="931">
        <f>M453-S453</f>
        <v>13.3</v>
      </c>
      <c r="U453" s="931">
        <f>S453*$U$2</f>
        <v>0.51300000000000001</v>
      </c>
      <c r="V453" s="931">
        <f>T453*$V$2</f>
        <v>2.7930000000000001</v>
      </c>
      <c r="W453" s="787">
        <f>U453+V453</f>
        <v>3.306</v>
      </c>
      <c r="X453" s="787">
        <f>M453+W453</f>
        <v>22.306000000000001</v>
      </c>
    </row>
    <row r="454" spans="2:34" ht="15.65" customHeight="1" outlineLevel="2" x14ac:dyDescent="0.25">
      <c r="B454" s="782"/>
      <c r="E454" s="783"/>
      <c r="G454" s="784">
        <v>0</v>
      </c>
      <c r="H454" s="784">
        <f>E454*G454</f>
        <v>0</v>
      </c>
      <c r="I454" s="784">
        <v>0</v>
      </c>
      <c r="J454" s="784">
        <f>E454*I454</f>
        <v>0</v>
      </c>
      <c r="K454" s="950"/>
      <c r="L454" s="784">
        <f>E454*K454</f>
        <v>0</v>
      </c>
      <c r="M454" s="784">
        <f>J454+H454*Onderbouwing_M29!$Y$2+L454</f>
        <v>0</v>
      </c>
      <c r="N454" s="1049"/>
      <c r="O454" s="785"/>
      <c r="P454" s="785"/>
      <c r="Q454" s="785"/>
      <c r="R454" s="785"/>
      <c r="S454" s="785"/>
      <c r="T454" s="785"/>
      <c r="U454" s="785"/>
      <c r="V454" s="785"/>
      <c r="W454" s="785"/>
      <c r="X454" s="785"/>
    </row>
    <row r="455" spans="2:34" ht="9" customHeight="1" outlineLevel="1" x14ac:dyDescent="0.25">
      <c r="B455" s="788"/>
      <c r="D455" s="789"/>
      <c r="E455" s="791"/>
      <c r="F455" s="789"/>
      <c r="G455" s="790"/>
      <c r="H455" s="790"/>
      <c r="I455" s="790"/>
      <c r="J455" s="790"/>
      <c r="K455" s="790"/>
      <c r="L455" s="790"/>
      <c r="M455" s="790"/>
      <c r="N455" s="1037"/>
      <c r="O455" s="963"/>
      <c r="P455" s="963"/>
      <c r="Q455" s="963"/>
      <c r="R455" s="963"/>
      <c r="S455" s="963"/>
      <c r="T455" s="963"/>
      <c r="U455" s="963"/>
      <c r="V455" s="963"/>
      <c r="W455" s="963"/>
      <c r="X455" s="963"/>
      <c r="Y455" s="963"/>
      <c r="Z455" s="774"/>
      <c r="AA455" s="779"/>
      <c r="AB455" s="753"/>
      <c r="AC455" s="753"/>
      <c r="AD455" s="753"/>
      <c r="AE455" s="753"/>
      <c r="AF455" s="753"/>
      <c r="AG455" s="758"/>
      <c r="AH455" s="758"/>
    </row>
    <row r="456" spans="2:34" ht="15.65" customHeight="1" outlineLevel="1" x14ac:dyDescent="0.25">
      <c r="B456" s="760" t="s">
        <v>1613</v>
      </c>
      <c r="D456" s="761" t="s">
        <v>1815</v>
      </c>
      <c r="E456" s="780">
        <v>1</v>
      </c>
      <c r="F456" s="761" t="s">
        <v>78</v>
      </c>
      <c r="G456" s="762"/>
      <c r="H456" s="762">
        <f>SUM(H457:H468)</f>
        <v>0</v>
      </c>
      <c r="I456" s="762"/>
      <c r="J456" s="762">
        <f>SUM(J457:J468)</f>
        <v>0</v>
      </c>
      <c r="K456" s="951"/>
      <c r="L456" s="762">
        <f>SUM(L457:L468)</f>
        <v>120</v>
      </c>
      <c r="M456" s="762">
        <f>SUM(M457:M468)</f>
        <v>120</v>
      </c>
      <c r="N456" s="1049"/>
      <c r="O456" s="763">
        <f>SUM(M457:M468)</f>
        <v>120</v>
      </c>
      <c r="P456" s="781" t="str">
        <f>B456</f>
        <v>V1-3-E1</v>
      </c>
      <c r="Q456" s="781"/>
      <c r="R456" s="781"/>
      <c r="S456" s="781"/>
      <c r="T456" s="781"/>
      <c r="U456" s="781"/>
      <c r="V456" s="781"/>
      <c r="W456" s="781"/>
      <c r="X456" s="932">
        <f>SUM(X457:X468)</f>
        <v>140.88</v>
      </c>
    </row>
    <row r="457" spans="2:34" ht="15.65" customHeight="1" outlineLevel="2" x14ac:dyDescent="0.25">
      <c r="B457" s="782"/>
      <c r="D457" s="793" t="s">
        <v>199</v>
      </c>
      <c r="E457" s="783"/>
      <c r="G457" s="784"/>
      <c r="H457" s="784"/>
      <c r="I457" s="784"/>
      <c r="J457" s="784"/>
      <c r="K457" s="950"/>
      <c r="L457" s="784"/>
      <c r="M457" s="784"/>
      <c r="N457" s="1049"/>
      <c r="O457" s="785"/>
      <c r="P457" s="785"/>
      <c r="Q457" s="785"/>
      <c r="R457" s="785"/>
      <c r="S457" s="785"/>
      <c r="T457" s="785"/>
      <c r="U457" s="785"/>
      <c r="V457" s="785"/>
      <c r="W457" s="785"/>
      <c r="X457" s="785"/>
    </row>
    <row r="458" spans="2:34" s="769" customFormat="1" ht="15.65" customHeight="1" outlineLevel="2" x14ac:dyDescent="0.25">
      <c r="B458" s="773"/>
      <c r="C458" s="1041"/>
      <c r="D458" s="782" t="s">
        <v>2044</v>
      </c>
      <c r="E458" s="783"/>
      <c r="F458" s="773"/>
      <c r="G458" s="784">
        <v>0</v>
      </c>
      <c r="H458" s="784">
        <f t="shared" ref="H458:H468" si="267">E458*G458</f>
        <v>0</v>
      </c>
      <c r="I458" s="784">
        <v>0</v>
      </c>
      <c r="J458" s="784">
        <f t="shared" ref="J458:J468" si="268">E458*I458</f>
        <v>0</v>
      </c>
      <c r="K458" s="784"/>
      <c r="L458" s="784">
        <f t="shared" ref="L458:L468" si="269">E458*K458</f>
        <v>0</v>
      </c>
      <c r="M458" s="784">
        <f>J458+H458*Onderbouwing_M29!$Y$2+L458</f>
        <v>0</v>
      </c>
      <c r="N458" s="1050"/>
      <c r="O458" s="787"/>
      <c r="P458" s="787"/>
      <c r="Q458" s="930" t="s">
        <v>1576</v>
      </c>
      <c r="R458" s="930">
        <f>_xlfn.XLOOKUP(Q458,Tabellen!$B$4:$B$16,Tabellen!$C$4:$C$16,"controleren")</f>
        <v>0.3</v>
      </c>
      <c r="S458" s="931">
        <f t="shared" ref="S458:S467" si="270">M458*R458</f>
        <v>0</v>
      </c>
      <c r="T458" s="931">
        <f t="shared" ref="T458:T467" si="271">M458-S458</f>
        <v>0</v>
      </c>
      <c r="U458" s="931">
        <f t="shared" ref="U458:U467" si="272">S458*$U$2</f>
        <v>0</v>
      </c>
      <c r="V458" s="931">
        <f t="shared" ref="V458:V467" si="273">T458*$V$2</f>
        <v>0</v>
      </c>
      <c r="W458" s="787">
        <f t="shared" ref="W458:W467" si="274">U458+V458</f>
        <v>0</v>
      </c>
      <c r="X458" s="787">
        <f t="shared" ref="X458:X467" si="275">M458+W458</f>
        <v>0</v>
      </c>
    </row>
    <row r="459" spans="2:34" s="769" customFormat="1" ht="15.65" customHeight="1" outlineLevel="2" x14ac:dyDescent="0.25">
      <c r="B459" s="773"/>
      <c r="C459" s="1041"/>
      <c r="D459" s="782" t="s">
        <v>2045</v>
      </c>
      <c r="E459" s="783"/>
      <c r="F459" s="773"/>
      <c r="G459" s="784">
        <v>0</v>
      </c>
      <c r="H459" s="784">
        <f t="shared" si="267"/>
        <v>0</v>
      </c>
      <c r="I459" s="784">
        <v>0</v>
      </c>
      <c r="J459" s="784">
        <f t="shared" si="268"/>
        <v>0</v>
      </c>
      <c r="K459" s="784"/>
      <c r="L459" s="784">
        <f t="shared" si="269"/>
        <v>0</v>
      </c>
      <c r="M459" s="784">
        <f>J459+H459*Onderbouwing_M29!$Y$2+L459</f>
        <v>0</v>
      </c>
      <c r="N459" s="1050"/>
      <c r="O459" s="787"/>
      <c r="P459" s="787"/>
      <c r="Q459" s="930" t="s">
        <v>1576</v>
      </c>
      <c r="R459" s="930">
        <f>_xlfn.XLOOKUP(Q459,Tabellen!$B$4:$B$16,Tabellen!$C$4:$C$16,"controleren")</f>
        <v>0.3</v>
      </c>
      <c r="S459" s="931">
        <f t="shared" si="270"/>
        <v>0</v>
      </c>
      <c r="T459" s="931">
        <f t="shared" si="271"/>
        <v>0</v>
      </c>
      <c r="U459" s="931">
        <f t="shared" si="272"/>
        <v>0</v>
      </c>
      <c r="V459" s="931">
        <f t="shared" si="273"/>
        <v>0</v>
      </c>
      <c r="W459" s="787">
        <f t="shared" si="274"/>
        <v>0</v>
      </c>
      <c r="X459" s="787">
        <f t="shared" si="275"/>
        <v>0</v>
      </c>
    </row>
    <row r="460" spans="2:34" s="769" customFormat="1" ht="15.65" customHeight="1" outlineLevel="2" x14ac:dyDescent="0.25">
      <c r="B460" s="773"/>
      <c r="C460" s="1041"/>
      <c r="D460" s="782" t="s">
        <v>2046</v>
      </c>
      <c r="E460" s="783"/>
      <c r="F460" s="773"/>
      <c r="G460" s="784">
        <v>0</v>
      </c>
      <c r="H460" s="784">
        <f t="shared" si="267"/>
        <v>0</v>
      </c>
      <c r="I460" s="784">
        <v>0</v>
      </c>
      <c r="J460" s="784">
        <f t="shared" si="268"/>
        <v>0</v>
      </c>
      <c r="K460" s="784"/>
      <c r="L460" s="784">
        <f t="shared" si="269"/>
        <v>0</v>
      </c>
      <c r="M460" s="784">
        <f>J460+H460*Onderbouwing_M29!$Y$2+L460</f>
        <v>0</v>
      </c>
      <c r="N460" s="1050"/>
      <c r="O460" s="787"/>
      <c r="P460" s="787"/>
      <c r="Q460" s="930" t="s">
        <v>1576</v>
      </c>
      <c r="R460" s="930">
        <f>_xlfn.XLOOKUP(Q460,Tabellen!$B$4:$B$16,Tabellen!$C$4:$C$16,"controleren")</f>
        <v>0.3</v>
      </c>
      <c r="S460" s="931">
        <f t="shared" si="270"/>
        <v>0</v>
      </c>
      <c r="T460" s="931">
        <f t="shared" si="271"/>
        <v>0</v>
      </c>
      <c r="U460" s="931">
        <f t="shared" si="272"/>
        <v>0</v>
      </c>
      <c r="V460" s="931">
        <f t="shared" si="273"/>
        <v>0</v>
      </c>
      <c r="W460" s="787">
        <f t="shared" si="274"/>
        <v>0</v>
      </c>
      <c r="X460" s="787">
        <f t="shared" si="275"/>
        <v>0</v>
      </c>
    </row>
    <row r="461" spans="2:34" s="769" customFormat="1" ht="15.65" customHeight="1" outlineLevel="2" x14ac:dyDescent="0.25">
      <c r="B461" s="773"/>
      <c r="C461" s="1041"/>
      <c r="D461" s="782" t="s">
        <v>2047</v>
      </c>
      <c r="E461" s="783"/>
      <c r="F461" s="773"/>
      <c r="G461" s="784">
        <v>0</v>
      </c>
      <c r="H461" s="784">
        <f t="shared" si="267"/>
        <v>0</v>
      </c>
      <c r="I461" s="784">
        <v>0</v>
      </c>
      <c r="J461" s="784">
        <f t="shared" si="268"/>
        <v>0</v>
      </c>
      <c r="K461" s="784"/>
      <c r="L461" s="784">
        <f t="shared" si="269"/>
        <v>0</v>
      </c>
      <c r="M461" s="784">
        <f>J461+H461*Onderbouwing_M29!$Y$2+L461</f>
        <v>0</v>
      </c>
      <c r="N461" s="1050"/>
      <c r="O461" s="787"/>
      <c r="P461" s="787"/>
      <c r="Q461" s="930" t="s">
        <v>1576</v>
      </c>
      <c r="R461" s="930">
        <f>_xlfn.XLOOKUP(Q461,Tabellen!$B$4:$B$16,Tabellen!$C$4:$C$16,"controleren")</f>
        <v>0.3</v>
      </c>
      <c r="S461" s="931">
        <f t="shared" si="270"/>
        <v>0</v>
      </c>
      <c r="T461" s="931">
        <f t="shared" si="271"/>
        <v>0</v>
      </c>
      <c r="U461" s="931">
        <f t="shared" si="272"/>
        <v>0</v>
      </c>
      <c r="V461" s="931">
        <f t="shared" si="273"/>
        <v>0</v>
      </c>
      <c r="W461" s="787">
        <f t="shared" si="274"/>
        <v>0</v>
      </c>
      <c r="X461" s="787">
        <f t="shared" si="275"/>
        <v>0</v>
      </c>
    </row>
    <row r="462" spans="2:34" s="769" customFormat="1" ht="15.65" customHeight="1" outlineLevel="2" x14ac:dyDescent="0.25">
      <c r="B462" s="773"/>
      <c r="C462" s="1041"/>
      <c r="D462" s="782" t="s">
        <v>2048</v>
      </c>
      <c r="E462" s="783"/>
      <c r="F462" s="773"/>
      <c r="G462" s="784">
        <v>0</v>
      </c>
      <c r="H462" s="784">
        <f t="shared" si="267"/>
        <v>0</v>
      </c>
      <c r="I462" s="784">
        <v>0</v>
      </c>
      <c r="J462" s="784">
        <f t="shared" si="268"/>
        <v>0</v>
      </c>
      <c r="K462" s="784"/>
      <c r="L462" s="784">
        <f t="shared" si="269"/>
        <v>0</v>
      </c>
      <c r="M462" s="784">
        <f>J462+H462*Onderbouwing_M29!$Y$2+L462</f>
        <v>0</v>
      </c>
      <c r="N462" s="1050"/>
      <c r="O462" s="787"/>
      <c r="P462" s="787"/>
      <c r="Q462" s="930" t="s">
        <v>1576</v>
      </c>
      <c r="R462" s="930">
        <f>_xlfn.XLOOKUP(Q462,Tabellen!$B$4:$B$16,Tabellen!$C$4:$C$16,"controleren")</f>
        <v>0.3</v>
      </c>
      <c r="S462" s="931">
        <f t="shared" si="270"/>
        <v>0</v>
      </c>
      <c r="T462" s="931">
        <f t="shared" si="271"/>
        <v>0</v>
      </c>
      <c r="U462" s="931">
        <f t="shared" si="272"/>
        <v>0</v>
      </c>
      <c r="V462" s="931">
        <f t="shared" si="273"/>
        <v>0</v>
      </c>
      <c r="W462" s="787">
        <f t="shared" si="274"/>
        <v>0</v>
      </c>
      <c r="X462" s="787">
        <f t="shared" si="275"/>
        <v>0</v>
      </c>
    </row>
    <row r="463" spans="2:34" s="769" customFormat="1" ht="15.65" customHeight="1" outlineLevel="2" x14ac:dyDescent="0.25">
      <c r="B463" s="773"/>
      <c r="C463" s="1041"/>
      <c r="D463" s="782" t="s">
        <v>2049</v>
      </c>
      <c r="E463" s="783"/>
      <c r="F463" s="773"/>
      <c r="G463" s="784">
        <v>0</v>
      </c>
      <c r="H463" s="784">
        <f t="shared" si="267"/>
        <v>0</v>
      </c>
      <c r="I463" s="784">
        <v>0</v>
      </c>
      <c r="J463" s="784">
        <f t="shared" si="268"/>
        <v>0</v>
      </c>
      <c r="K463" s="784"/>
      <c r="L463" s="784">
        <f t="shared" si="269"/>
        <v>0</v>
      </c>
      <c r="M463" s="784">
        <f>J463+H463*Onderbouwing_M29!$Y$2+L463</f>
        <v>0</v>
      </c>
      <c r="N463" s="1050"/>
      <c r="O463" s="787"/>
      <c r="P463" s="787"/>
      <c r="Q463" s="930" t="s">
        <v>1576</v>
      </c>
      <c r="R463" s="930">
        <f>_xlfn.XLOOKUP(Q463,Tabellen!$B$4:$B$16,Tabellen!$C$4:$C$16,"controleren")</f>
        <v>0.3</v>
      </c>
      <c r="S463" s="931">
        <f t="shared" si="270"/>
        <v>0</v>
      </c>
      <c r="T463" s="931">
        <f t="shared" si="271"/>
        <v>0</v>
      </c>
      <c r="U463" s="931">
        <f t="shared" si="272"/>
        <v>0</v>
      </c>
      <c r="V463" s="931">
        <f t="shared" si="273"/>
        <v>0</v>
      </c>
      <c r="W463" s="787">
        <f t="shared" si="274"/>
        <v>0</v>
      </c>
      <c r="X463" s="787">
        <f t="shared" si="275"/>
        <v>0</v>
      </c>
    </row>
    <row r="464" spans="2:34" s="769" customFormat="1" ht="15.65" customHeight="1" outlineLevel="2" x14ac:dyDescent="0.25">
      <c r="B464" s="773"/>
      <c r="C464" s="1041"/>
      <c r="D464" s="782" t="s">
        <v>2050</v>
      </c>
      <c r="E464" s="783"/>
      <c r="F464" s="773"/>
      <c r="G464" s="784">
        <v>0</v>
      </c>
      <c r="H464" s="784">
        <f t="shared" si="267"/>
        <v>0</v>
      </c>
      <c r="I464" s="784">
        <v>0</v>
      </c>
      <c r="J464" s="784">
        <f t="shared" si="268"/>
        <v>0</v>
      </c>
      <c r="K464" s="784"/>
      <c r="L464" s="784">
        <f t="shared" si="269"/>
        <v>0</v>
      </c>
      <c r="M464" s="784">
        <f>J464+H464*Onderbouwing_M29!$Y$2+L464</f>
        <v>0</v>
      </c>
      <c r="N464" s="1050"/>
      <c r="O464" s="787"/>
      <c r="P464" s="787"/>
      <c r="Q464" s="930" t="s">
        <v>1576</v>
      </c>
      <c r="R464" s="930">
        <f>_xlfn.XLOOKUP(Q464,Tabellen!$B$4:$B$16,Tabellen!$C$4:$C$16,"controleren")</f>
        <v>0.3</v>
      </c>
      <c r="S464" s="931">
        <f t="shared" si="270"/>
        <v>0</v>
      </c>
      <c r="T464" s="931">
        <f t="shared" si="271"/>
        <v>0</v>
      </c>
      <c r="U464" s="931">
        <f t="shared" si="272"/>
        <v>0</v>
      </c>
      <c r="V464" s="931">
        <f t="shared" si="273"/>
        <v>0</v>
      </c>
      <c r="W464" s="787">
        <f t="shared" si="274"/>
        <v>0</v>
      </c>
      <c r="X464" s="787">
        <f t="shared" si="275"/>
        <v>0</v>
      </c>
    </row>
    <row r="465" spans="2:34" s="769" customFormat="1" ht="15.65" customHeight="1" outlineLevel="2" x14ac:dyDescent="0.25">
      <c r="B465" s="773"/>
      <c r="C465" s="1041"/>
      <c r="D465" s="782" t="s">
        <v>2051</v>
      </c>
      <c r="E465" s="783"/>
      <c r="F465" s="773"/>
      <c r="G465" s="784">
        <v>0</v>
      </c>
      <c r="H465" s="784">
        <f t="shared" si="267"/>
        <v>0</v>
      </c>
      <c r="I465" s="784">
        <v>0</v>
      </c>
      <c r="J465" s="784">
        <f t="shared" si="268"/>
        <v>0</v>
      </c>
      <c r="K465" s="784"/>
      <c r="L465" s="784">
        <f t="shared" si="269"/>
        <v>0</v>
      </c>
      <c r="M465" s="784">
        <f>J465+H465*Onderbouwing_M29!$Y$2+L465</f>
        <v>0</v>
      </c>
      <c r="N465" s="1050"/>
      <c r="O465" s="787"/>
      <c r="P465" s="787"/>
      <c r="Q465" s="930" t="s">
        <v>1576</v>
      </c>
      <c r="R465" s="930">
        <f>_xlfn.XLOOKUP(Q465,Tabellen!$B$4:$B$16,Tabellen!$C$4:$C$16,"controleren")</f>
        <v>0.3</v>
      </c>
      <c r="S465" s="931">
        <f t="shared" si="270"/>
        <v>0</v>
      </c>
      <c r="T465" s="931">
        <f t="shared" si="271"/>
        <v>0</v>
      </c>
      <c r="U465" s="931">
        <f t="shared" si="272"/>
        <v>0</v>
      </c>
      <c r="V465" s="931">
        <f t="shared" si="273"/>
        <v>0</v>
      </c>
      <c r="W465" s="787">
        <f t="shared" si="274"/>
        <v>0</v>
      </c>
      <c r="X465" s="787">
        <f t="shared" si="275"/>
        <v>0</v>
      </c>
    </row>
    <row r="466" spans="2:34" s="769" customFormat="1" ht="15.65" customHeight="1" outlineLevel="2" x14ac:dyDescent="0.25">
      <c r="B466" s="773"/>
      <c r="C466" s="1041"/>
      <c r="D466" s="782" t="s">
        <v>2052</v>
      </c>
      <c r="E466" s="783"/>
      <c r="F466" s="773"/>
      <c r="G466" s="784">
        <v>0</v>
      </c>
      <c r="H466" s="784">
        <f t="shared" si="267"/>
        <v>0</v>
      </c>
      <c r="I466" s="784">
        <v>0</v>
      </c>
      <c r="J466" s="784">
        <f t="shared" si="268"/>
        <v>0</v>
      </c>
      <c r="K466" s="784"/>
      <c r="L466" s="784">
        <f t="shared" si="269"/>
        <v>0</v>
      </c>
      <c r="M466" s="784">
        <f>J466+H466*Onderbouwing_M29!$Y$2+L466</f>
        <v>0</v>
      </c>
      <c r="N466" s="1050"/>
      <c r="O466" s="787"/>
      <c r="P466" s="787"/>
      <c r="Q466" s="930" t="s">
        <v>1576</v>
      </c>
      <c r="R466" s="930">
        <f>_xlfn.XLOOKUP(Q466,Tabellen!$B$4:$B$16,Tabellen!$C$4:$C$16,"controleren")</f>
        <v>0.3</v>
      </c>
      <c r="S466" s="931">
        <f t="shared" si="270"/>
        <v>0</v>
      </c>
      <c r="T466" s="931">
        <f t="shared" si="271"/>
        <v>0</v>
      </c>
      <c r="U466" s="931">
        <f t="shared" si="272"/>
        <v>0</v>
      </c>
      <c r="V466" s="931">
        <f t="shared" si="273"/>
        <v>0</v>
      </c>
      <c r="W466" s="787">
        <f t="shared" si="274"/>
        <v>0</v>
      </c>
      <c r="X466" s="787">
        <f t="shared" si="275"/>
        <v>0</v>
      </c>
    </row>
    <row r="467" spans="2:34" s="769" customFormat="1" ht="15.65" customHeight="1" outlineLevel="2" x14ac:dyDescent="0.25">
      <c r="B467" s="773" t="str">
        <f>B456</f>
        <v>V1-3-E1</v>
      </c>
      <c r="C467" s="1042"/>
      <c r="D467" s="769" t="str">
        <f>D456</f>
        <v>Voorzetwand houten frame met PIR platen dik 80 mm Rc=3.50  &lt; 45 m²</v>
      </c>
      <c r="E467" s="783">
        <v>1</v>
      </c>
      <c r="F467" s="773" t="s">
        <v>78</v>
      </c>
      <c r="G467" s="784">
        <v>0</v>
      </c>
      <c r="H467" s="784">
        <f t="shared" si="267"/>
        <v>0</v>
      </c>
      <c r="I467" s="784">
        <v>0</v>
      </c>
      <c r="J467" s="784">
        <f t="shared" si="268"/>
        <v>0</v>
      </c>
      <c r="K467" s="767">
        <v>120</v>
      </c>
      <c r="L467" s="784">
        <f t="shared" si="269"/>
        <v>120</v>
      </c>
      <c r="M467" s="784">
        <f>J467+H467*Onderbouwing_M29!$Y$2+L467</f>
        <v>120</v>
      </c>
      <c r="N467" s="1050"/>
      <c r="O467" s="787"/>
      <c r="P467" s="787"/>
      <c r="Q467" s="930" t="s">
        <v>1576</v>
      </c>
      <c r="R467" s="930">
        <f>_xlfn.XLOOKUP(Q467,Tabellen!$B$4:$B$16,Tabellen!$C$4:$C$16,"controleren")</f>
        <v>0.3</v>
      </c>
      <c r="S467" s="931">
        <f t="shared" si="270"/>
        <v>36</v>
      </c>
      <c r="T467" s="931">
        <f t="shared" si="271"/>
        <v>84</v>
      </c>
      <c r="U467" s="931">
        <f t="shared" si="272"/>
        <v>3.2399999999999998</v>
      </c>
      <c r="V467" s="931">
        <f t="shared" si="273"/>
        <v>17.64</v>
      </c>
      <c r="W467" s="787">
        <f t="shared" si="274"/>
        <v>20.88</v>
      </c>
      <c r="X467" s="787">
        <f t="shared" si="275"/>
        <v>140.88</v>
      </c>
    </row>
    <row r="468" spans="2:34" ht="15.65" customHeight="1" outlineLevel="2" x14ac:dyDescent="0.25">
      <c r="B468" s="782"/>
      <c r="E468" s="783"/>
      <c r="G468" s="784">
        <v>0</v>
      </c>
      <c r="H468" s="784">
        <f t="shared" si="267"/>
        <v>0</v>
      </c>
      <c r="I468" s="784">
        <v>0</v>
      </c>
      <c r="J468" s="784">
        <f t="shared" si="268"/>
        <v>0</v>
      </c>
      <c r="K468" s="950"/>
      <c r="L468" s="784">
        <f t="shared" si="269"/>
        <v>0</v>
      </c>
      <c r="M468" s="784">
        <f>J468+H468*Onderbouwing_M29!$Y$2+L468</f>
        <v>0</v>
      </c>
      <c r="N468" s="1049"/>
      <c r="O468" s="785"/>
      <c r="P468" s="785"/>
      <c r="Q468" s="785"/>
      <c r="R468" s="785"/>
      <c r="S468" s="785"/>
      <c r="T468" s="785"/>
      <c r="U468" s="785"/>
      <c r="V468" s="785"/>
      <c r="W468" s="785"/>
      <c r="X468" s="785"/>
    </row>
    <row r="469" spans="2:34" ht="9" customHeight="1" outlineLevel="1" x14ac:dyDescent="0.25">
      <c r="B469" s="788"/>
      <c r="D469" s="789"/>
      <c r="E469" s="791"/>
      <c r="F469" s="789"/>
      <c r="G469" s="790"/>
      <c r="H469" s="790"/>
      <c r="I469" s="790"/>
      <c r="J469" s="790"/>
      <c r="K469" s="790"/>
      <c r="L469" s="790"/>
      <c r="M469" s="790"/>
      <c r="N469" s="1037"/>
      <c r="O469" s="963"/>
      <c r="P469" s="963"/>
      <c r="Q469" s="963"/>
      <c r="R469" s="963"/>
      <c r="S469" s="963"/>
      <c r="T469" s="963"/>
      <c r="U469" s="963"/>
      <c r="V469" s="963"/>
      <c r="W469" s="963"/>
      <c r="X469" s="963"/>
      <c r="Y469" s="963"/>
      <c r="Z469" s="774"/>
      <c r="AA469" s="779"/>
      <c r="AB469" s="753"/>
      <c r="AC469" s="753"/>
      <c r="AD469" s="753"/>
      <c r="AE469" s="753"/>
      <c r="AF469" s="753"/>
      <c r="AG469" s="758"/>
      <c r="AH469" s="758"/>
    </row>
    <row r="470" spans="2:34" ht="15.65" customHeight="1" outlineLevel="1" x14ac:dyDescent="0.25">
      <c r="B470" s="760" t="s">
        <v>1614</v>
      </c>
      <c r="D470" s="761" t="s">
        <v>1816</v>
      </c>
      <c r="E470" s="780">
        <v>1</v>
      </c>
      <c r="F470" s="761" t="s">
        <v>78</v>
      </c>
      <c r="G470" s="762"/>
      <c r="H470" s="762">
        <f>SUM(H471:H473)</f>
        <v>0</v>
      </c>
      <c r="I470" s="762"/>
      <c r="J470" s="762">
        <f>SUM(J471:J473)</f>
        <v>0</v>
      </c>
      <c r="K470" s="951"/>
      <c r="L470" s="762">
        <f>SUM(L471:L473)</f>
        <v>121</v>
      </c>
      <c r="M470" s="762">
        <f>SUM(M471:M473)</f>
        <v>121</v>
      </c>
      <c r="N470" s="1049"/>
      <c r="O470" s="763">
        <f>SUM(M471:M473)</f>
        <v>121</v>
      </c>
      <c r="P470" s="781" t="str">
        <f>B470</f>
        <v>V1-3-E2</v>
      </c>
      <c r="Q470" s="781"/>
      <c r="R470" s="781"/>
      <c r="S470" s="781"/>
      <c r="T470" s="781"/>
      <c r="U470" s="781"/>
      <c r="V470" s="781"/>
      <c r="W470" s="781"/>
      <c r="X470" s="932">
        <f>SUM(X471:X473)</f>
        <v>142.054</v>
      </c>
    </row>
    <row r="471" spans="2:34" ht="15.65" customHeight="1" outlineLevel="2" x14ac:dyDescent="0.25">
      <c r="B471" s="782"/>
      <c r="D471" s="793" t="s">
        <v>168</v>
      </c>
      <c r="E471" s="783"/>
      <c r="G471" s="784"/>
      <c r="H471" s="784"/>
      <c r="I471" s="784"/>
      <c r="J471" s="784"/>
      <c r="K471" s="950"/>
      <c r="L471" s="784"/>
      <c r="M471" s="784"/>
      <c r="N471" s="1049"/>
      <c r="O471" s="785"/>
      <c r="P471" s="785"/>
      <c r="Q471" s="785"/>
      <c r="R471" s="785"/>
      <c r="S471" s="785"/>
      <c r="T471" s="785"/>
      <c r="U471" s="785"/>
      <c r="V471" s="785"/>
      <c r="W471" s="785"/>
      <c r="X471" s="785"/>
    </row>
    <row r="472" spans="2:34" s="769" customFormat="1" ht="15.65" customHeight="1" outlineLevel="2" x14ac:dyDescent="0.25">
      <c r="B472" s="773" t="str">
        <f>B470</f>
        <v>V1-3-E2</v>
      </c>
      <c r="C472" s="1042"/>
      <c r="D472" s="773" t="str">
        <f>D470</f>
        <v>Voorzetwand houten frame met PIR platen dik 80 mm Rc=3.50  45- 120 m²</v>
      </c>
      <c r="E472" s="783">
        <v>1</v>
      </c>
      <c r="F472" s="773" t="s">
        <v>78</v>
      </c>
      <c r="G472" s="784">
        <v>0</v>
      </c>
      <c r="H472" s="784">
        <f>E472*G472</f>
        <v>0</v>
      </c>
      <c r="I472" s="784">
        <v>0</v>
      </c>
      <c r="J472" s="784">
        <f>E472*I472</f>
        <v>0</v>
      </c>
      <c r="K472" s="767">
        <v>121</v>
      </c>
      <c r="L472" s="784">
        <f>E472*K472</f>
        <v>121</v>
      </c>
      <c r="M472" s="784">
        <f>J472+H472*Onderbouwing_M29!$Y$2+L472</f>
        <v>121</v>
      </c>
      <c r="N472" s="1050"/>
      <c r="O472" s="787"/>
      <c r="P472" s="787"/>
      <c r="Q472" s="930" t="s">
        <v>1576</v>
      </c>
      <c r="R472" s="930">
        <f>_xlfn.XLOOKUP(Q472,Tabellen!$B$4:$B$16,Tabellen!$C$4:$C$16,"controleren")</f>
        <v>0.3</v>
      </c>
      <c r="S472" s="931">
        <f>M472*R472</f>
        <v>36.299999999999997</v>
      </c>
      <c r="T472" s="931">
        <f>M472-S472</f>
        <v>84.7</v>
      </c>
      <c r="U472" s="931">
        <f>S472*$U$2</f>
        <v>3.2669999999999995</v>
      </c>
      <c r="V472" s="931">
        <f>T472*$V$2</f>
        <v>17.786999999999999</v>
      </c>
      <c r="W472" s="787">
        <f>U472+V472</f>
        <v>21.053999999999998</v>
      </c>
      <c r="X472" s="787">
        <f>M472+W472</f>
        <v>142.054</v>
      </c>
    </row>
    <row r="473" spans="2:34" ht="15.65" customHeight="1" outlineLevel="2" x14ac:dyDescent="0.25">
      <c r="B473" s="782"/>
      <c r="E473" s="783"/>
      <c r="G473" s="784">
        <v>0</v>
      </c>
      <c r="H473" s="784">
        <f>E473*G473</f>
        <v>0</v>
      </c>
      <c r="I473" s="784">
        <v>0</v>
      </c>
      <c r="J473" s="784">
        <f>E473*I473</f>
        <v>0</v>
      </c>
      <c r="K473" s="950"/>
      <c r="L473" s="784">
        <f>E473*K473</f>
        <v>0</v>
      </c>
      <c r="M473" s="784">
        <f>J473+H473*Onderbouwing_M29!$Y$2+L473</f>
        <v>0</v>
      </c>
      <c r="N473" s="1049"/>
      <c r="O473" s="785"/>
      <c r="P473" s="785"/>
      <c r="Q473" s="785"/>
      <c r="R473" s="785"/>
      <c r="S473" s="785"/>
      <c r="T473" s="785"/>
      <c r="U473" s="785"/>
      <c r="V473" s="785"/>
      <c r="W473" s="785"/>
      <c r="X473" s="785"/>
    </row>
    <row r="474" spans="2:34" ht="9" customHeight="1" outlineLevel="1" x14ac:dyDescent="0.25">
      <c r="B474" s="788"/>
      <c r="D474" s="789"/>
      <c r="E474" s="791"/>
      <c r="F474" s="789"/>
      <c r="G474" s="790"/>
      <c r="H474" s="790"/>
      <c r="I474" s="790"/>
      <c r="J474" s="790"/>
      <c r="K474" s="790"/>
      <c r="L474" s="790"/>
      <c r="M474" s="790"/>
      <c r="N474" s="1037"/>
      <c r="O474" s="963"/>
      <c r="P474" s="963"/>
      <c r="Q474" s="963"/>
      <c r="R474" s="963"/>
      <c r="S474" s="963"/>
      <c r="T474" s="963"/>
      <c r="U474" s="963"/>
      <c r="V474" s="963"/>
      <c r="W474" s="963"/>
      <c r="X474" s="963"/>
      <c r="Y474" s="963"/>
      <c r="Z474" s="774"/>
      <c r="AA474" s="779"/>
      <c r="AB474" s="753"/>
      <c r="AC474" s="753"/>
      <c r="AD474" s="753"/>
      <c r="AE474" s="753"/>
      <c r="AF474" s="753"/>
      <c r="AG474" s="758"/>
      <c r="AH474" s="758"/>
    </row>
    <row r="475" spans="2:34" ht="15.65" customHeight="1" outlineLevel="1" x14ac:dyDescent="0.25">
      <c r="B475" s="760" t="s">
        <v>1615</v>
      </c>
      <c r="D475" s="761" t="s">
        <v>1817</v>
      </c>
      <c r="E475" s="780">
        <v>1</v>
      </c>
      <c r="F475" s="761" t="s">
        <v>78</v>
      </c>
      <c r="G475" s="762"/>
      <c r="H475" s="762">
        <f>SUM(H476:H487)</f>
        <v>0</v>
      </c>
      <c r="I475" s="762"/>
      <c r="J475" s="762">
        <f>SUM(J476:J487)</f>
        <v>0</v>
      </c>
      <c r="K475" s="951"/>
      <c r="L475" s="762">
        <f>SUM(L476:L487)</f>
        <v>122</v>
      </c>
      <c r="M475" s="762">
        <f>SUM(M476:M487)</f>
        <v>122</v>
      </c>
      <c r="N475" s="1049"/>
      <c r="O475" s="763">
        <f>SUM(M476:M487)</f>
        <v>122</v>
      </c>
      <c r="P475" s="781" t="str">
        <f>B475</f>
        <v>V1-3-E3</v>
      </c>
      <c r="Q475" s="781"/>
      <c r="R475" s="781"/>
      <c r="S475" s="781"/>
      <c r="T475" s="781"/>
      <c r="U475" s="781"/>
      <c r="V475" s="781"/>
      <c r="W475" s="781"/>
      <c r="X475" s="932">
        <f>SUM(X476:X487)</f>
        <v>143.22800000000001</v>
      </c>
    </row>
    <row r="476" spans="2:34" ht="15.65" customHeight="1" outlineLevel="2" x14ac:dyDescent="0.25">
      <c r="B476" s="782"/>
      <c r="D476" s="793" t="s">
        <v>199</v>
      </c>
      <c r="E476" s="783"/>
      <c r="G476" s="784"/>
      <c r="H476" s="784"/>
      <c r="I476" s="784"/>
      <c r="J476" s="784"/>
      <c r="K476" s="950"/>
      <c r="L476" s="784"/>
      <c r="M476" s="784"/>
      <c r="N476" s="1049"/>
      <c r="O476" s="785"/>
      <c r="P476" s="785"/>
      <c r="Q476" s="785"/>
      <c r="R476" s="785"/>
      <c r="S476" s="785"/>
      <c r="T476" s="785"/>
      <c r="U476" s="785"/>
      <c r="V476" s="785"/>
      <c r="W476" s="785"/>
      <c r="X476" s="785"/>
    </row>
    <row r="477" spans="2:34" s="769" customFormat="1" ht="15.65" customHeight="1" outlineLevel="2" x14ac:dyDescent="0.25">
      <c r="B477" s="773"/>
      <c r="C477" s="1041"/>
      <c r="D477" s="782" t="s">
        <v>2044</v>
      </c>
      <c r="E477" s="783"/>
      <c r="F477" s="773"/>
      <c r="G477" s="784">
        <v>0</v>
      </c>
      <c r="H477" s="784">
        <f t="shared" ref="H477:H487" si="276">E477*G477</f>
        <v>0</v>
      </c>
      <c r="I477" s="784">
        <v>0</v>
      </c>
      <c r="J477" s="784">
        <f t="shared" ref="J477:J487" si="277">E477*I477</f>
        <v>0</v>
      </c>
      <c r="K477" s="784"/>
      <c r="L477" s="784">
        <f t="shared" ref="L477:L487" si="278">E477*K477</f>
        <v>0</v>
      </c>
      <c r="M477" s="784">
        <f>J477+H477*Onderbouwing_M29!$Y$2+L477</f>
        <v>0</v>
      </c>
      <c r="N477" s="1050"/>
      <c r="O477" s="787"/>
      <c r="P477" s="787"/>
      <c r="Q477" s="930" t="s">
        <v>1576</v>
      </c>
      <c r="R477" s="930">
        <f>_xlfn.XLOOKUP(Q477,Tabellen!$B$4:$B$16,Tabellen!$C$4:$C$16,"controleren")</f>
        <v>0.3</v>
      </c>
      <c r="S477" s="931">
        <f t="shared" ref="S477:S486" si="279">M477*R477</f>
        <v>0</v>
      </c>
      <c r="T477" s="931">
        <f t="shared" ref="T477:T486" si="280">M477-S477</f>
        <v>0</v>
      </c>
      <c r="U477" s="931">
        <f t="shared" ref="U477:U486" si="281">S477*$U$2</f>
        <v>0</v>
      </c>
      <c r="V477" s="931">
        <f t="shared" ref="V477:V486" si="282">T477*$V$2</f>
        <v>0</v>
      </c>
      <c r="W477" s="787">
        <f t="shared" ref="W477:W486" si="283">U477+V477</f>
        <v>0</v>
      </c>
      <c r="X477" s="787">
        <f t="shared" ref="X477:X486" si="284">M477+W477</f>
        <v>0</v>
      </c>
    </row>
    <row r="478" spans="2:34" s="769" customFormat="1" ht="15.65" customHeight="1" outlineLevel="2" x14ac:dyDescent="0.25">
      <c r="B478" s="773"/>
      <c r="C478" s="1041"/>
      <c r="D478" s="782" t="s">
        <v>2045</v>
      </c>
      <c r="E478" s="783"/>
      <c r="F478" s="773"/>
      <c r="G478" s="784">
        <v>0</v>
      </c>
      <c r="H478" s="784">
        <f t="shared" si="276"/>
        <v>0</v>
      </c>
      <c r="I478" s="784">
        <v>0</v>
      </c>
      <c r="J478" s="784">
        <f t="shared" si="277"/>
        <v>0</v>
      </c>
      <c r="K478" s="784"/>
      <c r="L478" s="784">
        <f t="shared" si="278"/>
        <v>0</v>
      </c>
      <c r="M478" s="784">
        <f>J478+H478*Onderbouwing_M29!$Y$2+L478</f>
        <v>0</v>
      </c>
      <c r="N478" s="1050"/>
      <c r="O478" s="787"/>
      <c r="P478" s="787"/>
      <c r="Q478" s="930" t="s">
        <v>1576</v>
      </c>
      <c r="R478" s="930">
        <f>_xlfn.XLOOKUP(Q478,Tabellen!$B$4:$B$16,Tabellen!$C$4:$C$16,"controleren")</f>
        <v>0.3</v>
      </c>
      <c r="S478" s="931">
        <f t="shared" si="279"/>
        <v>0</v>
      </c>
      <c r="T478" s="931">
        <f t="shared" si="280"/>
        <v>0</v>
      </c>
      <c r="U478" s="931">
        <f t="shared" si="281"/>
        <v>0</v>
      </c>
      <c r="V478" s="931">
        <f t="shared" si="282"/>
        <v>0</v>
      </c>
      <c r="W478" s="787">
        <f t="shared" si="283"/>
        <v>0</v>
      </c>
      <c r="X478" s="787">
        <f t="shared" si="284"/>
        <v>0</v>
      </c>
    </row>
    <row r="479" spans="2:34" s="769" customFormat="1" ht="15.65" customHeight="1" outlineLevel="2" x14ac:dyDescent="0.25">
      <c r="B479" s="773"/>
      <c r="C479" s="1041"/>
      <c r="D479" s="782" t="s">
        <v>2046</v>
      </c>
      <c r="E479" s="783"/>
      <c r="F479" s="773"/>
      <c r="G479" s="784">
        <v>0</v>
      </c>
      <c r="H479" s="784">
        <f t="shared" si="276"/>
        <v>0</v>
      </c>
      <c r="I479" s="784">
        <v>0</v>
      </c>
      <c r="J479" s="784">
        <f t="shared" si="277"/>
        <v>0</v>
      </c>
      <c r="K479" s="784"/>
      <c r="L479" s="784">
        <f t="shared" si="278"/>
        <v>0</v>
      </c>
      <c r="M479" s="784">
        <f>J479+H479*Onderbouwing_M29!$Y$2+L479</f>
        <v>0</v>
      </c>
      <c r="N479" s="1050"/>
      <c r="O479" s="787"/>
      <c r="P479" s="787"/>
      <c r="Q479" s="930" t="s">
        <v>1576</v>
      </c>
      <c r="R479" s="930">
        <f>_xlfn.XLOOKUP(Q479,Tabellen!$B$4:$B$16,Tabellen!$C$4:$C$16,"controleren")</f>
        <v>0.3</v>
      </c>
      <c r="S479" s="931">
        <f t="shared" si="279"/>
        <v>0</v>
      </c>
      <c r="T479" s="931">
        <f t="shared" si="280"/>
        <v>0</v>
      </c>
      <c r="U479" s="931">
        <f t="shared" si="281"/>
        <v>0</v>
      </c>
      <c r="V479" s="931">
        <f t="shared" si="282"/>
        <v>0</v>
      </c>
      <c r="W479" s="787">
        <f t="shared" si="283"/>
        <v>0</v>
      </c>
      <c r="X479" s="787">
        <f t="shared" si="284"/>
        <v>0</v>
      </c>
    </row>
    <row r="480" spans="2:34" s="769" customFormat="1" ht="15.65" customHeight="1" outlineLevel="2" x14ac:dyDescent="0.25">
      <c r="B480" s="773"/>
      <c r="C480" s="1041"/>
      <c r="D480" s="782" t="s">
        <v>2047</v>
      </c>
      <c r="E480" s="783"/>
      <c r="F480" s="773"/>
      <c r="G480" s="784">
        <v>0</v>
      </c>
      <c r="H480" s="784">
        <f t="shared" si="276"/>
        <v>0</v>
      </c>
      <c r="I480" s="784">
        <v>0</v>
      </c>
      <c r="J480" s="784">
        <f t="shared" si="277"/>
        <v>0</v>
      </c>
      <c r="K480" s="784"/>
      <c r="L480" s="784">
        <f t="shared" si="278"/>
        <v>0</v>
      </c>
      <c r="M480" s="784">
        <f>J480+H480*Onderbouwing_M29!$Y$2+L480</f>
        <v>0</v>
      </c>
      <c r="N480" s="1050"/>
      <c r="O480" s="787"/>
      <c r="P480" s="787"/>
      <c r="Q480" s="930" t="s">
        <v>1576</v>
      </c>
      <c r="R480" s="930">
        <f>_xlfn.XLOOKUP(Q480,Tabellen!$B$4:$B$16,Tabellen!$C$4:$C$16,"controleren")</f>
        <v>0.3</v>
      </c>
      <c r="S480" s="931">
        <f t="shared" si="279"/>
        <v>0</v>
      </c>
      <c r="T480" s="931">
        <f t="shared" si="280"/>
        <v>0</v>
      </c>
      <c r="U480" s="931">
        <f t="shared" si="281"/>
        <v>0</v>
      </c>
      <c r="V480" s="931">
        <f t="shared" si="282"/>
        <v>0</v>
      </c>
      <c r="W480" s="787">
        <f t="shared" si="283"/>
        <v>0</v>
      </c>
      <c r="X480" s="787">
        <f t="shared" si="284"/>
        <v>0</v>
      </c>
    </row>
    <row r="481" spans="2:34" s="769" customFormat="1" ht="15.65" customHeight="1" outlineLevel="2" x14ac:dyDescent="0.25">
      <c r="B481" s="773"/>
      <c r="C481" s="1041"/>
      <c r="D481" s="782" t="s">
        <v>2048</v>
      </c>
      <c r="E481" s="783"/>
      <c r="F481" s="773"/>
      <c r="G481" s="784">
        <v>0</v>
      </c>
      <c r="H481" s="784">
        <f t="shared" si="276"/>
        <v>0</v>
      </c>
      <c r="I481" s="784">
        <v>0</v>
      </c>
      <c r="J481" s="784">
        <f t="shared" si="277"/>
        <v>0</v>
      </c>
      <c r="K481" s="784"/>
      <c r="L481" s="784">
        <f t="shared" si="278"/>
        <v>0</v>
      </c>
      <c r="M481" s="784">
        <f>J481+H481*Onderbouwing_M29!$Y$2+L481</f>
        <v>0</v>
      </c>
      <c r="N481" s="1050"/>
      <c r="O481" s="787"/>
      <c r="P481" s="787"/>
      <c r="Q481" s="930" t="s">
        <v>1576</v>
      </c>
      <c r="R481" s="930">
        <f>_xlfn.XLOOKUP(Q481,Tabellen!$B$4:$B$16,Tabellen!$C$4:$C$16,"controleren")</f>
        <v>0.3</v>
      </c>
      <c r="S481" s="931">
        <f t="shared" si="279"/>
        <v>0</v>
      </c>
      <c r="T481" s="931">
        <f t="shared" si="280"/>
        <v>0</v>
      </c>
      <c r="U481" s="931">
        <f t="shared" si="281"/>
        <v>0</v>
      </c>
      <c r="V481" s="931">
        <f t="shared" si="282"/>
        <v>0</v>
      </c>
      <c r="W481" s="787">
        <f t="shared" si="283"/>
        <v>0</v>
      </c>
      <c r="X481" s="787">
        <f t="shared" si="284"/>
        <v>0</v>
      </c>
    </row>
    <row r="482" spans="2:34" s="769" customFormat="1" ht="15.65" customHeight="1" outlineLevel="2" x14ac:dyDescent="0.25">
      <c r="B482" s="773"/>
      <c r="C482" s="1041"/>
      <c r="D482" s="782" t="s">
        <v>2049</v>
      </c>
      <c r="E482" s="783"/>
      <c r="F482" s="773"/>
      <c r="G482" s="784">
        <v>0</v>
      </c>
      <c r="H482" s="784">
        <f t="shared" si="276"/>
        <v>0</v>
      </c>
      <c r="I482" s="784">
        <v>0</v>
      </c>
      <c r="J482" s="784">
        <f t="shared" si="277"/>
        <v>0</v>
      </c>
      <c r="K482" s="784"/>
      <c r="L482" s="784">
        <f t="shared" si="278"/>
        <v>0</v>
      </c>
      <c r="M482" s="784">
        <f>J482+H482*Onderbouwing_M29!$Y$2+L482</f>
        <v>0</v>
      </c>
      <c r="N482" s="1050"/>
      <c r="O482" s="787"/>
      <c r="P482" s="787"/>
      <c r="Q482" s="930" t="s">
        <v>1576</v>
      </c>
      <c r="R482" s="930">
        <f>_xlfn.XLOOKUP(Q482,Tabellen!$B$4:$B$16,Tabellen!$C$4:$C$16,"controleren")</f>
        <v>0.3</v>
      </c>
      <c r="S482" s="931">
        <f t="shared" si="279"/>
        <v>0</v>
      </c>
      <c r="T482" s="931">
        <f t="shared" si="280"/>
        <v>0</v>
      </c>
      <c r="U482" s="931">
        <f t="shared" si="281"/>
        <v>0</v>
      </c>
      <c r="V482" s="931">
        <f t="shared" si="282"/>
        <v>0</v>
      </c>
      <c r="W482" s="787">
        <f t="shared" si="283"/>
        <v>0</v>
      </c>
      <c r="X482" s="787">
        <f t="shared" si="284"/>
        <v>0</v>
      </c>
    </row>
    <row r="483" spans="2:34" s="769" customFormat="1" ht="15.65" customHeight="1" outlineLevel="2" x14ac:dyDescent="0.25">
      <c r="B483" s="773"/>
      <c r="C483" s="1041"/>
      <c r="D483" s="782" t="s">
        <v>2050</v>
      </c>
      <c r="E483" s="783"/>
      <c r="F483" s="773"/>
      <c r="G483" s="784">
        <v>0</v>
      </c>
      <c r="H483" s="784">
        <f t="shared" si="276"/>
        <v>0</v>
      </c>
      <c r="I483" s="784">
        <v>0</v>
      </c>
      <c r="J483" s="784">
        <f t="shared" si="277"/>
        <v>0</v>
      </c>
      <c r="K483" s="784"/>
      <c r="L483" s="784">
        <f t="shared" si="278"/>
        <v>0</v>
      </c>
      <c r="M483" s="784">
        <f>J483+H483*Onderbouwing_M29!$Y$2+L483</f>
        <v>0</v>
      </c>
      <c r="N483" s="1050"/>
      <c r="O483" s="787"/>
      <c r="P483" s="787"/>
      <c r="Q483" s="930" t="s">
        <v>1576</v>
      </c>
      <c r="R483" s="930">
        <f>_xlfn.XLOOKUP(Q483,Tabellen!$B$4:$B$16,Tabellen!$C$4:$C$16,"controleren")</f>
        <v>0.3</v>
      </c>
      <c r="S483" s="931">
        <f t="shared" si="279"/>
        <v>0</v>
      </c>
      <c r="T483" s="931">
        <f t="shared" si="280"/>
        <v>0</v>
      </c>
      <c r="U483" s="931">
        <f t="shared" si="281"/>
        <v>0</v>
      </c>
      <c r="V483" s="931">
        <f t="shared" si="282"/>
        <v>0</v>
      </c>
      <c r="W483" s="787">
        <f t="shared" si="283"/>
        <v>0</v>
      </c>
      <c r="X483" s="787">
        <f t="shared" si="284"/>
        <v>0</v>
      </c>
    </row>
    <row r="484" spans="2:34" s="769" customFormat="1" ht="15.65" customHeight="1" outlineLevel="2" x14ac:dyDescent="0.25">
      <c r="B484" s="773"/>
      <c r="C484" s="1041"/>
      <c r="D484" s="782" t="s">
        <v>2051</v>
      </c>
      <c r="E484" s="783"/>
      <c r="F484" s="773"/>
      <c r="G484" s="784">
        <v>0</v>
      </c>
      <c r="H484" s="784">
        <f t="shared" si="276"/>
        <v>0</v>
      </c>
      <c r="I484" s="784">
        <v>0</v>
      </c>
      <c r="J484" s="784">
        <f t="shared" si="277"/>
        <v>0</v>
      </c>
      <c r="K484" s="784"/>
      <c r="L484" s="784">
        <f t="shared" si="278"/>
        <v>0</v>
      </c>
      <c r="M484" s="784">
        <f>J484+H484*Onderbouwing_M29!$Y$2+L484</f>
        <v>0</v>
      </c>
      <c r="N484" s="1050"/>
      <c r="O484" s="787"/>
      <c r="P484" s="787"/>
      <c r="Q484" s="930" t="s">
        <v>1576</v>
      </c>
      <c r="R484" s="930">
        <f>_xlfn.XLOOKUP(Q484,Tabellen!$B$4:$B$16,Tabellen!$C$4:$C$16,"controleren")</f>
        <v>0.3</v>
      </c>
      <c r="S484" s="931">
        <f t="shared" si="279"/>
        <v>0</v>
      </c>
      <c r="T484" s="931">
        <f t="shared" si="280"/>
        <v>0</v>
      </c>
      <c r="U484" s="931">
        <f t="shared" si="281"/>
        <v>0</v>
      </c>
      <c r="V484" s="931">
        <f t="shared" si="282"/>
        <v>0</v>
      </c>
      <c r="W484" s="787">
        <f t="shared" si="283"/>
        <v>0</v>
      </c>
      <c r="X484" s="787">
        <f t="shared" si="284"/>
        <v>0</v>
      </c>
    </row>
    <row r="485" spans="2:34" s="769" customFormat="1" ht="15.65" customHeight="1" outlineLevel="2" x14ac:dyDescent="0.25">
      <c r="B485" s="773"/>
      <c r="C485" s="1041"/>
      <c r="D485" s="782" t="s">
        <v>2052</v>
      </c>
      <c r="E485" s="783"/>
      <c r="F485" s="773"/>
      <c r="G485" s="784">
        <v>0</v>
      </c>
      <c r="H485" s="784">
        <f t="shared" si="276"/>
        <v>0</v>
      </c>
      <c r="I485" s="784">
        <v>0</v>
      </c>
      <c r="J485" s="784">
        <f t="shared" si="277"/>
        <v>0</v>
      </c>
      <c r="K485" s="784"/>
      <c r="L485" s="784">
        <f t="shared" si="278"/>
        <v>0</v>
      </c>
      <c r="M485" s="784">
        <f>J485+H485*Onderbouwing_M29!$Y$2+L485</f>
        <v>0</v>
      </c>
      <c r="N485" s="1050"/>
      <c r="O485" s="787"/>
      <c r="P485" s="787"/>
      <c r="Q485" s="930" t="s">
        <v>1576</v>
      </c>
      <c r="R485" s="930">
        <f>_xlfn.XLOOKUP(Q485,Tabellen!$B$4:$B$16,Tabellen!$C$4:$C$16,"controleren")</f>
        <v>0.3</v>
      </c>
      <c r="S485" s="931">
        <f t="shared" si="279"/>
        <v>0</v>
      </c>
      <c r="T485" s="931">
        <f t="shared" si="280"/>
        <v>0</v>
      </c>
      <c r="U485" s="931">
        <f t="shared" si="281"/>
        <v>0</v>
      </c>
      <c r="V485" s="931">
        <f t="shared" si="282"/>
        <v>0</v>
      </c>
      <c r="W485" s="787">
        <f t="shared" si="283"/>
        <v>0</v>
      </c>
      <c r="X485" s="787">
        <f t="shared" si="284"/>
        <v>0</v>
      </c>
    </row>
    <row r="486" spans="2:34" s="769" customFormat="1" ht="15.65" customHeight="1" outlineLevel="2" x14ac:dyDescent="0.25">
      <c r="B486" s="773" t="str">
        <f>B475</f>
        <v>V1-3-E3</v>
      </c>
      <c r="C486" s="1042"/>
      <c r="D486" s="769" t="str">
        <f>D475</f>
        <v>Voorzetwand houten frame met PIR platen dik 80 mm Rc=3.50 &gt; 120 m²</v>
      </c>
      <c r="E486" s="783">
        <v>1</v>
      </c>
      <c r="F486" s="773" t="s">
        <v>78</v>
      </c>
      <c r="G486" s="784">
        <v>0</v>
      </c>
      <c r="H486" s="784">
        <f t="shared" si="276"/>
        <v>0</v>
      </c>
      <c r="I486" s="784"/>
      <c r="J486" s="784">
        <f t="shared" si="277"/>
        <v>0</v>
      </c>
      <c r="K486" s="767">
        <v>122</v>
      </c>
      <c r="L486" s="784">
        <f t="shared" si="278"/>
        <v>122</v>
      </c>
      <c r="M486" s="784">
        <f>J486+H486*Onderbouwing_M29!$Y$2+L486</f>
        <v>122</v>
      </c>
      <c r="N486" s="1050"/>
      <c r="O486" s="787"/>
      <c r="P486" s="787"/>
      <c r="Q486" s="930" t="s">
        <v>1576</v>
      </c>
      <c r="R486" s="930">
        <f>_xlfn.XLOOKUP(Q486,Tabellen!$B$4:$B$16,Tabellen!$C$4:$C$16,"controleren")</f>
        <v>0.3</v>
      </c>
      <c r="S486" s="931">
        <f t="shared" si="279"/>
        <v>36.6</v>
      </c>
      <c r="T486" s="931">
        <f t="shared" si="280"/>
        <v>85.4</v>
      </c>
      <c r="U486" s="931">
        <f t="shared" si="281"/>
        <v>3.294</v>
      </c>
      <c r="V486" s="931">
        <f t="shared" si="282"/>
        <v>17.934000000000001</v>
      </c>
      <c r="W486" s="787">
        <f t="shared" si="283"/>
        <v>21.228000000000002</v>
      </c>
      <c r="X486" s="787">
        <f t="shared" si="284"/>
        <v>143.22800000000001</v>
      </c>
    </row>
    <row r="487" spans="2:34" ht="15.65" customHeight="1" outlineLevel="2" x14ac:dyDescent="0.25">
      <c r="B487" s="782"/>
      <c r="E487" s="783"/>
      <c r="G487" s="784">
        <v>0</v>
      </c>
      <c r="H487" s="784">
        <f t="shared" si="276"/>
        <v>0</v>
      </c>
      <c r="I487" s="784">
        <v>0</v>
      </c>
      <c r="J487" s="784">
        <f t="shared" si="277"/>
        <v>0</v>
      </c>
      <c r="K487" s="950"/>
      <c r="L487" s="784">
        <f t="shared" si="278"/>
        <v>0</v>
      </c>
      <c r="M487" s="784">
        <f>J487+H487*Onderbouwing_M29!$Y$2+L487</f>
        <v>0</v>
      </c>
      <c r="N487" s="1049"/>
      <c r="O487" s="785"/>
      <c r="P487" s="785"/>
      <c r="Q487" s="785"/>
      <c r="R487" s="785"/>
      <c r="S487" s="785"/>
      <c r="T487" s="785"/>
      <c r="U487" s="785"/>
      <c r="V487" s="785"/>
      <c r="W487" s="785"/>
      <c r="X487" s="785"/>
    </row>
    <row r="488" spans="2:34" ht="9" customHeight="1" outlineLevel="1" x14ac:dyDescent="0.25">
      <c r="B488" s="788"/>
      <c r="D488" s="789"/>
      <c r="E488" s="791"/>
      <c r="F488" s="789"/>
      <c r="G488" s="790"/>
      <c r="H488" s="790"/>
      <c r="I488" s="790"/>
      <c r="J488" s="790"/>
      <c r="K488" s="790"/>
      <c r="L488" s="790"/>
      <c r="M488" s="790"/>
      <c r="N488" s="1037"/>
      <c r="O488" s="963"/>
      <c r="P488" s="963"/>
      <c r="Q488" s="963"/>
      <c r="R488" s="963"/>
      <c r="S488" s="963"/>
      <c r="T488" s="963"/>
      <c r="U488" s="963"/>
      <c r="V488" s="963"/>
      <c r="W488" s="963"/>
      <c r="X488" s="963"/>
      <c r="Y488" s="963"/>
      <c r="Z488" s="774"/>
      <c r="AA488" s="779"/>
      <c r="AB488" s="753"/>
      <c r="AC488" s="753"/>
      <c r="AD488" s="753"/>
      <c r="AE488" s="753"/>
      <c r="AF488" s="753"/>
      <c r="AG488" s="758"/>
      <c r="AH488" s="758"/>
    </row>
    <row r="489" spans="2:34" ht="15.65" customHeight="1" outlineLevel="1" x14ac:dyDescent="0.25">
      <c r="B489" s="760" t="s">
        <v>1616</v>
      </c>
      <c r="D489" s="761" t="s">
        <v>1619</v>
      </c>
      <c r="E489" s="780">
        <v>1</v>
      </c>
      <c r="F489" s="761" t="s">
        <v>78</v>
      </c>
      <c r="G489" s="762"/>
      <c r="H489" s="762">
        <f>SUM(H490:H492)</f>
        <v>0</v>
      </c>
      <c r="I489" s="762"/>
      <c r="J489" s="762">
        <f>SUM(J490:J492)</f>
        <v>0</v>
      </c>
      <c r="K489" s="951"/>
      <c r="L489" s="762">
        <f>SUM(L490:L492)</f>
        <v>23</v>
      </c>
      <c r="M489" s="762">
        <f>SUM(M490:M492)</f>
        <v>23</v>
      </c>
      <c r="N489" s="1049"/>
      <c r="O489" s="763">
        <f>SUM(M490:M492)</f>
        <v>23</v>
      </c>
      <c r="P489" s="781" t="str">
        <f>B489</f>
        <v>V1-3-E4</v>
      </c>
      <c r="Q489" s="781"/>
      <c r="R489" s="781"/>
      <c r="S489" s="781"/>
      <c r="T489" s="781"/>
      <c r="U489" s="781"/>
      <c r="V489" s="781"/>
      <c r="W489" s="781"/>
      <c r="X489" s="932">
        <f>SUM(X490:X492)</f>
        <v>27.001999999999999</v>
      </c>
    </row>
    <row r="490" spans="2:34" ht="15.65" customHeight="1" outlineLevel="2" x14ac:dyDescent="0.25">
      <c r="B490" s="782"/>
      <c r="D490" s="793" t="s">
        <v>199</v>
      </c>
      <c r="E490" s="783"/>
      <c r="G490" s="784"/>
      <c r="H490" s="784"/>
      <c r="I490" s="784"/>
      <c r="J490" s="784"/>
      <c r="K490" s="950"/>
      <c r="L490" s="784"/>
      <c r="M490" s="784"/>
      <c r="N490" s="1049"/>
      <c r="O490" s="785"/>
      <c r="P490" s="785"/>
      <c r="Q490" s="785"/>
      <c r="R490" s="785"/>
      <c r="S490" s="785"/>
      <c r="T490" s="785"/>
      <c r="U490" s="785"/>
      <c r="V490" s="785"/>
      <c r="W490" s="785"/>
      <c r="X490" s="785"/>
    </row>
    <row r="491" spans="2:34" s="769" customFormat="1" ht="15.65" customHeight="1" outlineLevel="2" x14ac:dyDescent="0.25">
      <c r="B491" s="773" t="str">
        <f>B489</f>
        <v>V1-3-E4</v>
      </c>
      <c r="C491" s="1042"/>
      <c r="D491" s="769" t="str">
        <f>D489</f>
        <v>╚ Meerprijs PIR platen dik ??? mm Rc=???</v>
      </c>
      <c r="E491" s="783">
        <v>1</v>
      </c>
      <c r="F491" s="773" t="s">
        <v>78</v>
      </c>
      <c r="G491" s="784">
        <v>0</v>
      </c>
      <c r="H491" s="784">
        <f>E491*G491</f>
        <v>0</v>
      </c>
      <c r="I491" s="784"/>
      <c r="J491" s="784">
        <f>E491*I491</f>
        <v>0</v>
      </c>
      <c r="K491" s="767">
        <v>23</v>
      </c>
      <c r="L491" s="784">
        <f>E491*K491</f>
        <v>23</v>
      </c>
      <c r="M491" s="784">
        <f>J491+H491*Onderbouwing_M29!$Y$2+L491</f>
        <v>23</v>
      </c>
      <c r="N491" s="1050"/>
      <c r="O491" s="787"/>
      <c r="P491" s="787"/>
      <c r="Q491" s="930" t="s">
        <v>1576</v>
      </c>
      <c r="R491" s="930">
        <f>_xlfn.XLOOKUP(Q491,Tabellen!$B$4:$B$16,Tabellen!$C$4:$C$16,"controleren")</f>
        <v>0.3</v>
      </c>
      <c r="S491" s="931">
        <f>M491*R491</f>
        <v>6.8999999999999995</v>
      </c>
      <c r="T491" s="931">
        <f>M491-S491</f>
        <v>16.100000000000001</v>
      </c>
      <c r="U491" s="931">
        <f>S491*$U$2</f>
        <v>0.62099999999999989</v>
      </c>
      <c r="V491" s="931">
        <f>T491*$V$2</f>
        <v>3.3810000000000002</v>
      </c>
      <c r="W491" s="787">
        <f>U491+V491</f>
        <v>4.0019999999999998</v>
      </c>
      <c r="X491" s="787">
        <f>M491+W491</f>
        <v>27.001999999999999</v>
      </c>
    </row>
    <row r="492" spans="2:34" ht="15.65" customHeight="1" outlineLevel="2" x14ac:dyDescent="0.25">
      <c r="B492" s="782"/>
      <c r="E492" s="783"/>
      <c r="G492" s="784">
        <v>0</v>
      </c>
      <c r="H492" s="784">
        <f>E492*G492</f>
        <v>0</v>
      </c>
      <c r="I492" s="784">
        <v>0</v>
      </c>
      <c r="J492" s="784">
        <f>E492*I492</f>
        <v>0</v>
      </c>
      <c r="K492" s="950"/>
      <c r="L492" s="784">
        <f>E492*K492</f>
        <v>0</v>
      </c>
      <c r="M492" s="784">
        <f>J492+H492*Onderbouwing_M29!$Y$2+L492</f>
        <v>0</v>
      </c>
      <c r="N492" s="1049"/>
      <c r="O492" s="785"/>
      <c r="P492" s="785"/>
      <c r="Q492" s="785"/>
      <c r="R492" s="785"/>
      <c r="S492" s="785"/>
      <c r="T492" s="785"/>
      <c r="U492" s="785"/>
      <c r="V492" s="785"/>
      <c r="W492" s="785"/>
      <c r="X492" s="785"/>
    </row>
    <row r="493" spans="2:34" ht="9" customHeight="1" outlineLevel="1" x14ac:dyDescent="0.25">
      <c r="B493" s="788"/>
      <c r="D493" s="789"/>
      <c r="E493" s="791"/>
      <c r="F493" s="789"/>
      <c r="G493" s="790"/>
      <c r="H493" s="790"/>
      <c r="I493" s="790"/>
      <c r="J493" s="790"/>
      <c r="K493" s="790"/>
      <c r="L493" s="790"/>
      <c r="M493" s="790"/>
      <c r="N493" s="1037"/>
      <c r="O493" s="963"/>
      <c r="P493" s="963"/>
      <c r="Q493" s="963"/>
      <c r="R493" s="963"/>
      <c r="S493" s="963"/>
      <c r="T493" s="963"/>
      <c r="U493" s="963"/>
      <c r="V493" s="963"/>
      <c r="W493" s="963"/>
      <c r="X493" s="963"/>
      <c r="Y493" s="963"/>
      <c r="Z493" s="774"/>
      <c r="AA493" s="779"/>
      <c r="AB493" s="753"/>
      <c r="AC493" s="753"/>
      <c r="AD493" s="753"/>
      <c r="AE493" s="753"/>
      <c r="AF493" s="753"/>
      <c r="AG493" s="758"/>
      <c r="AH493" s="758"/>
    </row>
    <row r="494" spans="2:34" ht="15.65" customHeight="1" outlineLevel="1" x14ac:dyDescent="0.25">
      <c r="B494" s="760" t="s">
        <v>1766</v>
      </c>
      <c r="D494" s="761" t="s">
        <v>1621</v>
      </c>
      <c r="E494" s="780">
        <v>1</v>
      </c>
      <c r="F494" s="761" t="s">
        <v>78</v>
      </c>
      <c r="G494" s="762"/>
      <c r="H494" s="762">
        <f>SUM(H495:H506)</f>
        <v>0</v>
      </c>
      <c r="I494" s="762"/>
      <c r="J494" s="762">
        <f>SUM(J495:J506)</f>
        <v>0</v>
      </c>
      <c r="K494" s="951"/>
      <c r="L494" s="762">
        <f>SUM(L495:L506)</f>
        <v>124</v>
      </c>
      <c r="M494" s="762">
        <f>SUM(M495:M506)</f>
        <v>124</v>
      </c>
      <c r="N494" s="1049"/>
      <c r="O494" s="763">
        <f>SUM(M495:M506)</f>
        <v>124</v>
      </c>
      <c r="P494" s="781" t="str">
        <f>B494</f>
        <v>V1-3-F</v>
      </c>
      <c r="Q494" s="781"/>
      <c r="R494" s="781"/>
      <c r="S494" s="781"/>
      <c r="T494" s="781"/>
      <c r="U494" s="781"/>
      <c r="V494" s="781"/>
      <c r="W494" s="781"/>
      <c r="X494" s="932">
        <f>SUM(X495:X506)</f>
        <v>145.57599999999999</v>
      </c>
    </row>
    <row r="495" spans="2:34" ht="15.65" customHeight="1" outlineLevel="2" x14ac:dyDescent="0.25">
      <c r="B495" s="782"/>
      <c r="D495" s="793" t="s">
        <v>168</v>
      </c>
      <c r="E495" s="783"/>
      <c r="G495" s="784"/>
      <c r="H495" s="784"/>
      <c r="I495" s="784"/>
      <c r="J495" s="784"/>
      <c r="K495" s="950"/>
      <c r="L495" s="784"/>
      <c r="M495" s="784"/>
      <c r="N495" s="1049"/>
      <c r="O495" s="785"/>
      <c r="P495" s="785"/>
      <c r="Q495" s="785"/>
      <c r="R495" s="785"/>
      <c r="S495" s="785"/>
      <c r="T495" s="785"/>
      <c r="U495" s="785"/>
      <c r="V495" s="785"/>
      <c r="W495" s="785"/>
      <c r="X495" s="785"/>
    </row>
    <row r="496" spans="2:34" s="769" customFormat="1" ht="15.65" customHeight="1" outlineLevel="2" x14ac:dyDescent="0.25">
      <c r="B496" s="773"/>
      <c r="C496" s="1041"/>
      <c r="D496" s="782" t="s">
        <v>2044</v>
      </c>
      <c r="E496" s="783"/>
      <c r="F496" s="773"/>
      <c r="G496" s="784">
        <v>0</v>
      </c>
      <c r="H496" s="784">
        <f t="shared" ref="H496:H506" si="285">E496*G496</f>
        <v>0</v>
      </c>
      <c r="I496" s="784">
        <v>0</v>
      </c>
      <c r="J496" s="784">
        <f t="shared" ref="J496:J506" si="286">E496*I496</f>
        <v>0</v>
      </c>
      <c r="K496" s="784"/>
      <c r="L496" s="784">
        <f t="shared" ref="L496:L506" si="287">E496*K496</f>
        <v>0</v>
      </c>
      <c r="M496" s="784">
        <f>J496+H496*Onderbouwing_M29!$Y$2+L496</f>
        <v>0</v>
      </c>
      <c r="N496" s="1050"/>
      <c r="O496" s="787"/>
      <c r="P496" s="787"/>
      <c r="Q496" s="930" t="s">
        <v>1576</v>
      </c>
      <c r="R496" s="930">
        <f>_xlfn.XLOOKUP(Q496,Tabellen!$B$4:$B$16,Tabellen!$C$4:$C$16,"controleren")</f>
        <v>0.3</v>
      </c>
      <c r="S496" s="931">
        <f t="shared" ref="S496:S505" si="288">M496*R496</f>
        <v>0</v>
      </c>
      <c r="T496" s="931">
        <f t="shared" ref="T496:T505" si="289">M496-S496</f>
        <v>0</v>
      </c>
      <c r="U496" s="931">
        <f t="shared" ref="U496:U505" si="290">S496*$U$2</f>
        <v>0</v>
      </c>
      <c r="V496" s="931">
        <f t="shared" ref="V496:V505" si="291">T496*$V$2</f>
        <v>0</v>
      </c>
      <c r="W496" s="787">
        <f t="shared" ref="W496:W505" si="292">U496+V496</f>
        <v>0</v>
      </c>
      <c r="X496" s="787">
        <f t="shared" ref="X496:X505" si="293">M496+W496</f>
        <v>0</v>
      </c>
    </row>
    <row r="497" spans="2:34" s="769" customFormat="1" ht="15.65" customHeight="1" outlineLevel="2" x14ac:dyDescent="0.25">
      <c r="B497" s="773"/>
      <c r="C497" s="1041"/>
      <c r="D497" s="782" t="s">
        <v>2045</v>
      </c>
      <c r="E497" s="783"/>
      <c r="F497" s="773"/>
      <c r="G497" s="784">
        <v>0</v>
      </c>
      <c r="H497" s="784">
        <f t="shared" si="285"/>
        <v>0</v>
      </c>
      <c r="I497" s="784">
        <v>0</v>
      </c>
      <c r="J497" s="784">
        <f t="shared" si="286"/>
        <v>0</v>
      </c>
      <c r="K497" s="784"/>
      <c r="L497" s="784">
        <f t="shared" si="287"/>
        <v>0</v>
      </c>
      <c r="M497" s="784">
        <f>J497+H497*Onderbouwing_M29!$Y$2+L497</f>
        <v>0</v>
      </c>
      <c r="N497" s="1050"/>
      <c r="O497" s="787"/>
      <c r="P497" s="787"/>
      <c r="Q497" s="930" t="s">
        <v>1576</v>
      </c>
      <c r="R497" s="930">
        <f>_xlfn.XLOOKUP(Q497,Tabellen!$B$4:$B$16,Tabellen!$C$4:$C$16,"controleren")</f>
        <v>0.3</v>
      </c>
      <c r="S497" s="931">
        <f t="shared" si="288"/>
        <v>0</v>
      </c>
      <c r="T497" s="931">
        <f t="shared" si="289"/>
        <v>0</v>
      </c>
      <c r="U497" s="931">
        <f t="shared" si="290"/>
        <v>0</v>
      </c>
      <c r="V497" s="931">
        <f t="shared" si="291"/>
        <v>0</v>
      </c>
      <c r="W497" s="787">
        <f t="shared" si="292"/>
        <v>0</v>
      </c>
      <c r="X497" s="787">
        <f t="shared" si="293"/>
        <v>0</v>
      </c>
    </row>
    <row r="498" spans="2:34" s="769" customFormat="1" ht="15.65" customHeight="1" outlineLevel="2" x14ac:dyDescent="0.25">
      <c r="B498" s="773"/>
      <c r="C498" s="1041"/>
      <c r="D498" s="782" t="s">
        <v>2046</v>
      </c>
      <c r="E498" s="783"/>
      <c r="F498" s="773"/>
      <c r="G498" s="784">
        <v>0</v>
      </c>
      <c r="H498" s="784">
        <f t="shared" si="285"/>
        <v>0</v>
      </c>
      <c r="I498" s="784">
        <v>0</v>
      </c>
      <c r="J498" s="784">
        <f t="shared" si="286"/>
        <v>0</v>
      </c>
      <c r="K498" s="784"/>
      <c r="L498" s="784">
        <f t="shared" si="287"/>
        <v>0</v>
      </c>
      <c r="M498" s="784">
        <f>J498+H498*Onderbouwing_M29!$Y$2+L498</f>
        <v>0</v>
      </c>
      <c r="N498" s="1050"/>
      <c r="O498" s="787"/>
      <c r="P498" s="787"/>
      <c r="Q498" s="930" t="s">
        <v>1576</v>
      </c>
      <c r="R498" s="930">
        <f>_xlfn.XLOOKUP(Q498,Tabellen!$B$4:$B$16,Tabellen!$C$4:$C$16,"controleren")</f>
        <v>0.3</v>
      </c>
      <c r="S498" s="931">
        <f t="shared" si="288"/>
        <v>0</v>
      </c>
      <c r="T498" s="931">
        <f t="shared" si="289"/>
        <v>0</v>
      </c>
      <c r="U498" s="931">
        <f t="shared" si="290"/>
        <v>0</v>
      </c>
      <c r="V498" s="931">
        <f t="shared" si="291"/>
        <v>0</v>
      </c>
      <c r="W498" s="787">
        <f t="shared" si="292"/>
        <v>0</v>
      </c>
      <c r="X498" s="787">
        <f t="shared" si="293"/>
        <v>0</v>
      </c>
    </row>
    <row r="499" spans="2:34" s="769" customFormat="1" ht="15.65" customHeight="1" outlineLevel="2" x14ac:dyDescent="0.25">
      <c r="B499" s="773"/>
      <c r="C499" s="1041"/>
      <c r="D499" s="782" t="s">
        <v>2047</v>
      </c>
      <c r="E499" s="783"/>
      <c r="F499" s="773"/>
      <c r="G499" s="784">
        <v>0</v>
      </c>
      <c r="H499" s="784">
        <f t="shared" si="285"/>
        <v>0</v>
      </c>
      <c r="I499" s="784">
        <v>0</v>
      </c>
      <c r="J499" s="784">
        <f t="shared" si="286"/>
        <v>0</v>
      </c>
      <c r="K499" s="784"/>
      <c r="L499" s="784">
        <f t="shared" si="287"/>
        <v>0</v>
      </c>
      <c r="M499" s="784">
        <f>J499+H499*Onderbouwing_M29!$Y$2+L499</f>
        <v>0</v>
      </c>
      <c r="N499" s="1050"/>
      <c r="O499" s="787"/>
      <c r="P499" s="787"/>
      <c r="Q499" s="930" t="s">
        <v>1576</v>
      </c>
      <c r="R499" s="930">
        <f>_xlfn.XLOOKUP(Q499,Tabellen!$B$4:$B$16,Tabellen!$C$4:$C$16,"controleren")</f>
        <v>0.3</v>
      </c>
      <c r="S499" s="931">
        <f t="shared" si="288"/>
        <v>0</v>
      </c>
      <c r="T499" s="931">
        <f t="shared" si="289"/>
        <v>0</v>
      </c>
      <c r="U499" s="931">
        <f t="shared" si="290"/>
        <v>0</v>
      </c>
      <c r="V499" s="931">
        <f t="shared" si="291"/>
        <v>0</v>
      </c>
      <c r="W499" s="787">
        <f t="shared" si="292"/>
        <v>0</v>
      </c>
      <c r="X499" s="787">
        <f t="shared" si="293"/>
        <v>0</v>
      </c>
    </row>
    <row r="500" spans="2:34" s="769" customFormat="1" ht="15.65" customHeight="1" outlineLevel="2" x14ac:dyDescent="0.25">
      <c r="B500" s="773"/>
      <c r="C500" s="1041"/>
      <c r="D500" s="782" t="s">
        <v>2048</v>
      </c>
      <c r="E500" s="783"/>
      <c r="F500" s="773"/>
      <c r="G500" s="784">
        <v>0</v>
      </c>
      <c r="H500" s="784">
        <f t="shared" si="285"/>
        <v>0</v>
      </c>
      <c r="I500" s="784">
        <v>0</v>
      </c>
      <c r="J500" s="784">
        <f t="shared" si="286"/>
        <v>0</v>
      </c>
      <c r="K500" s="784"/>
      <c r="L500" s="784">
        <f t="shared" si="287"/>
        <v>0</v>
      </c>
      <c r="M500" s="784">
        <f>J500+H500*Onderbouwing_M29!$Y$2+L500</f>
        <v>0</v>
      </c>
      <c r="N500" s="1050"/>
      <c r="O500" s="787"/>
      <c r="P500" s="787"/>
      <c r="Q500" s="930" t="s">
        <v>1576</v>
      </c>
      <c r="R500" s="930">
        <f>_xlfn.XLOOKUP(Q500,Tabellen!$B$4:$B$16,Tabellen!$C$4:$C$16,"controleren")</f>
        <v>0.3</v>
      </c>
      <c r="S500" s="931">
        <f t="shared" si="288"/>
        <v>0</v>
      </c>
      <c r="T500" s="931">
        <f t="shared" si="289"/>
        <v>0</v>
      </c>
      <c r="U500" s="931">
        <f t="shared" si="290"/>
        <v>0</v>
      </c>
      <c r="V500" s="931">
        <f t="shared" si="291"/>
        <v>0</v>
      </c>
      <c r="W500" s="787">
        <f t="shared" si="292"/>
        <v>0</v>
      </c>
      <c r="X500" s="787">
        <f t="shared" si="293"/>
        <v>0</v>
      </c>
    </row>
    <row r="501" spans="2:34" s="769" customFormat="1" ht="15.65" customHeight="1" outlineLevel="2" x14ac:dyDescent="0.25">
      <c r="B501" s="773"/>
      <c r="C501" s="1041"/>
      <c r="D501" s="782" t="s">
        <v>2049</v>
      </c>
      <c r="E501" s="783"/>
      <c r="F501" s="773"/>
      <c r="G501" s="784">
        <v>0</v>
      </c>
      <c r="H501" s="784">
        <f t="shared" si="285"/>
        <v>0</v>
      </c>
      <c r="I501" s="784">
        <v>0</v>
      </c>
      <c r="J501" s="784">
        <f t="shared" si="286"/>
        <v>0</v>
      </c>
      <c r="K501" s="784"/>
      <c r="L501" s="784">
        <f t="shared" si="287"/>
        <v>0</v>
      </c>
      <c r="M501" s="784">
        <f>J501+H501*Onderbouwing_M29!$Y$2+L501</f>
        <v>0</v>
      </c>
      <c r="N501" s="1050"/>
      <c r="O501" s="787"/>
      <c r="P501" s="787"/>
      <c r="Q501" s="930" t="s">
        <v>1576</v>
      </c>
      <c r="R501" s="930">
        <f>_xlfn.XLOOKUP(Q501,Tabellen!$B$4:$B$16,Tabellen!$C$4:$C$16,"controleren")</f>
        <v>0.3</v>
      </c>
      <c r="S501" s="931">
        <f t="shared" si="288"/>
        <v>0</v>
      </c>
      <c r="T501" s="931">
        <f t="shared" si="289"/>
        <v>0</v>
      </c>
      <c r="U501" s="931">
        <f t="shared" si="290"/>
        <v>0</v>
      </c>
      <c r="V501" s="931">
        <f t="shared" si="291"/>
        <v>0</v>
      </c>
      <c r="W501" s="787">
        <f t="shared" si="292"/>
        <v>0</v>
      </c>
      <c r="X501" s="787">
        <f t="shared" si="293"/>
        <v>0</v>
      </c>
    </row>
    <row r="502" spans="2:34" s="769" customFormat="1" ht="15.65" customHeight="1" outlineLevel="2" x14ac:dyDescent="0.25">
      <c r="B502" s="773"/>
      <c r="C502" s="1041"/>
      <c r="D502" s="782" t="s">
        <v>2050</v>
      </c>
      <c r="E502" s="783"/>
      <c r="F502" s="773"/>
      <c r="G502" s="784">
        <v>0</v>
      </c>
      <c r="H502" s="784">
        <f t="shared" si="285"/>
        <v>0</v>
      </c>
      <c r="I502" s="784">
        <v>0</v>
      </c>
      <c r="J502" s="784">
        <f t="shared" si="286"/>
        <v>0</v>
      </c>
      <c r="K502" s="784"/>
      <c r="L502" s="784">
        <f t="shared" si="287"/>
        <v>0</v>
      </c>
      <c r="M502" s="784">
        <f>J502+H502*Onderbouwing_M29!$Y$2+L502</f>
        <v>0</v>
      </c>
      <c r="N502" s="1050"/>
      <c r="O502" s="787"/>
      <c r="P502" s="787"/>
      <c r="Q502" s="930" t="s">
        <v>1576</v>
      </c>
      <c r="R502" s="930">
        <f>_xlfn.XLOOKUP(Q502,Tabellen!$B$4:$B$16,Tabellen!$C$4:$C$16,"controleren")</f>
        <v>0.3</v>
      </c>
      <c r="S502" s="931">
        <f t="shared" si="288"/>
        <v>0</v>
      </c>
      <c r="T502" s="931">
        <f t="shared" si="289"/>
        <v>0</v>
      </c>
      <c r="U502" s="931">
        <f t="shared" si="290"/>
        <v>0</v>
      </c>
      <c r="V502" s="931">
        <f t="shared" si="291"/>
        <v>0</v>
      </c>
      <c r="W502" s="787">
        <f t="shared" si="292"/>
        <v>0</v>
      </c>
      <c r="X502" s="787">
        <f t="shared" si="293"/>
        <v>0</v>
      </c>
    </row>
    <row r="503" spans="2:34" s="769" customFormat="1" ht="15.65" customHeight="1" outlineLevel="2" x14ac:dyDescent="0.25">
      <c r="B503" s="773"/>
      <c r="C503" s="1041"/>
      <c r="D503" s="782" t="s">
        <v>2051</v>
      </c>
      <c r="E503" s="783"/>
      <c r="F503" s="773"/>
      <c r="G503" s="784">
        <v>0</v>
      </c>
      <c r="H503" s="784">
        <f t="shared" si="285"/>
        <v>0</v>
      </c>
      <c r="I503" s="784">
        <v>0</v>
      </c>
      <c r="J503" s="784">
        <f t="shared" si="286"/>
        <v>0</v>
      </c>
      <c r="K503" s="784"/>
      <c r="L503" s="784">
        <f t="shared" si="287"/>
        <v>0</v>
      </c>
      <c r="M503" s="784">
        <f>J503+H503*Onderbouwing_M29!$Y$2+L503</f>
        <v>0</v>
      </c>
      <c r="N503" s="1050"/>
      <c r="O503" s="787"/>
      <c r="P503" s="787"/>
      <c r="Q503" s="930" t="s">
        <v>1576</v>
      </c>
      <c r="R503" s="930">
        <f>_xlfn.XLOOKUP(Q503,Tabellen!$B$4:$B$16,Tabellen!$C$4:$C$16,"controleren")</f>
        <v>0.3</v>
      </c>
      <c r="S503" s="931">
        <f t="shared" si="288"/>
        <v>0</v>
      </c>
      <c r="T503" s="931">
        <f t="shared" si="289"/>
        <v>0</v>
      </c>
      <c r="U503" s="931">
        <f t="shared" si="290"/>
        <v>0</v>
      </c>
      <c r="V503" s="931">
        <f t="shared" si="291"/>
        <v>0</v>
      </c>
      <c r="W503" s="787">
        <f t="shared" si="292"/>
        <v>0</v>
      </c>
      <c r="X503" s="787">
        <f t="shared" si="293"/>
        <v>0</v>
      </c>
    </row>
    <row r="504" spans="2:34" s="769" customFormat="1" ht="15.65" customHeight="1" outlineLevel="2" x14ac:dyDescent="0.25">
      <c r="B504" s="773"/>
      <c r="C504" s="1041"/>
      <c r="D504" s="782" t="s">
        <v>2052</v>
      </c>
      <c r="E504" s="783"/>
      <c r="F504" s="773"/>
      <c r="G504" s="784">
        <v>0</v>
      </c>
      <c r="H504" s="784">
        <f t="shared" si="285"/>
        <v>0</v>
      </c>
      <c r="I504" s="784">
        <v>0</v>
      </c>
      <c r="J504" s="784">
        <f t="shared" si="286"/>
        <v>0</v>
      </c>
      <c r="K504" s="784"/>
      <c r="L504" s="784">
        <f t="shared" si="287"/>
        <v>0</v>
      </c>
      <c r="M504" s="784">
        <f>J504+H504*Onderbouwing_M29!$Y$2+L504</f>
        <v>0</v>
      </c>
      <c r="N504" s="1050"/>
      <c r="O504" s="787"/>
      <c r="P504" s="787"/>
      <c r="Q504" s="930" t="s">
        <v>1576</v>
      </c>
      <c r="R504" s="930">
        <f>_xlfn.XLOOKUP(Q504,Tabellen!$B$4:$B$16,Tabellen!$C$4:$C$16,"controleren")</f>
        <v>0.3</v>
      </c>
      <c r="S504" s="931">
        <f t="shared" si="288"/>
        <v>0</v>
      </c>
      <c r="T504" s="931">
        <f t="shared" si="289"/>
        <v>0</v>
      </c>
      <c r="U504" s="931">
        <f t="shared" si="290"/>
        <v>0</v>
      </c>
      <c r="V504" s="931">
        <f t="shared" si="291"/>
        <v>0</v>
      </c>
      <c r="W504" s="787">
        <f t="shared" si="292"/>
        <v>0</v>
      </c>
      <c r="X504" s="787">
        <f t="shared" si="293"/>
        <v>0</v>
      </c>
    </row>
    <row r="505" spans="2:34" s="769" customFormat="1" ht="15.65" customHeight="1" outlineLevel="2" x14ac:dyDescent="0.25">
      <c r="B505" s="773" t="str">
        <f>B494</f>
        <v>V1-3-F</v>
      </c>
      <c r="C505" s="1042"/>
      <c r="D505" s="773" t="str">
        <f>D494</f>
        <v>Gereserveerd: Voorzetwand  houten frame met ??</v>
      </c>
      <c r="E505" s="783">
        <v>1</v>
      </c>
      <c r="F505" s="773" t="s">
        <v>78</v>
      </c>
      <c r="G505" s="784">
        <v>0</v>
      </c>
      <c r="H505" s="784">
        <f t="shared" si="285"/>
        <v>0</v>
      </c>
      <c r="I505" s="784"/>
      <c r="J505" s="784">
        <f t="shared" si="286"/>
        <v>0</v>
      </c>
      <c r="K505" s="950">
        <v>124</v>
      </c>
      <c r="L505" s="784">
        <f t="shared" si="287"/>
        <v>124</v>
      </c>
      <c r="M505" s="784">
        <f>J505+H505*Onderbouwing_M29!$Y$2+L505</f>
        <v>124</v>
      </c>
      <c r="N505" s="1050"/>
      <c r="O505" s="787"/>
      <c r="P505" s="787"/>
      <c r="Q505" s="930" t="s">
        <v>1576</v>
      </c>
      <c r="R505" s="930">
        <f>_xlfn.XLOOKUP(Q505,Tabellen!$B$4:$B$16,Tabellen!$C$4:$C$16,"controleren")</f>
        <v>0.3</v>
      </c>
      <c r="S505" s="931">
        <f t="shared" si="288"/>
        <v>37.199999999999996</v>
      </c>
      <c r="T505" s="931">
        <f t="shared" si="289"/>
        <v>86.800000000000011</v>
      </c>
      <c r="U505" s="931">
        <f t="shared" si="290"/>
        <v>3.3479999999999994</v>
      </c>
      <c r="V505" s="931">
        <f t="shared" si="291"/>
        <v>18.228000000000002</v>
      </c>
      <c r="W505" s="787">
        <f t="shared" si="292"/>
        <v>21.576000000000001</v>
      </c>
      <c r="X505" s="787">
        <f t="shared" si="293"/>
        <v>145.57599999999999</v>
      </c>
    </row>
    <row r="506" spans="2:34" ht="15.65" customHeight="1" outlineLevel="2" x14ac:dyDescent="0.25">
      <c r="B506" s="782"/>
      <c r="E506" s="783"/>
      <c r="G506" s="784">
        <v>0</v>
      </c>
      <c r="H506" s="784">
        <f t="shared" si="285"/>
        <v>0</v>
      </c>
      <c r="I506" s="784">
        <v>0</v>
      </c>
      <c r="J506" s="784">
        <f t="shared" si="286"/>
        <v>0</v>
      </c>
      <c r="K506" s="950"/>
      <c r="L506" s="784">
        <f t="shared" si="287"/>
        <v>0</v>
      </c>
      <c r="M506" s="784">
        <f>J506+H506*Onderbouwing_M29!$Y$2+L506</f>
        <v>0</v>
      </c>
      <c r="N506" s="1049"/>
      <c r="O506" s="785"/>
      <c r="P506" s="785"/>
      <c r="Q506" s="785"/>
      <c r="R506" s="785"/>
      <c r="S506" s="785"/>
      <c r="T506" s="785"/>
      <c r="U506" s="785"/>
      <c r="V506" s="785"/>
      <c r="W506" s="785"/>
      <c r="X506" s="785"/>
    </row>
    <row r="507" spans="2:34" ht="9" customHeight="1" outlineLevel="1" x14ac:dyDescent="0.25">
      <c r="B507" s="788"/>
      <c r="D507" s="789"/>
      <c r="E507" s="791"/>
      <c r="F507" s="789"/>
      <c r="G507" s="790"/>
      <c r="H507" s="790"/>
      <c r="I507" s="790"/>
      <c r="J507" s="790"/>
      <c r="K507" s="790"/>
      <c r="L507" s="790"/>
      <c r="M507" s="790"/>
      <c r="N507" s="1037"/>
      <c r="O507" s="963"/>
      <c r="P507" s="963"/>
      <c r="Q507" s="963"/>
      <c r="R507" s="963"/>
      <c r="S507" s="963"/>
      <c r="T507" s="963"/>
      <c r="U507" s="963"/>
      <c r="V507" s="963"/>
      <c r="W507" s="963"/>
      <c r="X507" s="963"/>
      <c r="Y507" s="963"/>
      <c r="Z507" s="774"/>
      <c r="AA507" s="779"/>
      <c r="AB507" s="753"/>
      <c r="AC507" s="753"/>
      <c r="AD507" s="753"/>
      <c r="AE507" s="753"/>
      <c r="AF507" s="753"/>
      <c r="AG507" s="758"/>
      <c r="AH507" s="758"/>
    </row>
    <row r="508" spans="2:34" ht="15.65" customHeight="1" outlineLevel="1" x14ac:dyDescent="0.25">
      <c r="B508" s="760" t="s">
        <v>1620</v>
      </c>
      <c r="D508" s="761" t="s">
        <v>1621</v>
      </c>
      <c r="E508" s="780">
        <v>1</v>
      </c>
      <c r="F508" s="761" t="s">
        <v>78</v>
      </c>
      <c r="G508" s="762"/>
      <c r="H508" s="762">
        <f>SUM(H509:H520)</f>
        <v>0</v>
      </c>
      <c r="I508" s="762"/>
      <c r="J508" s="762">
        <f>SUM(J509:J520)</f>
        <v>0</v>
      </c>
      <c r="K508" s="951"/>
      <c r="L508" s="762">
        <f>SUM(L509:L520)</f>
        <v>125</v>
      </c>
      <c r="M508" s="762">
        <f>SUM(M509:M520)</f>
        <v>125</v>
      </c>
      <c r="N508" s="1049"/>
      <c r="O508" s="763">
        <f>SUM(M509:M520)</f>
        <v>125</v>
      </c>
      <c r="P508" s="781" t="str">
        <f>B508</f>
        <v>V1-3-G</v>
      </c>
      <c r="Q508" s="781"/>
      <c r="R508" s="781"/>
      <c r="S508" s="781"/>
      <c r="T508" s="781"/>
      <c r="U508" s="781"/>
      <c r="V508" s="781"/>
      <c r="W508" s="781"/>
      <c r="X508" s="932">
        <f>SUM(X509:X520)</f>
        <v>146.75</v>
      </c>
    </row>
    <row r="509" spans="2:34" ht="15.65" customHeight="1" outlineLevel="2" x14ac:dyDescent="0.25">
      <c r="B509" s="782"/>
      <c r="D509" s="793" t="s">
        <v>168</v>
      </c>
      <c r="E509" s="783"/>
      <c r="G509" s="784"/>
      <c r="H509" s="784"/>
      <c r="I509" s="784"/>
      <c r="J509" s="784"/>
      <c r="K509" s="950"/>
      <c r="L509" s="784"/>
      <c r="M509" s="784"/>
      <c r="N509" s="1049"/>
      <c r="O509" s="785"/>
      <c r="P509" s="785"/>
      <c r="Q509" s="785"/>
      <c r="R509" s="785"/>
      <c r="S509" s="785"/>
      <c r="T509" s="785"/>
      <c r="U509" s="785"/>
      <c r="V509" s="785"/>
      <c r="W509" s="785"/>
      <c r="X509" s="785"/>
    </row>
    <row r="510" spans="2:34" s="769" customFormat="1" ht="15.65" customHeight="1" outlineLevel="2" x14ac:dyDescent="0.25">
      <c r="B510" s="773"/>
      <c r="C510" s="1041"/>
      <c r="D510" s="782" t="s">
        <v>2044</v>
      </c>
      <c r="E510" s="783"/>
      <c r="F510" s="773"/>
      <c r="G510" s="784">
        <v>0</v>
      </c>
      <c r="H510" s="784">
        <f t="shared" ref="H510:H520" si="294">E510*G510</f>
        <v>0</v>
      </c>
      <c r="I510" s="784">
        <v>0</v>
      </c>
      <c r="J510" s="784">
        <f t="shared" ref="J510:J520" si="295">E510*I510</f>
        <v>0</v>
      </c>
      <c r="K510" s="784"/>
      <c r="L510" s="784">
        <f t="shared" ref="L510:L520" si="296">E510*K510</f>
        <v>0</v>
      </c>
      <c r="M510" s="784">
        <f>J510+H510*Onderbouwing_M29!$Y$2+L510</f>
        <v>0</v>
      </c>
      <c r="N510" s="1050"/>
      <c r="O510" s="787"/>
      <c r="P510" s="787"/>
      <c r="Q510" s="930" t="s">
        <v>1576</v>
      </c>
      <c r="R510" s="930">
        <f>_xlfn.XLOOKUP(Q510,Tabellen!$B$4:$B$16,Tabellen!$C$4:$C$16,"controleren")</f>
        <v>0.3</v>
      </c>
      <c r="S510" s="931">
        <f t="shared" ref="S510:S519" si="297">M510*R510</f>
        <v>0</v>
      </c>
      <c r="T510" s="931">
        <f t="shared" ref="T510:T519" si="298">M510-S510</f>
        <v>0</v>
      </c>
      <c r="U510" s="931">
        <f t="shared" ref="U510:U519" si="299">S510*$U$2</f>
        <v>0</v>
      </c>
      <c r="V510" s="931">
        <f t="shared" ref="V510:V519" si="300">T510*$V$2</f>
        <v>0</v>
      </c>
      <c r="W510" s="787">
        <f t="shared" ref="W510:W519" si="301">U510+V510</f>
        <v>0</v>
      </c>
      <c r="X510" s="787">
        <f t="shared" ref="X510:X519" si="302">M510+W510</f>
        <v>0</v>
      </c>
    </row>
    <row r="511" spans="2:34" s="769" customFormat="1" ht="15.65" customHeight="1" outlineLevel="2" x14ac:dyDescent="0.25">
      <c r="B511" s="773"/>
      <c r="C511" s="1041"/>
      <c r="D511" s="782" t="s">
        <v>2045</v>
      </c>
      <c r="E511" s="783"/>
      <c r="F511" s="773"/>
      <c r="G511" s="784">
        <v>0</v>
      </c>
      <c r="H511" s="784">
        <f t="shared" si="294"/>
        <v>0</v>
      </c>
      <c r="I511" s="784">
        <v>0</v>
      </c>
      <c r="J511" s="784">
        <f t="shared" si="295"/>
        <v>0</v>
      </c>
      <c r="K511" s="784"/>
      <c r="L511" s="784">
        <f t="shared" si="296"/>
        <v>0</v>
      </c>
      <c r="M511" s="784">
        <f>J511+H511*Onderbouwing_M29!$Y$2+L511</f>
        <v>0</v>
      </c>
      <c r="N511" s="1050"/>
      <c r="O511" s="787"/>
      <c r="P511" s="787"/>
      <c r="Q511" s="930" t="s">
        <v>1576</v>
      </c>
      <c r="R511" s="930">
        <f>_xlfn.XLOOKUP(Q511,Tabellen!$B$4:$B$16,Tabellen!$C$4:$C$16,"controleren")</f>
        <v>0.3</v>
      </c>
      <c r="S511" s="931">
        <f t="shared" si="297"/>
        <v>0</v>
      </c>
      <c r="T511" s="931">
        <f t="shared" si="298"/>
        <v>0</v>
      </c>
      <c r="U511" s="931">
        <f t="shared" si="299"/>
        <v>0</v>
      </c>
      <c r="V511" s="931">
        <f t="shared" si="300"/>
        <v>0</v>
      </c>
      <c r="W511" s="787">
        <f t="shared" si="301"/>
        <v>0</v>
      </c>
      <c r="X511" s="787">
        <f t="shared" si="302"/>
        <v>0</v>
      </c>
    </row>
    <row r="512" spans="2:34" s="769" customFormat="1" ht="15.65" customHeight="1" outlineLevel="2" x14ac:dyDescent="0.25">
      <c r="B512" s="773"/>
      <c r="C512" s="1041"/>
      <c r="D512" s="782" t="s">
        <v>2046</v>
      </c>
      <c r="E512" s="783"/>
      <c r="F512" s="773"/>
      <c r="G512" s="784">
        <v>0</v>
      </c>
      <c r="H512" s="784">
        <f t="shared" si="294"/>
        <v>0</v>
      </c>
      <c r="I512" s="784">
        <v>0</v>
      </c>
      <c r="J512" s="784">
        <f t="shared" si="295"/>
        <v>0</v>
      </c>
      <c r="K512" s="784"/>
      <c r="L512" s="784">
        <f t="shared" si="296"/>
        <v>0</v>
      </c>
      <c r="M512" s="784">
        <f>J512+H512*Onderbouwing_M29!$Y$2+L512</f>
        <v>0</v>
      </c>
      <c r="N512" s="1050"/>
      <c r="O512" s="787"/>
      <c r="P512" s="787"/>
      <c r="Q512" s="930" t="s">
        <v>1576</v>
      </c>
      <c r="R512" s="930">
        <f>_xlfn.XLOOKUP(Q512,Tabellen!$B$4:$B$16,Tabellen!$C$4:$C$16,"controleren")</f>
        <v>0.3</v>
      </c>
      <c r="S512" s="931">
        <f t="shared" si="297"/>
        <v>0</v>
      </c>
      <c r="T512" s="931">
        <f t="shared" si="298"/>
        <v>0</v>
      </c>
      <c r="U512" s="931">
        <f t="shared" si="299"/>
        <v>0</v>
      </c>
      <c r="V512" s="931">
        <f t="shared" si="300"/>
        <v>0</v>
      </c>
      <c r="W512" s="787">
        <f t="shared" si="301"/>
        <v>0</v>
      </c>
      <c r="X512" s="787">
        <f t="shared" si="302"/>
        <v>0</v>
      </c>
    </row>
    <row r="513" spans="2:34" s="769" customFormat="1" ht="15.65" customHeight="1" outlineLevel="2" x14ac:dyDescent="0.25">
      <c r="B513" s="773"/>
      <c r="C513" s="1041"/>
      <c r="D513" s="782" t="s">
        <v>2047</v>
      </c>
      <c r="E513" s="783"/>
      <c r="F513" s="773"/>
      <c r="G513" s="784">
        <v>0</v>
      </c>
      <c r="H513" s="784">
        <f t="shared" si="294"/>
        <v>0</v>
      </c>
      <c r="I513" s="784">
        <v>0</v>
      </c>
      <c r="J513" s="784">
        <f t="shared" si="295"/>
        <v>0</v>
      </c>
      <c r="K513" s="784"/>
      <c r="L513" s="784">
        <f t="shared" si="296"/>
        <v>0</v>
      </c>
      <c r="M513" s="784">
        <f>J513+H513*Onderbouwing_M29!$Y$2+L513</f>
        <v>0</v>
      </c>
      <c r="N513" s="1050"/>
      <c r="O513" s="787"/>
      <c r="P513" s="787"/>
      <c r="Q513" s="930" t="s">
        <v>1576</v>
      </c>
      <c r="R513" s="930">
        <f>_xlfn.XLOOKUP(Q513,Tabellen!$B$4:$B$16,Tabellen!$C$4:$C$16,"controleren")</f>
        <v>0.3</v>
      </c>
      <c r="S513" s="931">
        <f t="shared" si="297"/>
        <v>0</v>
      </c>
      <c r="T513" s="931">
        <f t="shared" si="298"/>
        <v>0</v>
      </c>
      <c r="U513" s="931">
        <f t="shared" si="299"/>
        <v>0</v>
      </c>
      <c r="V513" s="931">
        <f t="shared" si="300"/>
        <v>0</v>
      </c>
      <c r="W513" s="787">
        <f t="shared" si="301"/>
        <v>0</v>
      </c>
      <c r="X513" s="787">
        <f t="shared" si="302"/>
        <v>0</v>
      </c>
    </row>
    <row r="514" spans="2:34" s="769" customFormat="1" ht="15.65" customHeight="1" outlineLevel="2" x14ac:dyDescent="0.25">
      <c r="B514" s="773"/>
      <c r="C514" s="1041"/>
      <c r="D514" s="782" t="s">
        <v>2048</v>
      </c>
      <c r="E514" s="783"/>
      <c r="F514" s="773"/>
      <c r="G514" s="784">
        <v>0</v>
      </c>
      <c r="H514" s="784">
        <f t="shared" si="294"/>
        <v>0</v>
      </c>
      <c r="I514" s="784">
        <v>0</v>
      </c>
      <c r="J514" s="784">
        <f t="shared" si="295"/>
        <v>0</v>
      </c>
      <c r="K514" s="784"/>
      <c r="L514" s="784">
        <f t="shared" si="296"/>
        <v>0</v>
      </c>
      <c r="M514" s="784">
        <f>J514+H514*Onderbouwing_M29!$Y$2+L514</f>
        <v>0</v>
      </c>
      <c r="N514" s="1050"/>
      <c r="O514" s="787"/>
      <c r="P514" s="787"/>
      <c r="Q514" s="930" t="s">
        <v>1576</v>
      </c>
      <c r="R514" s="930">
        <f>_xlfn.XLOOKUP(Q514,Tabellen!$B$4:$B$16,Tabellen!$C$4:$C$16,"controleren")</f>
        <v>0.3</v>
      </c>
      <c r="S514" s="931">
        <f t="shared" si="297"/>
        <v>0</v>
      </c>
      <c r="T514" s="931">
        <f t="shared" si="298"/>
        <v>0</v>
      </c>
      <c r="U514" s="931">
        <f t="shared" si="299"/>
        <v>0</v>
      </c>
      <c r="V514" s="931">
        <f t="shared" si="300"/>
        <v>0</v>
      </c>
      <c r="W514" s="787">
        <f t="shared" si="301"/>
        <v>0</v>
      </c>
      <c r="X514" s="787">
        <f t="shared" si="302"/>
        <v>0</v>
      </c>
    </row>
    <row r="515" spans="2:34" s="769" customFormat="1" ht="15.65" customHeight="1" outlineLevel="2" x14ac:dyDescent="0.25">
      <c r="B515" s="773"/>
      <c r="C515" s="1041"/>
      <c r="D515" s="782" t="s">
        <v>2049</v>
      </c>
      <c r="E515" s="783"/>
      <c r="F515" s="773"/>
      <c r="G515" s="784">
        <v>0</v>
      </c>
      <c r="H515" s="784">
        <f t="shared" si="294"/>
        <v>0</v>
      </c>
      <c r="I515" s="784">
        <v>0</v>
      </c>
      <c r="J515" s="784">
        <f t="shared" si="295"/>
        <v>0</v>
      </c>
      <c r="K515" s="784"/>
      <c r="L515" s="784">
        <f t="shared" si="296"/>
        <v>0</v>
      </c>
      <c r="M515" s="784">
        <f>J515+H515*Onderbouwing_M29!$Y$2+L515</f>
        <v>0</v>
      </c>
      <c r="N515" s="1050"/>
      <c r="O515" s="787"/>
      <c r="P515" s="787"/>
      <c r="Q515" s="930" t="s">
        <v>1576</v>
      </c>
      <c r="R515" s="930">
        <f>_xlfn.XLOOKUP(Q515,Tabellen!$B$4:$B$16,Tabellen!$C$4:$C$16,"controleren")</f>
        <v>0.3</v>
      </c>
      <c r="S515" s="931">
        <f t="shared" si="297"/>
        <v>0</v>
      </c>
      <c r="T515" s="931">
        <f t="shared" si="298"/>
        <v>0</v>
      </c>
      <c r="U515" s="931">
        <f t="shared" si="299"/>
        <v>0</v>
      </c>
      <c r="V515" s="931">
        <f t="shared" si="300"/>
        <v>0</v>
      </c>
      <c r="W515" s="787">
        <f t="shared" si="301"/>
        <v>0</v>
      </c>
      <c r="X515" s="787">
        <f t="shared" si="302"/>
        <v>0</v>
      </c>
    </row>
    <row r="516" spans="2:34" s="769" customFormat="1" ht="15.65" customHeight="1" outlineLevel="2" x14ac:dyDescent="0.25">
      <c r="B516" s="773"/>
      <c r="C516" s="1041"/>
      <c r="D516" s="782" t="s">
        <v>2050</v>
      </c>
      <c r="E516" s="783"/>
      <c r="F516" s="773"/>
      <c r="G516" s="784">
        <v>0</v>
      </c>
      <c r="H516" s="784">
        <f t="shared" si="294"/>
        <v>0</v>
      </c>
      <c r="I516" s="784">
        <v>0</v>
      </c>
      <c r="J516" s="784">
        <f t="shared" si="295"/>
        <v>0</v>
      </c>
      <c r="K516" s="784"/>
      <c r="L516" s="784">
        <f t="shared" si="296"/>
        <v>0</v>
      </c>
      <c r="M516" s="784">
        <f>J516+H516*Onderbouwing_M29!$Y$2+L516</f>
        <v>0</v>
      </c>
      <c r="N516" s="1050"/>
      <c r="O516" s="787"/>
      <c r="P516" s="787"/>
      <c r="Q516" s="930" t="s">
        <v>1576</v>
      </c>
      <c r="R516" s="930">
        <f>_xlfn.XLOOKUP(Q516,Tabellen!$B$4:$B$16,Tabellen!$C$4:$C$16,"controleren")</f>
        <v>0.3</v>
      </c>
      <c r="S516" s="931">
        <f t="shared" si="297"/>
        <v>0</v>
      </c>
      <c r="T516" s="931">
        <f t="shared" si="298"/>
        <v>0</v>
      </c>
      <c r="U516" s="931">
        <f t="shared" si="299"/>
        <v>0</v>
      </c>
      <c r="V516" s="931">
        <f t="shared" si="300"/>
        <v>0</v>
      </c>
      <c r="W516" s="787">
        <f t="shared" si="301"/>
        <v>0</v>
      </c>
      <c r="X516" s="787">
        <f t="shared" si="302"/>
        <v>0</v>
      </c>
    </row>
    <row r="517" spans="2:34" s="769" customFormat="1" ht="15.65" customHeight="1" outlineLevel="2" x14ac:dyDescent="0.25">
      <c r="B517" s="773"/>
      <c r="C517" s="1041"/>
      <c r="D517" s="782" t="s">
        <v>2051</v>
      </c>
      <c r="E517" s="783"/>
      <c r="F517" s="773"/>
      <c r="G517" s="784">
        <v>0</v>
      </c>
      <c r="H517" s="784">
        <f t="shared" si="294"/>
        <v>0</v>
      </c>
      <c r="I517" s="784">
        <v>0</v>
      </c>
      <c r="J517" s="784">
        <f t="shared" si="295"/>
        <v>0</v>
      </c>
      <c r="K517" s="784"/>
      <c r="L517" s="784">
        <f t="shared" si="296"/>
        <v>0</v>
      </c>
      <c r="M517" s="784">
        <f>J517+H517*Onderbouwing_M29!$Y$2+L517</f>
        <v>0</v>
      </c>
      <c r="N517" s="1050"/>
      <c r="O517" s="787"/>
      <c r="P517" s="787"/>
      <c r="Q517" s="930" t="s">
        <v>1576</v>
      </c>
      <c r="R517" s="930">
        <f>_xlfn.XLOOKUP(Q517,Tabellen!$B$4:$B$16,Tabellen!$C$4:$C$16,"controleren")</f>
        <v>0.3</v>
      </c>
      <c r="S517" s="931">
        <f t="shared" si="297"/>
        <v>0</v>
      </c>
      <c r="T517" s="931">
        <f t="shared" si="298"/>
        <v>0</v>
      </c>
      <c r="U517" s="931">
        <f t="shared" si="299"/>
        <v>0</v>
      </c>
      <c r="V517" s="931">
        <f t="shared" si="300"/>
        <v>0</v>
      </c>
      <c r="W517" s="787">
        <f t="shared" si="301"/>
        <v>0</v>
      </c>
      <c r="X517" s="787">
        <f t="shared" si="302"/>
        <v>0</v>
      </c>
    </row>
    <row r="518" spans="2:34" s="769" customFormat="1" ht="15.65" customHeight="1" outlineLevel="2" x14ac:dyDescent="0.25">
      <c r="B518" s="773"/>
      <c r="C518" s="1041"/>
      <c r="D518" s="782" t="s">
        <v>2052</v>
      </c>
      <c r="E518" s="783"/>
      <c r="F518" s="773"/>
      <c r="G518" s="784">
        <v>0</v>
      </c>
      <c r="H518" s="784">
        <f t="shared" si="294"/>
        <v>0</v>
      </c>
      <c r="I518" s="784">
        <v>0</v>
      </c>
      <c r="J518" s="784">
        <f t="shared" si="295"/>
        <v>0</v>
      </c>
      <c r="K518" s="784"/>
      <c r="L518" s="784">
        <f t="shared" si="296"/>
        <v>0</v>
      </c>
      <c r="M518" s="784">
        <f>J518+H518*Onderbouwing_M29!$Y$2+L518</f>
        <v>0</v>
      </c>
      <c r="N518" s="1050"/>
      <c r="O518" s="787"/>
      <c r="P518" s="787"/>
      <c r="Q518" s="930" t="s">
        <v>1576</v>
      </c>
      <c r="R518" s="930">
        <f>_xlfn.XLOOKUP(Q518,Tabellen!$B$4:$B$16,Tabellen!$C$4:$C$16,"controleren")</f>
        <v>0.3</v>
      </c>
      <c r="S518" s="931">
        <f t="shared" si="297"/>
        <v>0</v>
      </c>
      <c r="T518" s="931">
        <f t="shared" si="298"/>
        <v>0</v>
      </c>
      <c r="U518" s="931">
        <f t="shared" si="299"/>
        <v>0</v>
      </c>
      <c r="V518" s="931">
        <f t="shared" si="300"/>
        <v>0</v>
      </c>
      <c r="W518" s="787">
        <f t="shared" si="301"/>
        <v>0</v>
      </c>
      <c r="X518" s="787">
        <f t="shared" si="302"/>
        <v>0</v>
      </c>
    </row>
    <row r="519" spans="2:34" s="769" customFormat="1" ht="15.65" customHeight="1" outlineLevel="2" x14ac:dyDescent="0.25">
      <c r="B519" s="773" t="str">
        <f>B508</f>
        <v>V1-3-G</v>
      </c>
      <c r="C519" s="1042"/>
      <c r="D519" s="773" t="str">
        <f>D508</f>
        <v>Gereserveerd: Voorzetwand  houten frame met ??</v>
      </c>
      <c r="E519" s="783">
        <v>1</v>
      </c>
      <c r="F519" s="773" t="s">
        <v>78</v>
      </c>
      <c r="G519" s="784">
        <v>0</v>
      </c>
      <c r="H519" s="784">
        <f t="shared" si="294"/>
        <v>0</v>
      </c>
      <c r="I519" s="784">
        <v>0</v>
      </c>
      <c r="J519" s="784">
        <f t="shared" si="295"/>
        <v>0</v>
      </c>
      <c r="K519" s="950">
        <v>125</v>
      </c>
      <c r="L519" s="784">
        <f t="shared" si="296"/>
        <v>125</v>
      </c>
      <c r="M519" s="784">
        <f>J519+H519*Onderbouwing_M29!$Y$2+L519</f>
        <v>125</v>
      </c>
      <c r="N519" s="1050"/>
      <c r="O519" s="787"/>
      <c r="P519" s="787"/>
      <c r="Q519" s="930" t="s">
        <v>1576</v>
      </c>
      <c r="R519" s="930">
        <f>_xlfn.XLOOKUP(Q519,Tabellen!$B$4:$B$16,Tabellen!$C$4:$C$16,"controleren")</f>
        <v>0.3</v>
      </c>
      <c r="S519" s="931">
        <f t="shared" si="297"/>
        <v>37.5</v>
      </c>
      <c r="T519" s="931">
        <f t="shared" si="298"/>
        <v>87.5</v>
      </c>
      <c r="U519" s="931">
        <f t="shared" si="299"/>
        <v>3.375</v>
      </c>
      <c r="V519" s="931">
        <f t="shared" si="300"/>
        <v>18.375</v>
      </c>
      <c r="W519" s="787">
        <f t="shared" si="301"/>
        <v>21.75</v>
      </c>
      <c r="X519" s="787">
        <f t="shared" si="302"/>
        <v>146.75</v>
      </c>
    </row>
    <row r="520" spans="2:34" ht="15.65" customHeight="1" outlineLevel="2" x14ac:dyDescent="0.25">
      <c r="B520" s="782"/>
      <c r="E520" s="783"/>
      <c r="G520" s="784">
        <v>0</v>
      </c>
      <c r="H520" s="784">
        <f t="shared" si="294"/>
        <v>0</v>
      </c>
      <c r="I520" s="784">
        <v>0</v>
      </c>
      <c r="J520" s="784">
        <f t="shared" si="295"/>
        <v>0</v>
      </c>
      <c r="K520" s="950"/>
      <c r="L520" s="784">
        <f t="shared" si="296"/>
        <v>0</v>
      </c>
      <c r="M520" s="784">
        <f>J520+H520*Onderbouwing_M29!$Y$2+L520</f>
        <v>0</v>
      </c>
      <c r="N520" s="1049"/>
      <c r="O520" s="785"/>
      <c r="P520" s="785"/>
      <c r="Q520" s="785"/>
      <c r="R520" s="785"/>
      <c r="S520" s="785"/>
      <c r="T520" s="785"/>
      <c r="U520" s="785"/>
      <c r="V520" s="785"/>
      <c r="W520" s="785"/>
      <c r="X520" s="785"/>
    </row>
    <row r="521" spans="2:34" ht="9" customHeight="1" outlineLevel="1" x14ac:dyDescent="0.25">
      <c r="B521" s="788"/>
      <c r="D521" s="789"/>
      <c r="E521" s="791"/>
      <c r="F521" s="789"/>
      <c r="G521" s="790"/>
      <c r="H521" s="790"/>
      <c r="I521" s="790"/>
      <c r="J521" s="790"/>
      <c r="K521" s="790"/>
      <c r="L521" s="790"/>
      <c r="M521" s="790"/>
      <c r="N521" s="1037"/>
      <c r="O521" s="963"/>
      <c r="P521" s="963"/>
      <c r="Q521" s="963"/>
      <c r="R521" s="963"/>
      <c r="S521" s="963"/>
      <c r="T521" s="963"/>
      <c r="U521" s="963"/>
      <c r="V521" s="963"/>
      <c r="W521" s="963"/>
      <c r="X521" s="963"/>
      <c r="Y521" s="963"/>
      <c r="Z521" s="774"/>
      <c r="AA521" s="779"/>
      <c r="AB521" s="753"/>
      <c r="AC521" s="753"/>
      <c r="AD521" s="753"/>
      <c r="AE521" s="753"/>
      <c r="AF521" s="753"/>
      <c r="AG521" s="758"/>
      <c r="AH521" s="758"/>
    </row>
    <row r="522" spans="2:34" ht="15.65" customHeight="1" outlineLevel="1" x14ac:dyDescent="0.25">
      <c r="B522" s="1006" t="s">
        <v>1635</v>
      </c>
      <c r="C522" s="1042"/>
      <c r="D522" s="1007" t="s">
        <v>1863</v>
      </c>
      <c r="E522" s="1008">
        <v>1</v>
      </c>
      <c r="F522" s="1007" t="s">
        <v>78</v>
      </c>
      <c r="G522" s="1009"/>
      <c r="H522" s="1009">
        <f>SUM(H523:H534)</f>
        <v>0</v>
      </c>
      <c r="I522" s="1009"/>
      <c r="J522" s="1009">
        <f>SUM(J523:J534)</f>
        <v>40.05313973925</v>
      </c>
      <c r="K522" s="1009"/>
      <c r="L522" s="1009">
        <f>SUM(L523:L534)</f>
        <v>37</v>
      </c>
      <c r="M522" s="1009">
        <f>SUM(M523:M534)</f>
        <v>77.05313973925</v>
      </c>
      <c r="N522" s="1050"/>
      <c r="O522" s="1010">
        <f>M522/E522</f>
        <v>77.05313973925</v>
      </c>
      <c r="P522" s="1011" t="str">
        <f>B522</f>
        <v xml:space="preserve">V1-3 MS </v>
      </c>
      <c r="Q522" s="1011"/>
      <c r="R522" s="1011"/>
      <c r="S522" s="1011"/>
      <c r="T522" s="1011"/>
      <c r="U522" s="1011"/>
      <c r="V522" s="1011"/>
      <c r="W522" s="1011"/>
      <c r="X522" s="1011"/>
      <c r="Y522" s="1011"/>
      <c r="Z522" s="939"/>
    </row>
    <row r="523" spans="2:34" ht="15.65" customHeight="1" outlineLevel="2" x14ac:dyDescent="0.25">
      <c r="B523" s="1028"/>
      <c r="D523" s="1033" t="s">
        <v>1593</v>
      </c>
      <c r="E523" s="810"/>
      <c r="F523" s="811"/>
      <c r="G523" s="812"/>
      <c r="H523" s="812"/>
      <c r="I523" s="812"/>
      <c r="J523" s="812">
        <f t="shared" ref="J523:J534" si="303">E523*I523</f>
        <v>0</v>
      </c>
      <c r="K523" s="812"/>
      <c r="L523" s="812">
        <f t="shared" ref="L523:L531" si="304">+K523*E523</f>
        <v>0</v>
      </c>
      <c r="M523" s="1047">
        <f>J523+H523*Onderbouwing_M29!$Y$2+L523</f>
        <v>0</v>
      </c>
      <c r="N523" s="1049"/>
      <c r="O523" s="784"/>
      <c r="P523" s="784"/>
      <c r="Q523" s="947"/>
      <c r="R523" s="949"/>
      <c r="S523" s="948"/>
      <c r="T523" s="949"/>
      <c r="U523" s="949"/>
      <c r="V523" s="949"/>
      <c r="W523" s="949"/>
      <c r="X523" s="949"/>
      <c r="Z523" s="774"/>
    </row>
    <row r="524" spans="2:34" s="769" customFormat="1" ht="15.65" customHeight="1" outlineLevel="2" x14ac:dyDescent="0.25">
      <c r="B524" s="1027"/>
      <c r="C524" s="1042"/>
      <c r="D524" s="1031" t="s">
        <v>1864</v>
      </c>
      <c r="E524" s="803">
        <f>1.1*E522</f>
        <v>1.1000000000000001</v>
      </c>
      <c r="F524" s="804" t="s">
        <v>78</v>
      </c>
      <c r="G524" s="768">
        <v>0</v>
      </c>
      <c r="H524" s="768">
        <f t="shared" ref="H524:H534" si="305">E524*G524</f>
        <v>0</v>
      </c>
      <c r="I524" s="768">
        <f>'Materiaal '!E90</f>
        <v>6.9184302799999999</v>
      </c>
      <c r="J524" s="768">
        <f t="shared" si="303"/>
        <v>7.6102733080000009</v>
      </c>
      <c r="K524" s="768"/>
      <c r="L524" s="768">
        <f t="shared" si="304"/>
        <v>0</v>
      </c>
      <c r="M524" s="1046">
        <f>J524+H524*Onderbouwing_M29!$Y$2+L524</f>
        <v>7.6102733080000009</v>
      </c>
      <c r="N524" s="1050"/>
      <c r="O524" s="767"/>
      <c r="P524" s="767"/>
      <c r="Q524" s="947" t="s">
        <v>1643</v>
      </c>
      <c r="R524" s="949">
        <f>H524*$Y$2</f>
        <v>0</v>
      </c>
      <c r="S524" s="948" t="s">
        <v>1942</v>
      </c>
      <c r="T524" s="949">
        <f>J524</f>
        <v>7.6102733080000009</v>
      </c>
      <c r="U524" s="949">
        <f>R524*$U$2</f>
        <v>0</v>
      </c>
      <c r="V524" s="949">
        <f>T524*$V$2</f>
        <v>1.5981573946800001</v>
      </c>
      <c r="W524" s="949">
        <f>U524+V524</f>
        <v>1.5981573946800001</v>
      </c>
      <c r="X524" s="949">
        <f>M524+W524</f>
        <v>9.2084307026800012</v>
      </c>
      <c r="Z524" s="770"/>
    </row>
    <row r="525" spans="2:34" s="769" customFormat="1" ht="15.65" customHeight="1" outlineLevel="2" x14ac:dyDescent="0.25">
      <c r="B525" s="1027"/>
      <c r="C525" s="1042"/>
      <c r="D525" s="1031" t="s">
        <v>1695</v>
      </c>
      <c r="E525" s="803">
        <v>1.1000000000000001</v>
      </c>
      <c r="F525" s="804" t="s">
        <v>78</v>
      </c>
      <c r="G525" s="768">
        <v>0</v>
      </c>
      <c r="H525" s="768">
        <f t="shared" si="305"/>
        <v>0</v>
      </c>
      <c r="I525" s="768">
        <v>11.5</v>
      </c>
      <c r="J525" s="768">
        <f t="shared" si="303"/>
        <v>12.65</v>
      </c>
      <c r="K525" s="768"/>
      <c r="L525" s="768">
        <f t="shared" si="304"/>
        <v>0</v>
      </c>
      <c r="M525" s="1046">
        <f>J525+H525*Onderbouwing_M29!$Y$2+L525</f>
        <v>12.65</v>
      </c>
      <c r="N525" s="1050"/>
      <c r="O525" s="767"/>
      <c r="P525" s="767"/>
      <c r="Q525" s="947" t="s">
        <v>1643</v>
      </c>
      <c r="R525" s="949">
        <f>H525*$Y$2</f>
        <v>0</v>
      </c>
      <c r="S525" s="948" t="s">
        <v>1942</v>
      </c>
      <c r="T525" s="949">
        <f>J525</f>
        <v>12.65</v>
      </c>
      <c r="U525" s="949">
        <f>R525*$U$2</f>
        <v>0</v>
      </c>
      <c r="V525" s="949">
        <f>T525*$V$2</f>
        <v>2.6564999999999999</v>
      </c>
      <c r="W525" s="949">
        <f>U525+V525</f>
        <v>2.6564999999999999</v>
      </c>
      <c r="X525" s="949">
        <f>M525+W525</f>
        <v>15.3065</v>
      </c>
      <c r="Z525" s="770"/>
    </row>
    <row r="526" spans="2:34" s="769" customFormat="1" ht="15.65" customHeight="1" outlineLevel="2" x14ac:dyDescent="0.25">
      <c r="B526" s="1027"/>
      <c r="C526" s="1042"/>
      <c r="D526" s="1031" t="s">
        <v>206</v>
      </c>
      <c r="E526" s="803">
        <f>1.67*E522</f>
        <v>1.67</v>
      </c>
      <c r="F526" s="804" t="s">
        <v>75</v>
      </c>
      <c r="G526" s="768">
        <v>0</v>
      </c>
      <c r="H526" s="768">
        <f t="shared" si="305"/>
        <v>0</v>
      </c>
      <c r="I526" s="768">
        <f>'Materiaal '!E181</f>
        <v>2.6115124999999999</v>
      </c>
      <c r="J526" s="768">
        <f t="shared" si="303"/>
        <v>4.3612258749999997</v>
      </c>
      <c r="K526" s="768"/>
      <c r="L526" s="768">
        <f t="shared" si="304"/>
        <v>0</v>
      </c>
      <c r="M526" s="1046">
        <f>J526+H526*Onderbouwing_M29!$Y$2+L526</f>
        <v>4.3612258749999997</v>
      </c>
      <c r="N526" s="1050"/>
      <c r="O526" s="767"/>
      <c r="P526" s="767"/>
      <c r="Q526" s="947" t="s">
        <v>1643</v>
      </c>
      <c r="R526" s="949">
        <f>H526*$Y$2</f>
        <v>0</v>
      </c>
      <c r="S526" s="948" t="s">
        <v>1942</v>
      </c>
      <c r="T526" s="949">
        <f>J526</f>
        <v>4.3612258749999997</v>
      </c>
      <c r="U526" s="949">
        <f>R526*$U$2</f>
        <v>0</v>
      </c>
      <c r="V526" s="949">
        <f>T526*$V$2</f>
        <v>0.91585743374999995</v>
      </c>
      <c r="W526" s="949">
        <f>U526+V526</f>
        <v>0.91585743374999995</v>
      </c>
      <c r="X526" s="949">
        <f>M526+W526</f>
        <v>5.27708330875</v>
      </c>
      <c r="Z526" s="770"/>
    </row>
    <row r="527" spans="2:34" s="769" customFormat="1" ht="15.65" customHeight="1" outlineLevel="2" x14ac:dyDescent="0.25">
      <c r="B527" s="1027"/>
      <c r="C527" s="1042"/>
      <c r="D527" s="1031" t="s">
        <v>207</v>
      </c>
      <c r="E527" s="803">
        <f>0.7*E522</f>
        <v>0.7</v>
      </c>
      <c r="F527" s="804" t="s">
        <v>75</v>
      </c>
      <c r="G527" s="768">
        <v>0</v>
      </c>
      <c r="H527" s="768">
        <f t="shared" si="305"/>
        <v>0</v>
      </c>
      <c r="I527" s="768">
        <f>'Materiaal '!E182</f>
        <v>2.3909624999999997</v>
      </c>
      <c r="J527" s="768">
        <f t="shared" si="303"/>
        <v>1.6736737499999996</v>
      </c>
      <c r="K527" s="768"/>
      <c r="L527" s="768">
        <f t="shared" si="304"/>
        <v>0</v>
      </c>
      <c r="M527" s="1046">
        <f>J527+H527*Onderbouwing_M29!$Y$2+L527</f>
        <v>1.6736737499999996</v>
      </c>
      <c r="N527" s="1050"/>
      <c r="O527" s="767"/>
      <c r="P527" s="767"/>
      <c r="Q527" s="947" t="s">
        <v>1643</v>
      </c>
      <c r="R527" s="949">
        <f>H527*$Y$2</f>
        <v>0</v>
      </c>
      <c r="S527" s="948" t="s">
        <v>1942</v>
      </c>
      <c r="T527" s="949">
        <f>J527</f>
        <v>1.6736737499999996</v>
      </c>
      <c r="U527" s="949">
        <f>R527*$U$2</f>
        <v>0</v>
      </c>
      <c r="V527" s="949">
        <f>T527*$V$2</f>
        <v>0.3514714874999999</v>
      </c>
      <c r="W527" s="949">
        <f>U527+V527</f>
        <v>0.3514714874999999</v>
      </c>
      <c r="X527" s="949">
        <f>M527+W527</f>
        <v>2.0251452374999994</v>
      </c>
      <c r="Z527" s="770"/>
    </row>
    <row r="528" spans="2:34" s="769" customFormat="1" ht="15.65" customHeight="1" outlineLevel="2" x14ac:dyDescent="0.25">
      <c r="B528" s="1027"/>
      <c r="C528" s="1042"/>
      <c r="D528" s="769" t="s">
        <v>1706</v>
      </c>
      <c r="E528" s="803">
        <f>1.05*E522</f>
        <v>1.05</v>
      </c>
      <c r="F528" s="804" t="s">
        <v>78</v>
      </c>
      <c r="G528" s="768">
        <v>0</v>
      </c>
      <c r="H528" s="768">
        <f t="shared" si="305"/>
        <v>0</v>
      </c>
      <c r="I528" s="768">
        <f>'Materiaal '!E117</f>
        <v>11.198063625</v>
      </c>
      <c r="J528" s="768">
        <f t="shared" si="303"/>
        <v>11.75796680625</v>
      </c>
      <c r="K528" s="768"/>
      <c r="L528" s="768">
        <f t="shared" si="304"/>
        <v>0</v>
      </c>
      <c r="M528" s="1046">
        <f>J528+H528*Onderbouwing_M29!$Y$2+L528</f>
        <v>11.75796680625</v>
      </c>
      <c r="N528" s="1050"/>
      <c r="O528" s="767"/>
      <c r="P528" s="767"/>
      <c r="Q528" s="947" t="s">
        <v>1643</v>
      </c>
      <c r="R528" s="949">
        <f t="shared" ref="R528:R539" si="306">H528*$Y$2</f>
        <v>0</v>
      </c>
      <c r="S528" s="948" t="s">
        <v>1942</v>
      </c>
      <c r="T528" s="949">
        <f t="shared" ref="T528:T539" si="307">J528</f>
        <v>11.75796680625</v>
      </c>
      <c r="U528" s="949">
        <f t="shared" ref="U528:U539" si="308">R528*$U$2</f>
        <v>0</v>
      </c>
      <c r="V528" s="949">
        <f t="shared" ref="V528:V539" si="309">T528*$V$2</f>
        <v>2.4691730293125</v>
      </c>
      <c r="W528" s="949">
        <f t="shared" ref="W528:W539" si="310">U528+V528</f>
        <v>2.4691730293125</v>
      </c>
      <c r="X528" s="949">
        <f t="shared" ref="X528:X539" si="311">M528+W528</f>
        <v>14.2271398355625</v>
      </c>
      <c r="Z528" s="770"/>
    </row>
    <row r="529" spans="2:26" s="769" customFormat="1" ht="15.65" customHeight="1" outlineLevel="2" x14ac:dyDescent="0.25">
      <c r="B529" s="1027"/>
      <c r="C529" s="1042"/>
      <c r="D529" s="769" t="s">
        <v>1707</v>
      </c>
      <c r="E529" s="803">
        <f>1*E522</f>
        <v>1</v>
      </c>
      <c r="F529" s="804" t="s">
        <v>78</v>
      </c>
      <c r="G529" s="768">
        <v>0</v>
      </c>
      <c r="H529" s="768">
        <f t="shared" si="305"/>
        <v>0</v>
      </c>
      <c r="I529" s="768">
        <v>0</v>
      </c>
      <c r="J529" s="768">
        <f t="shared" si="303"/>
        <v>0</v>
      </c>
      <c r="K529" s="768">
        <v>4</v>
      </c>
      <c r="L529" s="768">
        <f t="shared" si="304"/>
        <v>4</v>
      </c>
      <c r="M529" s="1046">
        <f>J529+H529*Onderbouwing_M29!$Y$2+L529</f>
        <v>4</v>
      </c>
      <c r="N529" s="1050"/>
      <c r="O529" s="813">
        <v>0.09</v>
      </c>
      <c r="P529" s="787"/>
      <c r="Q529" s="947" t="s">
        <v>1643</v>
      </c>
      <c r="R529" s="949">
        <f t="shared" si="306"/>
        <v>0</v>
      </c>
      <c r="S529" s="948" t="s">
        <v>1942</v>
      </c>
      <c r="T529" s="949">
        <f t="shared" si="307"/>
        <v>0</v>
      </c>
      <c r="U529" s="949">
        <f t="shared" si="308"/>
        <v>0</v>
      </c>
      <c r="V529" s="949">
        <f t="shared" si="309"/>
        <v>0</v>
      </c>
      <c r="W529" s="949">
        <f t="shared" si="310"/>
        <v>0</v>
      </c>
      <c r="X529" s="949">
        <f t="shared" si="311"/>
        <v>4</v>
      </c>
      <c r="Z529" s="770"/>
    </row>
    <row r="530" spans="2:26" s="769" customFormat="1" ht="15.65" customHeight="1" outlineLevel="2" x14ac:dyDescent="0.25">
      <c r="B530" s="1027"/>
      <c r="C530" s="1042"/>
      <c r="D530" s="814" t="s">
        <v>208</v>
      </c>
      <c r="E530" s="803">
        <v>1</v>
      </c>
      <c r="F530" s="804" t="s">
        <v>79</v>
      </c>
      <c r="G530" s="768">
        <v>0</v>
      </c>
      <c r="H530" s="768">
        <f t="shared" si="305"/>
        <v>0</v>
      </c>
      <c r="I530" s="768">
        <v>2</v>
      </c>
      <c r="J530" s="768">
        <f t="shared" si="303"/>
        <v>2</v>
      </c>
      <c r="K530" s="768"/>
      <c r="L530" s="768">
        <f t="shared" si="304"/>
        <v>0</v>
      </c>
      <c r="M530" s="1046">
        <f>J530+H530*Onderbouwing_M29!$Y$2+L530</f>
        <v>2</v>
      </c>
      <c r="N530" s="1050"/>
      <c r="O530" s="767"/>
      <c r="P530" s="767"/>
      <c r="Q530" s="947" t="s">
        <v>1643</v>
      </c>
      <c r="R530" s="949">
        <f t="shared" si="306"/>
        <v>0</v>
      </c>
      <c r="S530" s="948" t="s">
        <v>1942</v>
      </c>
      <c r="T530" s="949">
        <f t="shared" si="307"/>
        <v>2</v>
      </c>
      <c r="U530" s="949">
        <f t="shared" si="308"/>
        <v>0</v>
      </c>
      <c r="V530" s="949">
        <f t="shared" si="309"/>
        <v>0.42</v>
      </c>
      <c r="W530" s="949">
        <f t="shared" si="310"/>
        <v>0.42</v>
      </c>
      <c r="X530" s="949">
        <f t="shared" si="311"/>
        <v>2.42</v>
      </c>
      <c r="Z530" s="770"/>
    </row>
    <row r="531" spans="2:26" s="769" customFormat="1" ht="15.65" customHeight="1" outlineLevel="2" x14ac:dyDescent="0.25">
      <c r="B531" s="1027"/>
      <c r="C531" s="1042"/>
      <c r="D531" s="1031" t="s">
        <v>209</v>
      </c>
      <c r="E531" s="803">
        <f>1*E522</f>
        <v>1</v>
      </c>
      <c r="F531" s="804" t="s">
        <v>78</v>
      </c>
      <c r="G531" s="768">
        <v>0</v>
      </c>
      <c r="H531" s="768">
        <f t="shared" si="305"/>
        <v>0</v>
      </c>
      <c r="I531" s="768">
        <v>0</v>
      </c>
      <c r="J531" s="768">
        <f t="shared" si="303"/>
        <v>0</v>
      </c>
      <c r="K531" s="768">
        <v>33</v>
      </c>
      <c r="L531" s="768">
        <f t="shared" si="304"/>
        <v>33</v>
      </c>
      <c r="M531" s="1046">
        <f>J531+H531*Onderbouwing_M29!$Y$2+L531</f>
        <v>33</v>
      </c>
      <c r="N531" s="1050"/>
      <c r="O531" s="787"/>
      <c r="P531" s="787"/>
      <c r="Q531" s="947" t="s">
        <v>1643</v>
      </c>
      <c r="R531" s="949">
        <f t="shared" si="306"/>
        <v>0</v>
      </c>
      <c r="S531" s="948" t="s">
        <v>1942</v>
      </c>
      <c r="T531" s="949">
        <f t="shared" si="307"/>
        <v>0</v>
      </c>
      <c r="U531" s="949">
        <f t="shared" si="308"/>
        <v>0</v>
      </c>
      <c r="V531" s="949">
        <f t="shared" si="309"/>
        <v>0</v>
      </c>
      <c r="W531" s="949">
        <f t="shared" si="310"/>
        <v>0</v>
      </c>
      <c r="X531" s="949">
        <f t="shared" si="311"/>
        <v>33</v>
      </c>
      <c r="Z531" s="770"/>
    </row>
    <row r="532" spans="2:26" s="769" customFormat="1" ht="15.65" customHeight="1" outlineLevel="2" x14ac:dyDescent="0.25">
      <c r="B532" s="786" t="s">
        <v>204</v>
      </c>
      <c r="C532" s="1042" t="s">
        <v>150</v>
      </c>
      <c r="D532" s="1031" t="s">
        <v>205</v>
      </c>
      <c r="E532" s="796"/>
      <c r="G532" s="767">
        <v>0</v>
      </c>
      <c r="H532" s="767">
        <f t="shared" si="305"/>
        <v>0</v>
      </c>
      <c r="I532" s="767">
        <v>0</v>
      </c>
      <c r="J532" s="767">
        <f t="shared" si="303"/>
        <v>0</v>
      </c>
      <c r="K532" s="767"/>
      <c r="L532" s="767">
        <f>E532*K532</f>
        <v>0</v>
      </c>
      <c r="M532" s="767">
        <f>J532+H532*Onderbouwing_M29!$Y$2+L532</f>
        <v>0</v>
      </c>
      <c r="N532" s="1050"/>
      <c r="O532" s="787"/>
      <c r="P532" s="787"/>
      <c r="Q532" s="947" t="s">
        <v>1643</v>
      </c>
      <c r="R532" s="949">
        <f t="shared" si="306"/>
        <v>0</v>
      </c>
      <c r="S532" s="948" t="s">
        <v>1942</v>
      </c>
      <c r="T532" s="949">
        <f t="shared" si="307"/>
        <v>0</v>
      </c>
      <c r="U532" s="949">
        <f t="shared" si="308"/>
        <v>0</v>
      </c>
      <c r="V532" s="949">
        <f t="shared" si="309"/>
        <v>0</v>
      </c>
      <c r="W532" s="949">
        <f t="shared" si="310"/>
        <v>0</v>
      </c>
      <c r="X532" s="949">
        <f t="shared" si="311"/>
        <v>0</v>
      </c>
      <c r="Y532" s="787"/>
      <c r="Z532" s="938"/>
    </row>
    <row r="533" spans="2:26" s="769" customFormat="1" ht="15.65" customHeight="1" outlineLevel="2" x14ac:dyDescent="0.25">
      <c r="B533" s="786" t="s">
        <v>204</v>
      </c>
      <c r="C533" s="1042" t="s">
        <v>150</v>
      </c>
      <c r="D533" s="769" t="s">
        <v>200</v>
      </c>
      <c r="E533" s="796"/>
      <c r="G533" s="767">
        <v>0</v>
      </c>
      <c r="H533" s="767">
        <f t="shared" si="305"/>
        <v>0</v>
      </c>
      <c r="I533" s="767">
        <v>0</v>
      </c>
      <c r="J533" s="767">
        <f t="shared" si="303"/>
        <v>0</v>
      </c>
      <c r="K533" s="767"/>
      <c r="L533" s="767">
        <f>E533*K533</f>
        <v>0</v>
      </c>
      <c r="M533" s="767">
        <f>J533+H533*Onderbouwing_M29!$Y$2+L533</f>
        <v>0</v>
      </c>
      <c r="N533" s="1050"/>
      <c r="O533" s="787"/>
      <c r="P533" s="787"/>
      <c r="Q533" s="947" t="s">
        <v>1643</v>
      </c>
      <c r="R533" s="949">
        <f t="shared" si="306"/>
        <v>0</v>
      </c>
      <c r="S533" s="948" t="s">
        <v>1942</v>
      </c>
      <c r="T533" s="949">
        <f t="shared" si="307"/>
        <v>0</v>
      </c>
      <c r="U533" s="949">
        <f t="shared" si="308"/>
        <v>0</v>
      </c>
      <c r="V533" s="949">
        <f t="shared" si="309"/>
        <v>0</v>
      </c>
      <c r="W533" s="949">
        <f t="shared" si="310"/>
        <v>0</v>
      </c>
      <c r="X533" s="949">
        <f t="shared" si="311"/>
        <v>0</v>
      </c>
      <c r="Y533" s="942"/>
      <c r="Z533" s="938"/>
    </row>
    <row r="534" spans="2:26" s="769" customFormat="1" ht="15.65" customHeight="1" outlineLevel="2" x14ac:dyDescent="0.25">
      <c r="B534" s="786" t="s">
        <v>204</v>
      </c>
      <c r="C534" s="1042" t="s">
        <v>150</v>
      </c>
      <c r="D534" s="769" t="s">
        <v>211</v>
      </c>
      <c r="E534" s="796"/>
      <c r="G534" s="767">
        <v>0</v>
      </c>
      <c r="H534" s="767">
        <f t="shared" si="305"/>
        <v>0</v>
      </c>
      <c r="I534" s="767">
        <v>0</v>
      </c>
      <c r="J534" s="767">
        <f t="shared" si="303"/>
        <v>0</v>
      </c>
      <c r="K534" s="767"/>
      <c r="L534" s="767">
        <f>E534*K534</f>
        <v>0</v>
      </c>
      <c r="M534" s="767">
        <f>J534+H534*Onderbouwing_M29!$Y$2+L534</f>
        <v>0</v>
      </c>
      <c r="N534" s="1050"/>
      <c r="O534" s="787"/>
      <c r="P534" s="787"/>
      <c r="Q534" s="947" t="s">
        <v>1643</v>
      </c>
      <c r="R534" s="949">
        <f t="shared" si="306"/>
        <v>0</v>
      </c>
      <c r="S534" s="948" t="s">
        <v>1942</v>
      </c>
      <c r="T534" s="949">
        <f t="shared" si="307"/>
        <v>0</v>
      </c>
      <c r="U534" s="949">
        <f t="shared" si="308"/>
        <v>0</v>
      </c>
      <c r="V534" s="949">
        <f t="shared" si="309"/>
        <v>0</v>
      </c>
      <c r="W534" s="949">
        <f t="shared" si="310"/>
        <v>0</v>
      </c>
      <c r="X534" s="949">
        <f t="shared" si="311"/>
        <v>0</v>
      </c>
      <c r="Y534" s="799" t="s">
        <v>179</v>
      </c>
      <c r="Z534" s="938"/>
    </row>
    <row r="535" spans="2:26" s="769" customFormat="1" ht="15.65" customHeight="1" outlineLevel="2" x14ac:dyDescent="0.25">
      <c r="B535" s="786"/>
      <c r="C535" s="1042"/>
      <c r="D535" s="961" t="s">
        <v>1689</v>
      </c>
      <c r="E535" s="796"/>
      <c r="G535" s="767"/>
      <c r="H535" s="767"/>
      <c r="I535" s="767"/>
      <c r="J535" s="767"/>
      <c r="K535" s="767"/>
      <c r="L535" s="767"/>
      <c r="M535" s="767"/>
      <c r="N535" s="1050"/>
      <c r="O535" s="787"/>
      <c r="P535" s="787"/>
      <c r="Q535" s="947"/>
      <c r="R535" s="949"/>
      <c r="S535" s="948"/>
      <c r="T535" s="949"/>
      <c r="U535" s="949"/>
      <c r="V535" s="949"/>
      <c r="W535" s="949"/>
      <c r="X535" s="949"/>
      <c r="Y535" s="799"/>
    </row>
    <row r="536" spans="2:26" s="769" customFormat="1" ht="15.65" customHeight="1" outlineLevel="2" x14ac:dyDescent="0.25">
      <c r="B536" s="786"/>
      <c r="C536" s="1042"/>
      <c r="D536" s="769" t="s">
        <v>1688</v>
      </c>
      <c r="E536" s="796"/>
      <c r="G536" s="767"/>
      <c r="H536" s="767"/>
      <c r="I536" s="767"/>
      <c r="J536" s="767"/>
      <c r="K536" s="767"/>
      <c r="L536" s="767"/>
      <c r="M536" s="767"/>
      <c r="N536" s="1050"/>
      <c r="O536" s="787"/>
      <c r="P536" s="809"/>
      <c r="Q536" s="947" t="s">
        <v>1643</v>
      </c>
      <c r="R536" s="949">
        <f t="shared" si="306"/>
        <v>0</v>
      </c>
      <c r="S536" s="948" t="s">
        <v>1942</v>
      </c>
      <c r="T536" s="949">
        <f t="shared" si="307"/>
        <v>0</v>
      </c>
      <c r="U536" s="949">
        <f t="shared" si="308"/>
        <v>0</v>
      </c>
      <c r="V536" s="949">
        <f t="shared" si="309"/>
        <v>0</v>
      </c>
      <c r="W536" s="949">
        <f t="shared" si="310"/>
        <v>0</v>
      </c>
      <c r="X536" s="949">
        <f t="shared" si="311"/>
        <v>0</v>
      </c>
      <c r="Y536" s="940"/>
    </row>
    <row r="537" spans="2:26" s="769" customFormat="1" ht="15.65" customHeight="1" outlineLevel="2" x14ac:dyDescent="0.25">
      <c r="B537" s="1027"/>
      <c r="C537" s="1042" t="s">
        <v>150</v>
      </c>
      <c r="D537" s="1031" t="s">
        <v>1690</v>
      </c>
      <c r="E537" s="803">
        <f>1*3.3333*110%</f>
        <v>3.6666300000000001</v>
      </c>
      <c r="F537" s="804" t="s">
        <v>75</v>
      </c>
      <c r="G537" s="768">
        <v>0</v>
      </c>
      <c r="H537" s="768">
        <f t="shared" ref="H537:H552" si="312">E537*G537</f>
        <v>0</v>
      </c>
      <c r="I537" s="767">
        <v>0</v>
      </c>
      <c r="J537" s="768">
        <f t="shared" ref="J537:J552" si="313">E537*I537</f>
        <v>0</v>
      </c>
      <c r="K537" s="768"/>
      <c r="L537" s="768">
        <f>+K537*E537</f>
        <v>0</v>
      </c>
      <c r="M537" s="1046">
        <f>J537+H537*Onderbouwing_M29!$Y$2+L537</f>
        <v>0</v>
      </c>
      <c r="N537" s="1050"/>
      <c r="O537" s="767"/>
      <c r="P537" s="767"/>
      <c r="Q537" s="947" t="s">
        <v>1643</v>
      </c>
      <c r="R537" s="949">
        <f t="shared" si="306"/>
        <v>0</v>
      </c>
      <c r="S537" s="948" t="s">
        <v>1942</v>
      </c>
      <c r="T537" s="949">
        <f t="shared" si="307"/>
        <v>0</v>
      </c>
      <c r="U537" s="949">
        <f t="shared" si="308"/>
        <v>0</v>
      </c>
      <c r="V537" s="949">
        <f t="shared" si="309"/>
        <v>0</v>
      </c>
      <c r="W537" s="949">
        <f t="shared" si="310"/>
        <v>0</v>
      </c>
      <c r="X537" s="949">
        <f t="shared" si="311"/>
        <v>0</v>
      </c>
      <c r="Z537" s="770"/>
    </row>
    <row r="538" spans="2:26" s="769" customFormat="1" ht="15.65" customHeight="1" outlineLevel="2" x14ac:dyDescent="0.25">
      <c r="B538" s="1027"/>
      <c r="C538" s="1042" t="s">
        <v>150</v>
      </c>
      <c r="D538" s="1031" t="s">
        <v>1691</v>
      </c>
      <c r="E538" s="803">
        <f>1*3.3333</f>
        <v>3.3332999999999999</v>
      </c>
      <c r="F538" s="804" t="s">
        <v>75</v>
      </c>
      <c r="G538" s="767">
        <v>0</v>
      </c>
      <c r="H538" s="768">
        <f t="shared" si="312"/>
        <v>0</v>
      </c>
      <c r="I538" s="768">
        <f>'Materiaal '!E195</f>
        <v>0</v>
      </c>
      <c r="J538" s="768">
        <f t="shared" si="313"/>
        <v>0</v>
      </c>
      <c r="K538" s="768"/>
      <c r="L538" s="768">
        <f>+K538*E538</f>
        <v>0</v>
      </c>
      <c r="M538" s="1046">
        <f>J538+H538*Onderbouwing_M29!$Y$2+L538</f>
        <v>0</v>
      </c>
      <c r="N538" s="1050"/>
      <c r="O538" s="767"/>
      <c r="P538" s="767"/>
      <c r="Q538" s="947" t="s">
        <v>1643</v>
      </c>
      <c r="R538" s="949">
        <f t="shared" si="306"/>
        <v>0</v>
      </c>
      <c r="S538" s="948" t="s">
        <v>1942</v>
      </c>
      <c r="T538" s="949">
        <f t="shared" si="307"/>
        <v>0</v>
      </c>
      <c r="U538" s="949">
        <f t="shared" si="308"/>
        <v>0</v>
      </c>
      <c r="V538" s="949">
        <f t="shared" si="309"/>
        <v>0</v>
      </c>
      <c r="W538" s="949">
        <f t="shared" si="310"/>
        <v>0</v>
      </c>
      <c r="X538" s="949">
        <f t="shared" si="311"/>
        <v>0</v>
      </c>
      <c r="Z538" s="770"/>
    </row>
    <row r="539" spans="2:26" s="769" customFormat="1" ht="15.65" customHeight="1" outlineLevel="2" x14ac:dyDescent="0.25">
      <c r="B539" s="1027"/>
      <c r="C539" s="1042" t="s">
        <v>150</v>
      </c>
      <c r="D539" s="1031" t="s">
        <v>1690</v>
      </c>
      <c r="E539" s="803">
        <f>1*0.5</f>
        <v>0.5</v>
      </c>
      <c r="F539" s="804" t="s">
        <v>75</v>
      </c>
      <c r="G539" s="768">
        <v>0</v>
      </c>
      <c r="H539" s="768">
        <f t="shared" si="312"/>
        <v>0</v>
      </c>
      <c r="I539" s="767">
        <v>0</v>
      </c>
      <c r="J539" s="768">
        <f t="shared" si="313"/>
        <v>0</v>
      </c>
      <c r="K539" s="768"/>
      <c r="L539" s="768">
        <f>+K539*E539</f>
        <v>0</v>
      </c>
      <c r="M539" s="1046">
        <f>J539+H539*Onderbouwing_M29!$Y$2+L539</f>
        <v>0</v>
      </c>
      <c r="N539" s="1050"/>
      <c r="O539" s="767"/>
      <c r="P539" s="767"/>
      <c r="Q539" s="947" t="s">
        <v>1643</v>
      </c>
      <c r="R539" s="949">
        <f t="shared" si="306"/>
        <v>0</v>
      </c>
      <c r="S539" s="948" t="s">
        <v>1942</v>
      </c>
      <c r="T539" s="949">
        <f t="shared" si="307"/>
        <v>0</v>
      </c>
      <c r="U539" s="949">
        <f t="shared" si="308"/>
        <v>0</v>
      </c>
      <c r="V539" s="949">
        <f t="shared" si="309"/>
        <v>0</v>
      </c>
      <c r="W539" s="949">
        <f t="shared" si="310"/>
        <v>0</v>
      </c>
      <c r="X539" s="949">
        <f t="shared" si="311"/>
        <v>0</v>
      </c>
      <c r="Z539" s="770"/>
    </row>
    <row r="540" spans="2:26" s="769" customFormat="1" ht="15.65" customHeight="1" outlineLevel="2" x14ac:dyDescent="0.25">
      <c r="B540" s="1027"/>
      <c r="C540" s="1042" t="s">
        <v>150</v>
      </c>
      <c r="D540" s="1031" t="s">
        <v>1691</v>
      </c>
      <c r="E540" s="803">
        <f>E539*110%</f>
        <v>0.55000000000000004</v>
      </c>
      <c r="F540" s="804" t="s">
        <v>75</v>
      </c>
      <c r="G540" s="767">
        <v>0</v>
      </c>
      <c r="H540" s="768">
        <f t="shared" si="312"/>
        <v>0</v>
      </c>
      <c r="I540" s="768">
        <v>0</v>
      </c>
      <c r="J540" s="768">
        <f t="shared" si="313"/>
        <v>0</v>
      </c>
      <c r="K540" s="768"/>
      <c r="L540" s="768">
        <f>+K540*E540</f>
        <v>0</v>
      </c>
      <c r="M540" s="1046">
        <f>J540+H540*Onderbouwing_M29!$Y$2+L540</f>
        <v>0</v>
      </c>
      <c r="N540" s="1050"/>
      <c r="O540" s="767"/>
      <c r="P540" s="767"/>
      <c r="Q540" s="947" t="s">
        <v>1643</v>
      </c>
      <c r="R540" s="949">
        <f>H540*$Y$2</f>
        <v>0</v>
      </c>
      <c r="S540" s="948" t="s">
        <v>1942</v>
      </c>
      <c r="T540" s="949">
        <f>J540</f>
        <v>0</v>
      </c>
      <c r="U540" s="949">
        <f>R540*$U$2</f>
        <v>0</v>
      </c>
      <c r="V540" s="949">
        <f>T540*$V$2</f>
        <v>0</v>
      </c>
      <c r="W540" s="949">
        <f>U540+V540</f>
        <v>0</v>
      </c>
      <c r="X540" s="949">
        <f>M540+W540</f>
        <v>0</v>
      </c>
      <c r="Z540" s="770"/>
    </row>
    <row r="541" spans="2:26" s="769" customFormat="1" ht="15.65" customHeight="1" outlineLevel="2" x14ac:dyDescent="0.25">
      <c r="B541" s="786"/>
      <c r="C541" s="1042" t="s">
        <v>150</v>
      </c>
      <c r="D541" s="769" t="s">
        <v>1705</v>
      </c>
      <c r="E541" s="796">
        <f>1*105%</f>
        <v>1.05</v>
      </c>
      <c r="F541" s="769" t="s">
        <v>78</v>
      </c>
      <c r="G541" s="767">
        <v>0</v>
      </c>
      <c r="H541" s="767">
        <f t="shared" si="312"/>
        <v>0</v>
      </c>
      <c r="I541" s="767">
        <v>0</v>
      </c>
      <c r="J541" s="767">
        <f t="shared" si="313"/>
        <v>0</v>
      </c>
      <c r="K541" s="767"/>
      <c r="L541" s="767">
        <f t="shared" ref="L541:L552" si="314">E541*K541</f>
        <v>0</v>
      </c>
      <c r="M541" s="767">
        <f>J541+H541*Onderbouwing_M29!$Y$2+L541</f>
        <v>0</v>
      </c>
      <c r="N541" s="1050"/>
      <c r="O541" s="787"/>
      <c r="P541" s="787"/>
      <c r="Q541" s="947" t="s">
        <v>1643</v>
      </c>
      <c r="R541" s="949">
        <f t="shared" ref="R541:R552" si="315">H541*$Y$2</f>
        <v>0</v>
      </c>
      <c r="S541" s="948" t="s">
        <v>1942</v>
      </c>
      <c r="T541" s="949">
        <f t="shared" ref="T541:T552" si="316">J541</f>
        <v>0</v>
      </c>
      <c r="U541" s="949">
        <f t="shared" ref="U541:U552" si="317">R541*$U$2</f>
        <v>0</v>
      </c>
      <c r="V541" s="949">
        <f t="shared" ref="V541:V552" si="318">T541*$V$2</f>
        <v>0</v>
      </c>
      <c r="W541" s="949">
        <f t="shared" ref="W541:W552" si="319">U541+V541</f>
        <v>0</v>
      </c>
      <c r="X541" s="949">
        <f t="shared" ref="X541:X552" si="320">M541+W541</f>
        <v>0</v>
      </c>
      <c r="Y541" s="787"/>
    </row>
    <row r="542" spans="2:26" s="769" customFormat="1" ht="15.65" customHeight="1" outlineLevel="2" x14ac:dyDescent="0.25">
      <c r="B542" s="786"/>
      <c r="C542" s="1042" t="s">
        <v>150</v>
      </c>
      <c r="D542" s="769" t="s">
        <v>1684</v>
      </c>
      <c r="E542" s="796">
        <v>1</v>
      </c>
      <c r="F542" s="769" t="s">
        <v>78</v>
      </c>
      <c r="G542" s="767">
        <v>0</v>
      </c>
      <c r="H542" s="767">
        <f t="shared" si="312"/>
        <v>0</v>
      </c>
      <c r="I542" s="767"/>
      <c r="J542" s="767">
        <f t="shared" si="313"/>
        <v>0</v>
      </c>
      <c r="K542" s="767"/>
      <c r="L542" s="767">
        <f t="shared" si="314"/>
        <v>0</v>
      </c>
      <c r="M542" s="767">
        <f>J542+H542*Onderbouwing_M29!$Y$2+L542</f>
        <v>0</v>
      </c>
      <c r="N542" s="1050"/>
      <c r="O542" s="787"/>
      <c r="P542" s="787"/>
      <c r="Q542" s="947" t="s">
        <v>1643</v>
      </c>
      <c r="R542" s="949">
        <f t="shared" si="315"/>
        <v>0</v>
      </c>
      <c r="S542" s="948" t="s">
        <v>1942</v>
      </c>
      <c r="T542" s="949">
        <f t="shared" si="316"/>
        <v>0</v>
      </c>
      <c r="U542" s="949">
        <f t="shared" si="317"/>
        <v>0</v>
      </c>
      <c r="V542" s="949">
        <f t="shared" si="318"/>
        <v>0</v>
      </c>
      <c r="W542" s="949">
        <f t="shared" si="319"/>
        <v>0</v>
      </c>
      <c r="X542" s="949">
        <f t="shared" si="320"/>
        <v>0</v>
      </c>
      <c r="Y542" s="787"/>
    </row>
    <row r="543" spans="2:26" s="769" customFormat="1" ht="15.65" customHeight="1" outlineLevel="2" x14ac:dyDescent="0.25">
      <c r="B543" s="786"/>
      <c r="C543" s="1042" t="s">
        <v>150</v>
      </c>
      <c r="D543" s="769" t="s">
        <v>1686</v>
      </c>
      <c r="E543" s="796">
        <f>1*120%</f>
        <v>1.2</v>
      </c>
      <c r="F543" s="786" t="s">
        <v>78</v>
      </c>
      <c r="G543" s="796">
        <v>0</v>
      </c>
      <c r="H543" s="767">
        <f t="shared" si="312"/>
        <v>0</v>
      </c>
      <c r="I543" s="767">
        <v>0</v>
      </c>
      <c r="J543" s="767">
        <f t="shared" si="313"/>
        <v>0</v>
      </c>
      <c r="K543" s="767"/>
      <c r="L543" s="767">
        <f t="shared" si="314"/>
        <v>0</v>
      </c>
      <c r="M543" s="767">
        <f>J543+H543*Onderbouwing_M29!$Y$2+L543</f>
        <v>0</v>
      </c>
      <c r="N543" s="1050"/>
      <c r="O543" s="767"/>
      <c r="P543" s="767"/>
      <c r="Q543" s="947" t="s">
        <v>1643</v>
      </c>
      <c r="R543" s="949">
        <f t="shared" si="315"/>
        <v>0</v>
      </c>
      <c r="S543" s="948" t="s">
        <v>1942</v>
      </c>
      <c r="T543" s="949">
        <f t="shared" si="316"/>
        <v>0</v>
      </c>
      <c r="U543" s="949">
        <f t="shared" si="317"/>
        <v>0</v>
      </c>
      <c r="V543" s="949">
        <f t="shared" si="318"/>
        <v>0</v>
      </c>
      <c r="W543" s="949">
        <f t="shared" si="319"/>
        <v>0</v>
      </c>
      <c r="X543" s="949">
        <f t="shared" si="320"/>
        <v>0</v>
      </c>
      <c r="Y543" s="767"/>
    </row>
    <row r="544" spans="2:26" s="769" customFormat="1" ht="15.65" customHeight="1" outlineLevel="2" x14ac:dyDescent="0.25">
      <c r="B544" s="786"/>
      <c r="C544" s="1042" t="s">
        <v>150</v>
      </c>
      <c r="D544" s="769" t="s">
        <v>1685</v>
      </c>
      <c r="E544" s="796">
        <v>1</v>
      </c>
      <c r="F544" s="769" t="s">
        <v>78</v>
      </c>
      <c r="G544" s="767">
        <v>0</v>
      </c>
      <c r="H544" s="767">
        <f t="shared" si="312"/>
        <v>0</v>
      </c>
      <c r="I544" s="767">
        <v>0</v>
      </c>
      <c r="J544" s="767">
        <f t="shared" si="313"/>
        <v>0</v>
      </c>
      <c r="K544" s="767"/>
      <c r="L544" s="767">
        <f t="shared" si="314"/>
        <v>0</v>
      </c>
      <c r="M544" s="767">
        <f>J544+H544*Onderbouwing_M29!$Y$2+L544</f>
        <v>0</v>
      </c>
      <c r="N544" s="1050"/>
      <c r="O544" s="787"/>
      <c r="P544" s="787"/>
      <c r="Q544" s="947" t="s">
        <v>1643</v>
      </c>
      <c r="R544" s="949">
        <f t="shared" si="315"/>
        <v>0</v>
      </c>
      <c r="S544" s="948" t="s">
        <v>1942</v>
      </c>
      <c r="T544" s="949">
        <f t="shared" si="316"/>
        <v>0</v>
      </c>
      <c r="U544" s="949">
        <f t="shared" si="317"/>
        <v>0</v>
      </c>
      <c r="V544" s="949">
        <f t="shared" si="318"/>
        <v>0</v>
      </c>
      <c r="W544" s="949">
        <f t="shared" si="319"/>
        <v>0</v>
      </c>
      <c r="X544" s="949">
        <f t="shared" si="320"/>
        <v>0</v>
      </c>
      <c r="Y544" s="787"/>
    </row>
    <row r="545" spans="2:34" s="769" customFormat="1" ht="15.65" customHeight="1" outlineLevel="2" x14ac:dyDescent="0.25">
      <c r="B545" s="786"/>
      <c r="C545" s="1042" t="s">
        <v>150</v>
      </c>
      <c r="D545" s="769" t="s">
        <v>1693</v>
      </c>
      <c r="E545" s="796">
        <f>1*110%</f>
        <v>1.1000000000000001</v>
      </c>
      <c r="F545" s="769" t="s">
        <v>78</v>
      </c>
      <c r="G545" s="767"/>
      <c r="H545" s="767">
        <f t="shared" si="312"/>
        <v>0</v>
      </c>
      <c r="I545" s="767">
        <v>0</v>
      </c>
      <c r="J545" s="767">
        <f t="shared" si="313"/>
        <v>0</v>
      </c>
      <c r="K545" s="767"/>
      <c r="L545" s="767">
        <f t="shared" si="314"/>
        <v>0</v>
      </c>
      <c r="M545" s="767">
        <f>J545+H545*Onderbouwing_M29!$Y$2+L545</f>
        <v>0</v>
      </c>
      <c r="N545" s="1050"/>
      <c r="O545" s="787"/>
      <c r="P545" s="809"/>
      <c r="Q545" s="947" t="s">
        <v>1643</v>
      </c>
      <c r="R545" s="949">
        <f t="shared" si="315"/>
        <v>0</v>
      </c>
      <c r="S545" s="948" t="s">
        <v>1942</v>
      </c>
      <c r="T545" s="949">
        <f t="shared" si="316"/>
        <v>0</v>
      </c>
      <c r="U545" s="949">
        <f t="shared" si="317"/>
        <v>0</v>
      </c>
      <c r="V545" s="949">
        <f t="shared" si="318"/>
        <v>0</v>
      </c>
      <c r="W545" s="949">
        <f t="shared" si="319"/>
        <v>0</v>
      </c>
      <c r="X545" s="949">
        <f t="shared" si="320"/>
        <v>0</v>
      </c>
      <c r="Y545" s="941"/>
    </row>
    <row r="546" spans="2:34" s="769" customFormat="1" ht="15.65" customHeight="1" outlineLevel="2" x14ac:dyDescent="0.25">
      <c r="B546" s="786"/>
      <c r="C546" s="1042" t="s">
        <v>150</v>
      </c>
      <c r="D546" s="769" t="s">
        <v>1694</v>
      </c>
      <c r="E546" s="796">
        <v>1</v>
      </c>
      <c r="F546" s="769" t="s">
        <v>78</v>
      </c>
      <c r="G546" s="767">
        <v>0</v>
      </c>
      <c r="H546" s="767">
        <f t="shared" si="312"/>
        <v>0</v>
      </c>
      <c r="I546" s="767">
        <v>0</v>
      </c>
      <c r="J546" s="767">
        <f t="shared" si="313"/>
        <v>0</v>
      </c>
      <c r="K546" s="767"/>
      <c r="L546" s="767">
        <f t="shared" si="314"/>
        <v>0</v>
      </c>
      <c r="M546" s="767">
        <f>J546+H546*Onderbouwing_M29!$Y$2+L546</f>
        <v>0</v>
      </c>
      <c r="N546" s="1050"/>
      <c r="O546" s="787"/>
      <c r="P546" s="787"/>
      <c r="Q546" s="947" t="s">
        <v>1643</v>
      </c>
      <c r="R546" s="949">
        <f t="shared" si="315"/>
        <v>0</v>
      </c>
      <c r="S546" s="948" t="s">
        <v>1942</v>
      </c>
      <c r="T546" s="949">
        <f t="shared" si="316"/>
        <v>0</v>
      </c>
      <c r="U546" s="949">
        <f t="shared" si="317"/>
        <v>0</v>
      </c>
      <c r="V546" s="949">
        <f t="shared" si="318"/>
        <v>0</v>
      </c>
      <c r="W546" s="949">
        <f t="shared" si="319"/>
        <v>0</v>
      </c>
      <c r="X546" s="949">
        <f t="shared" si="320"/>
        <v>0</v>
      </c>
      <c r="Y546" s="787"/>
    </row>
    <row r="547" spans="2:34" s="769" customFormat="1" ht="15.65" customHeight="1" outlineLevel="2" x14ac:dyDescent="0.25">
      <c r="B547" s="786"/>
      <c r="C547" s="1042" t="s">
        <v>150</v>
      </c>
      <c r="D547" s="769" t="s">
        <v>1861</v>
      </c>
      <c r="E547" s="796">
        <f>1*110%</f>
        <v>1.1000000000000001</v>
      </c>
      <c r="F547" s="769" t="s">
        <v>78</v>
      </c>
      <c r="G547" s="767"/>
      <c r="H547" s="767">
        <f t="shared" si="312"/>
        <v>0</v>
      </c>
      <c r="I547" s="767">
        <v>0</v>
      </c>
      <c r="J547" s="767">
        <f t="shared" si="313"/>
        <v>0</v>
      </c>
      <c r="K547" s="767"/>
      <c r="L547" s="767">
        <f t="shared" si="314"/>
        <v>0</v>
      </c>
      <c r="M547" s="767">
        <f>J547+H547*Onderbouwing_M29!$Y$2+L547</f>
        <v>0</v>
      </c>
      <c r="N547" s="1050"/>
      <c r="O547" s="787"/>
      <c r="P547" s="809"/>
      <c r="Q547" s="947" t="s">
        <v>1643</v>
      </c>
      <c r="R547" s="949">
        <f t="shared" si="315"/>
        <v>0</v>
      </c>
      <c r="S547" s="948" t="s">
        <v>1942</v>
      </c>
      <c r="T547" s="949">
        <f t="shared" si="316"/>
        <v>0</v>
      </c>
      <c r="U547" s="949">
        <f t="shared" si="317"/>
        <v>0</v>
      </c>
      <c r="V547" s="949">
        <f t="shared" si="318"/>
        <v>0</v>
      </c>
      <c r="W547" s="949">
        <f t="shared" si="319"/>
        <v>0</v>
      </c>
      <c r="X547" s="949">
        <f t="shared" si="320"/>
        <v>0</v>
      </c>
      <c r="Y547" s="941"/>
    </row>
    <row r="548" spans="2:34" s="769" customFormat="1" ht="15.65" customHeight="1" outlineLevel="2" x14ac:dyDescent="0.25">
      <c r="B548" s="786"/>
      <c r="C548" s="1042" t="s">
        <v>150</v>
      </c>
      <c r="D548" s="769" t="s">
        <v>1862</v>
      </c>
      <c r="E548" s="796">
        <v>1</v>
      </c>
      <c r="F548" s="769" t="s">
        <v>78</v>
      </c>
      <c r="G548" s="767">
        <v>0</v>
      </c>
      <c r="H548" s="767">
        <f t="shared" si="312"/>
        <v>0</v>
      </c>
      <c r="I548" s="767">
        <v>0</v>
      </c>
      <c r="J548" s="767">
        <f t="shared" si="313"/>
        <v>0</v>
      </c>
      <c r="K548" s="767"/>
      <c r="L548" s="767">
        <f t="shared" si="314"/>
        <v>0</v>
      </c>
      <c r="M548" s="767">
        <f>J548+H548*Onderbouwing_M29!$Y$2+L548</f>
        <v>0</v>
      </c>
      <c r="N548" s="1050"/>
      <c r="O548" s="787"/>
      <c r="P548" s="787"/>
      <c r="Q548" s="947" t="s">
        <v>1643</v>
      </c>
      <c r="R548" s="949">
        <f t="shared" si="315"/>
        <v>0</v>
      </c>
      <c r="S548" s="948" t="s">
        <v>1942</v>
      </c>
      <c r="T548" s="949">
        <f t="shared" si="316"/>
        <v>0</v>
      </c>
      <c r="U548" s="949">
        <f t="shared" si="317"/>
        <v>0</v>
      </c>
      <c r="V548" s="949">
        <f t="shared" si="318"/>
        <v>0</v>
      </c>
      <c r="W548" s="949">
        <f t="shared" si="319"/>
        <v>0</v>
      </c>
      <c r="X548" s="949">
        <f t="shared" si="320"/>
        <v>0</v>
      </c>
      <c r="Y548" s="787"/>
    </row>
    <row r="549" spans="2:34" s="769" customFormat="1" ht="15.65" customHeight="1" outlineLevel="2" x14ac:dyDescent="0.25">
      <c r="B549" s="786"/>
      <c r="C549" s="1042" t="s">
        <v>150</v>
      </c>
      <c r="D549" s="786" t="s">
        <v>1687</v>
      </c>
      <c r="E549" s="796">
        <v>1</v>
      </c>
      <c r="F549" s="769" t="s">
        <v>78</v>
      </c>
      <c r="G549" s="796"/>
      <c r="H549" s="767">
        <f t="shared" si="312"/>
        <v>0</v>
      </c>
      <c r="I549" s="767">
        <v>0</v>
      </c>
      <c r="J549" s="767">
        <f t="shared" si="313"/>
        <v>0</v>
      </c>
      <c r="K549" s="767"/>
      <c r="L549" s="767">
        <f t="shared" si="314"/>
        <v>0</v>
      </c>
      <c r="M549" s="767">
        <f>J549+H549*Onderbouwing_M29!$Y$2+L549</f>
        <v>0</v>
      </c>
      <c r="N549" s="1050"/>
      <c r="O549" s="767"/>
      <c r="P549" s="809"/>
      <c r="Q549" s="947" t="s">
        <v>1643</v>
      </c>
      <c r="R549" s="949">
        <f t="shared" si="315"/>
        <v>0</v>
      </c>
      <c r="S549" s="948" t="s">
        <v>1942</v>
      </c>
      <c r="T549" s="949">
        <f t="shared" si="316"/>
        <v>0</v>
      </c>
      <c r="U549" s="949">
        <f t="shared" si="317"/>
        <v>0</v>
      </c>
      <c r="V549" s="949">
        <f t="shared" si="318"/>
        <v>0</v>
      </c>
      <c r="W549" s="949">
        <f t="shared" si="319"/>
        <v>0</v>
      </c>
      <c r="X549" s="949">
        <f t="shared" si="320"/>
        <v>0</v>
      </c>
      <c r="Y549" s="787"/>
    </row>
    <row r="550" spans="2:34" s="769" customFormat="1" ht="15.65" customHeight="1" outlineLevel="2" x14ac:dyDescent="0.25">
      <c r="B550" s="786" t="s">
        <v>204</v>
      </c>
      <c r="C550" s="1042" t="s">
        <v>150</v>
      </c>
      <c r="D550" s="1031" t="s">
        <v>205</v>
      </c>
      <c r="E550" s="796"/>
      <c r="G550" s="767">
        <v>0</v>
      </c>
      <c r="H550" s="767">
        <f t="shared" si="312"/>
        <v>0</v>
      </c>
      <c r="I550" s="767">
        <v>0</v>
      </c>
      <c r="J550" s="767">
        <f t="shared" si="313"/>
        <v>0</v>
      </c>
      <c r="K550" s="767"/>
      <c r="L550" s="767">
        <f t="shared" si="314"/>
        <v>0</v>
      </c>
      <c r="M550" s="767">
        <f>J550+H550*Onderbouwing_M29!$Y$2+L550</f>
        <v>0</v>
      </c>
      <c r="N550" s="1050"/>
      <c r="O550" s="787"/>
      <c r="P550" s="787"/>
      <c r="Q550" s="947" t="s">
        <v>1643</v>
      </c>
      <c r="R550" s="949">
        <f t="shared" si="315"/>
        <v>0</v>
      </c>
      <c r="S550" s="948" t="s">
        <v>1942</v>
      </c>
      <c r="T550" s="949">
        <f t="shared" si="316"/>
        <v>0</v>
      </c>
      <c r="U550" s="949">
        <f t="shared" si="317"/>
        <v>0</v>
      </c>
      <c r="V550" s="949">
        <f t="shared" si="318"/>
        <v>0</v>
      </c>
      <c r="W550" s="949">
        <f t="shared" si="319"/>
        <v>0</v>
      </c>
      <c r="X550" s="949">
        <f t="shared" si="320"/>
        <v>0</v>
      </c>
      <c r="Y550" s="787"/>
    </row>
    <row r="551" spans="2:34" s="769" customFormat="1" ht="15.65" customHeight="1" outlineLevel="2" x14ac:dyDescent="0.25">
      <c r="B551" s="786" t="s">
        <v>204</v>
      </c>
      <c r="C551" s="1042" t="s">
        <v>150</v>
      </c>
      <c r="D551" s="769" t="s">
        <v>200</v>
      </c>
      <c r="E551" s="796"/>
      <c r="G551" s="767">
        <v>0</v>
      </c>
      <c r="H551" s="767">
        <f t="shared" si="312"/>
        <v>0</v>
      </c>
      <c r="I551" s="767">
        <v>0</v>
      </c>
      <c r="J551" s="767">
        <f t="shared" si="313"/>
        <v>0</v>
      </c>
      <c r="K551" s="767"/>
      <c r="L551" s="767">
        <f t="shared" si="314"/>
        <v>0</v>
      </c>
      <c r="M551" s="767">
        <f>J551+H551*Onderbouwing_M29!$Y$2+L551</f>
        <v>0</v>
      </c>
      <c r="N551" s="1050"/>
      <c r="O551" s="787"/>
      <c r="P551" s="787"/>
      <c r="Q551" s="947" t="s">
        <v>1643</v>
      </c>
      <c r="R551" s="949">
        <f t="shared" si="315"/>
        <v>0</v>
      </c>
      <c r="S551" s="948" t="s">
        <v>1942</v>
      </c>
      <c r="T551" s="949">
        <f t="shared" si="316"/>
        <v>0</v>
      </c>
      <c r="U551" s="949">
        <f t="shared" si="317"/>
        <v>0</v>
      </c>
      <c r="V551" s="949">
        <f t="shared" si="318"/>
        <v>0</v>
      </c>
      <c r="W551" s="949">
        <f t="shared" si="319"/>
        <v>0</v>
      </c>
      <c r="X551" s="949">
        <f t="shared" si="320"/>
        <v>0</v>
      </c>
      <c r="Y551" s="942"/>
    </row>
    <row r="552" spans="2:34" s="769" customFormat="1" ht="15.65" customHeight="1" outlineLevel="2" x14ac:dyDescent="0.25">
      <c r="B552" s="786" t="s">
        <v>204</v>
      </c>
      <c r="C552" s="1042" t="s">
        <v>150</v>
      </c>
      <c r="D552" s="769" t="s">
        <v>211</v>
      </c>
      <c r="E552" s="796"/>
      <c r="G552" s="767">
        <v>0</v>
      </c>
      <c r="H552" s="767">
        <f t="shared" si="312"/>
        <v>0</v>
      </c>
      <c r="I552" s="767">
        <v>0</v>
      </c>
      <c r="J552" s="767">
        <f t="shared" si="313"/>
        <v>0</v>
      </c>
      <c r="K552" s="767"/>
      <c r="L552" s="767">
        <f t="shared" si="314"/>
        <v>0</v>
      </c>
      <c r="M552" s="767">
        <f>J552+H552*Onderbouwing_M29!$Y$2+L552</f>
        <v>0</v>
      </c>
      <c r="N552" s="1050"/>
      <c r="O552" s="787"/>
      <c r="P552" s="787"/>
      <c r="Q552" s="947" t="s">
        <v>1643</v>
      </c>
      <c r="R552" s="949">
        <f t="shared" si="315"/>
        <v>0</v>
      </c>
      <c r="S552" s="948" t="s">
        <v>1942</v>
      </c>
      <c r="T552" s="949">
        <f t="shared" si="316"/>
        <v>0</v>
      </c>
      <c r="U552" s="949">
        <f t="shared" si="317"/>
        <v>0</v>
      </c>
      <c r="V552" s="949">
        <f t="shared" si="318"/>
        <v>0</v>
      </c>
      <c r="W552" s="949">
        <f t="shared" si="319"/>
        <v>0</v>
      </c>
      <c r="X552" s="949">
        <f t="shared" si="320"/>
        <v>0</v>
      </c>
      <c r="Y552" s="799"/>
    </row>
    <row r="553" spans="2:34" s="769" customFormat="1" ht="15.65" customHeight="1" outlineLevel="2" x14ac:dyDescent="0.25">
      <c r="B553" s="786"/>
      <c r="C553" s="1042"/>
      <c r="E553" s="931"/>
      <c r="F553" s="962"/>
      <c r="G553" s="767"/>
      <c r="H553" s="767"/>
      <c r="I553" s="767"/>
      <c r="J553" s="767"/>
      <c r="K553" s="767"/>
      <c r="L553" s="767"/>
      <c r="M553" s="767"/>
      <c r="N553" s="1050"/>
      <c r="O553" s="767"/>
      <c r="P553" s="767"/>
      <c r="Q553" s="767"/>
      <c r="R553" s="767"/>
      <c r="S553" s="767"/>
      <c r="T553" s="767"/>
      <c r="U553" s="767"/>
      <c r="V553" s="767"/>
      <c r="W553" s="767"/>
      <c r="X553" s="767"/>
      <c r="Z553" s="770"/>
    </row>
    <row r="554" spans="2:34" ht="9" customHeight="1" outlineLevel="1" x14ac:dyDescent="0.25">
      <c r="B554" s="788"/>
      <c r="D554" s="789"/>
      <c r="E554" s="791"/>
      <c r="F554" s="789"/>
      <c r="G554" s="790"/>
      <c r="H554" s="790"/>
      <c r="I554" s="790"/>
      <c r="J554" s="790"/>
      <c r="K554" s="790"/>
      <c r="L554" s="790"/>
      <c r="M554" s="790"/>
      <c r="N554" s="1037"/>
      <c r="O554" s="963"/>
      <c r="P554" s="963"/>
      <c r="Q554" s="963"/>
      <c r="R554" s="963"/>
      <c r="S554" s="963"/>
      <c r="T554" s="963"/>
      <c r="U554" s="963"/>
      <c r="V554" s="963"/>
      <c r="W554" s="963"/>
      <c r="X554" s="963"/>
      <c r="Y554" s="963"/>
      <c r="Z554" s="774"/>
      <c r="AA554" s="779"/>
      <c r="AB554" s="753"/>
      <c r="AC554" s="753"/>
      <c r="AD554" s="753"/>
      <c r="AE554" s="753"/>
      <c r="AF554" s="753"/>
      <c r="AG554" s="758"/>
      <c r="AH554" s="758"/>
    </row>
    <row r="555" spans="2:34" ht="15.65" customHeight="1" outlineLevel="1" x14ac:dyDescent="0.25">
      <c r="B555" s="760" t="s">
        <v>1821</v>
      </c>
      <c r="D555" s="761" t="s">
        <v>1841</v>
      </c>
      <c r="E555" s="780">
        <v>1</v>
      </c>
      <c r="F555" s="761" t="s">
        <v>78</v>
      </c>
      <c r="G555" s="762"/>
      <c r="H555" s="762">
        <f>SUM(H556:H566)</f>
        <v>0</v>
      </c>
      <c r="I555" s="762"/>
      <c r="J555" s="762">
        <f>SUM(J556:J566)</f>
        <v>0</v>
      </c>
      <c r="K555" s="762"/>
      <c r="L555" s="762">
        <f>SUM(L556:L566)</f>
        <v>127</v>
      </c>
      <c r="M555" s="762">
        <f>SUM(M556:M566)</f>
        <v>127</v>
      </c>
      <c r="N555" s="1049"/>
      <c r="O555" s="763">
        <f>SUM(M556:M566)</f>
        <v>127</v>
      </c>
      <c r="P555" s="781" t="str">
        <f>B555</f>
        <v>V1-3-H1</v>
      </c>
      <c r="Q555" s="781"/>
      <c r="R555" s="781"/>
      <c r="S555" s="781"/>
      <c r="T555" s="781"/>
      <c r="U555" s="781"/>
      <c r="V555" s="781"/>
      <c r="W555" s="781"/>
      <c r="X555" s="932">
        <f>SUM(X556:X566)</f>
        <v>149.09800000000001</v>
      </c>
    </row>
    <row r="556" spans="2:34" ht="15.65" customHeight="1" outlineLevel="2" x14ac:dyDescent="0.35">
      <c r="B556" s="782"/>
      <c r="D556" s="793" t="s">
        <v>1802</v>
      </c>
      <c r="E556" s="783"/>
      <c r="G556" s="784"/>
      <c r="H556" s="784"/>
      <c r="I556" s="784"/>
      <c r="J556" s="784"/>
      <c r="K556" s="784"/>
      <c r="L556" s="784"/>
      <c r="M556" s="784"/>
      <c r="N556" s="1049"/>
      <c r="O556" s="785"/>
      <c r="P556" s="785"/>
      <c r="Q556" s="785"/>
      <c r="R556" s="785"/>
      <c r="S556" s="785"/>
      <c r="T556" s="785"/>
      <c r="U556" s="785"/>
      <c r="V556" s="785"/>
      <c r="W556" s="785"/>
      <c r="X556" s="785"/>
      <c r="Y556" s="1055" t="s">
        <v>1763</v>
      </c>
    </row>
    <row r="557" spans="2:34" s="769" customFormat="1" ht="15.65" customHeight="1" outlineLevel="2" x14ac:dyDescent="0.25">
      <c r="B557" s="773"/>
      <c r="C557" s="1041"/>
      <c r="D557" s="782" t="s">
        <v>2044</v>
      </c>
      <c r="E557" s="783"/>
      <c r="F557" s="773"/>
      <c r="G557" s="784">
        <v>0</v>
      </c>
      <c r="H557" s="784">
        <f t="shared" ref="H557:H566" si="321">E557*G557</f>
        <v>0</v>
      </c>
      <c r="I557" s="784">
        <v>0</v>
      </c>
      <c r="J557" s="784">
        <f t="shared" ref="J557:J566" si="322">E557*I557</f>
        <v>0</v>
      </c>
      <c r="K557" s="784"/>
      <c r="L557" s="784">
        <f t="shared" ref="L557:L566" si="323">E557*K557</f>
        <v>0</v>
      </c>
      <c r="M557" s="784">
        <f>J557+H557*Onderbouwing_M29!$Y$2+L557</f>
        <v>0</v>
      </c>
      <c r="N557" s="1050"/>
      <c r="O557" s="787"/>
      <c r="P557" s="787"/>
      <c r="Q557" s="930" t="s">
        <v>1576</v>
      </c>
      <c r="R557" s="930">
        <f>_xlfn.XLOOKUP(Q557,Tabellen!$B$4:$B$16,Tabellen!$C$4:$C$16,"controleren")</f>
        <v>0.3</v>
      </c>
      <c r="S557" s="931">
        <f t="shared" ref="S557:S565" si="324">M557*R557</f>
        <v>0</v>
      </c>
      <c r="T557" s="931">
        <f t="shared" ref="T557:T565" si="325">M557-S557</f>
        <v>0</v>
      </c>
      <c r="U557" s="931">
        <f t="shared" ref="U557:U565" si="326">S557*$U$2</f>
        <v>0</v>
      </c>
      <c r="V557" s="931">
        <f t="shared" ref="V557:V565" si="327">T557*$V$2</f>
        <v>0</v>
      </c>
      <c r="W557" s="787">
        <f t="shared" ref="W557:W565" si="328">U557+V557</f>
        <v>0</v>
      </c>
      <c r="X557" s="787">
        <f t="shared" ref="X557:X565" si="329">M557+W557</f>
        <v>0</v>
      </c>
      <c r="Y557" s="1056" t="s">
        <v>1759</v>
      </c>
    </row>
    <row r="558" spans="2:34" s="769" customFormat="1" ht="15.65" customHeight="1" outlineLevel="2" x14ac:dyDescent="0.25">
      <c r="B558" s="773"/>
      <c r="C558" s="1041"/>
      <c r="D558" s="782" t="s">
        <v>2053</v>
      </c>
      <c r="E558" s="783"/>
      <c r="F558" s="773"/>
      <c r="G558" s="784">
        <v>0</v>
      </c>
      <c r="H558" s="784">
        <f t="shared" si="321"/>
        <v>0</v>
      </c>
      <c r="I558" s="784">
        <v>0</v>
      </c>
      <c r="J558" s="784">
        <f t="shared" si="322"/>
        <v>0</v>
      </c>
      <c r="K558" s="784"/>
      <c r="L558" s="784">
        <f t="shared" si="323"/>
        <v>0</v>
      </c>
      <c r="M558" s="784">
        <f>J558+H558*Onderbouwing_M29!$Y$2+L558</f>
        <v>0</v>
      </c>
      <c r="N558" s="1050"/>
      <c r="O558" s="787"/>
      <c r="P558" s="787"/>
      <c r="Q558" s="930" t="s">
        <v>1576</v>
      </c>
      <c r="R558" s="930">
        <f>_xlfn.XLOOKUP(Q558,Tabellen!$B$4:$B$16,Tabellen!$C$4:$C$16,"controleren")</f>
        <v>0.3</v>
      </c>
      <c r="S558" s="931">
        <f t="shared" si="324"/>
        <v>0</v>
      </c>
      <c r="T558" s="931">
        <f t="shared" si="325"/>
        <v>0</v>
      </c>
      <c r="U558" s="931">
        <f t="shared" si="326"/>
        <v>0</v>
      </c>
      <c r="V558" s="931">
        <f t="shared" si="327"/>
        <v>0</v>
      </c>
      <c r="W558" s="787">
        <f t="shared" si="328"/>
        <v>0</v>
      </c>
      <c r="X558" s="787">
        <f t="shared" si="329"/>
        <v>0</v>
      </c>
      <c r="Y558" s="1056" t="s">
        <v>1760</v>
      </c>
    </row>
    <row r="559" spans="2:34" s="769" customFormat="1" ht="15.65" customHeight="1" outlineLevel="2" x14ac:dyDescent="0.25">
      <c r="B559" s="773"/>
      <c r="C559" s="1041"/>
      <c r="D559" s="782" t="s">
        <v>2047</v>
      </c>
      <c r="E559" s="783"/>
      <c r="F559" s="773"/>
      <c r="G559" s="784">
        <v>0</v>
      </c>
      <c r="H559" s="784">
        <f t="shared" si="321"/>
        <v>0</v>
      </c>
      <c r="I559" s="784">
        <v>0</v>
      </c>
      <c r="J559" s="784">
        <f t="shared" si="322"/>
        <v>0</v>
      </c>
      <c r="K559" s="784"/>
      <c r="L559" s="784">
        <f t="shared" si="323"/>
        <v>0</v>
      </c>
      <c r="M559" s="784">
        <f>J559+H559*Onderbouwing_M29!$Y$2+L559</f>
        <v>0</v>
      </c>
      <c r="N559" s="1050"/>
      <c r="O559" s="787"/>
      <c r="P559" s="787"/>
      <c r="Q559" s="930" t="s">
        <v>1576</v>
      </c>
      <c r="R559" s="930">
        <f>_xlfn.XLOOKUP(Q559,Tabellen!$B$4:$B$16,Tabellen!$C$4:$C$16,"controleren")</f>
        <v>0.3</v>
      </c>
      <c r="S559" s="931">
        <f t="shared" si="324"/>
        <v>0</v>
      </c>
      <c r="T559" s="931">
        <f t="shared" si="325"/>
        <v>0</v>
      </c>
      <c r="U559" s="931">
        <f t="shared" si="326"/>
        <v>0</v>
      </c>
      <c r="V559" s="931">
        <f t="shared" si="327"/>
        <v>0</v>
      </c>
      <c r="W559" s="787">
        <f t="shared" si="328"/>
        <v>0</v>
      </c>
      <c r="X559" s="787">
        <f t="shared" si="329"/>
        <v>0</v>
      </c>
      <c r="Y559" s="1056" t="s">
        <v>1761</v>
      </c>
    </row>
    <row r="560" spans="2:34" s="769" customFormat="1" ht="15.65" customHeight="1" outlineLevel="2" x14ac:dyDescent="0.25">
      <c r="B560" s="773"/>
      <c r="C560" s="1041"/>
      <c r="D560" s="782" t="s">
        <v>2048</v>
      </c>
      <c r="E560" s="783"/>
      <c r="F560" s="773"/>
      <c r="G560" s="784">
        <v>0</v>
      </c>
      <c r="H560" s="784">
        <f t="shared" si="321"/>
        <v>0</v>
      </c>
      <c r="I560" s="784">
        <v>0</v>
      </c>
      <c r="J560" s="784">
        <f t="shared" si="322"/>
        <v>0</v>
      </c>
      <c r="K560" s="784"/>
      <c r="L560" s="784">
        <f t="shared" si="323"/>
        <v>0</v>
      </c>
      <c r="M560" s="784">
        <f>J560+H560*Onderbouwing_M29!$Y$2+L560</f>
        <v>0</v>
      </c>
      <c r="N560" s="1050"/>
      <c r="O560" s="787"/>
      <c r="P560" s="787"/>
      <c r="Q560" s="930" t="s">
        <v>1576</v>
      </c>
      <c r="R560" s="930">
        <f>_xlfn.XLOOKUP(Q560,Tabellen!$B$4:$B$16,Tabellen!$C$4:$C$16,"controleren")</f>
        <v>0.3</v>
      </c>
      <c r="S560" s="931">
        <f t="shared" si="324"/>
        <v>0</v>
      </c>
      <c r="T560" s="931">
        <f t="shared" si="325"/>
        <v>0</v>
      </c>
      <c r="U560" s="931">
        <f t="shared" si="326"/>
        <v>0</v>
      </c>
      <c r="V560" s="931">
        <f t="shared" si="327"/>
        <v>0</v>
      </c>
      <c r="W560" s="787">
        <f t="shared" si="328"/>
        <v>0</v>
      </c>
      <c r="X560" s="787">
        <f t="shared" si="329"/>
        <v>0</v>
      </c>
      <c r="Y560" s="1056" t="s">
        <v>1764</v>
      </c>
    </row>
    <row r="561" spans="2:34" s="769" customFormat="1" ht="15.65" customHeight="1" outlineLevel="2" x14ac:dyDescent="0.25">
      <c r="B561" s="773"/>
      <c r="C561" s="1041"/>
      <c r="D561" s="782" t="s">
        <v>2049</v>
      </c>
      <c r="E561" s="783"/>
      <c r="F561" s="773"/>
      <c r="G561" s="784">
        <v>0</v>
      </c>
      <c r="H561" s="784">
        <f t="shared" si="321"/>
        <v>0</v>
      </c>
      <c r="I561" s="784">
        <v>0</v>
      </c>
      <c r="J561" s="784">
        <f t="shared" si="322"/>
        <v>0</v>
      </c>
      <c r="K561" s="784"/>
      <c r="L561" s="784">
        <f t="shared" si="323"/>
        <v>0</v>
      </c>
      <c r="M561" s="784">
        <f>J561+H561*Onderbouwing_M29!$Y$2+L561</f>
        <v>0</v>
      </c>
      <c r="N561" s="1050"/>
      <c r="O561" s="787"/>
      <c r="P561" s="787"/>
      <c r="Q561" s="930" t="s">
        <v>1576</v>
      </c>
      <c r="R561" s="930">
        <f>_xlfn.XLOOKUP(Q561,Tabellen!$B$4:$B$16,Tabellen!$C$4:$C$16,"controleren")</f>
        <v>0.3</v>
      </c>
      <c r="S561" s="931">
        <f t="shared" si="324"/>
        <v>0</v>
      </c>
      <c r="T561" s="931">
        <f t="shared" si="325"/>
        <v>0</v>
      </c>
      <c r="U561" s="931">
        <f t="shared" si="326"/>
        <v>0</v>
      </c>
      <c r="V561" s="931">
        <f t="shared" si="327"/>
        <v>0</v>
      </c>
      <c r="W561" s="787">
        <f t="shared" si="328"/>
        <v>0</v>
      </c>
      <c r="X561" s="787">
        <f t="shared" si="329"/>
        <v>0</v>
      </c>
    </row>
    <row r="562" spans="2:34" s="769" customFormat="1" ht="15.65" customHeight="1" outlineLevel="2" x14ac:dyDescent="0.25">
      <c r="B562" s="773"/>
      <c r="C562" s="1041"/>
      <c r="D562" s="782" t="s">
        <v>2050</v>
      </c>
      <c r="E562" s="783"/>
      <c r="F562" s="773"/>
      <c r="G562" s="784">
        <v>0</v>
      </c>
      <c r="H562" s="784">
        <f t="shared" si="321"/>
        <v>0</v>
      </c>
      <c r="I562" s="784">
        <v>0</v>
      </c>
      <c r="J562" s="784">
        <f t="shared" si="322"/>
        <v>0</v>
      </c>
      <c r="K562" s="784"/>
      <c r="L562" s="784">
        <f t="shared" si="323"/>
        <v>0</v>
      </c>
      <c r="M562" s="784">
        <f>J562+H562*Onderbouwing_M29!$Y$2+L562</f>
        <v>0</v>
      </c>
      <c r="N562" s="1050"/>
      <c r="O562" s="787"/>
      <c r="P562" s="787"/>
      <c r="Q562" s="930" t="s">
        <v>1576</v>
      </c>
      <c r="R562" s="930">
        <f>_xlfn.XLOOKUP(Q562,Tabellen!$B$4:$B$16,Tabellen!$C$4:$C$16,"controleren")</f>
        <v>0.3</v>
      </c>
      <c r="S562" s="931">
        <f t="shared" si="324"/>
        <v>0</v>
      </c>
      <c r="T562" s="931">
        <f t="shared" si="325"/>
        <v>0</v>
      </c>
      <c r="U562" s="931">
        <f t="shared" si="326"/>
        <v>0</v>
      </c>
      <c r="V562" s="931">
        <f t="shared" si="327"/>
        <v>0</v>
      </c>
      <c r="W562" s="787">
        <f t="shared" si="328"/>
        <v>0</v>
      </c>
      <c r="X562" s="787">
        <f t="shared" si="329"/>
        <v>0</v>
      </c>
    </row>
    <row r="563" spans="2:34" s="769" customFormat="1" ht="15.65" customHeight="1" outlineLevel="2" x14ac:dyDescent="0.25">
      <c r="B563" s="773"/>
      <c r="C563" s="1041"/>
      <c r="D563" s="782" t="s">
        <v>2051</v>
      </c>
      <c r="E563" s="783"/>
      <c r="F563" s="773"/>
      <c r="G563" s="784">
        <v>0</v>
      </c>
      <c r="H563" s="784">
        <f t="shared" si="321"/>
        <v>0</v>
      </c>
      <c r="I563" s="784">
        <v>0</v>
      </c>
      <c r="J563" s="784">
        <f t="shared" si="322"/>
        <v>0</v>
      </c>
      <c r="K563" s="784"/>
      <c r="L563" s="784">
        <f t="shared" si="323"/>
        <v>0</v>
      </c>
      <c r="M563" s="784">
        <f>J563+H563*Onderbouwing_M29!$Y$2+L563</f>
        <v>0</v>
      </c>
      <c r="N563" s="1050"/>
      <c r="O563" s="787"/>
      <c r="P563" s="787"/>
      <c r="Q563" s="930" t="s">
        <v>1576</v>
      </c>
      <c r="R563" s="930">
        <f>_xlfn.XLOOKUP(Q563,Tabellen!$B$4:$B$16,Tabellen!$C$4:$C$16,"controleren")</f>
        <v>0.3</v>
      </c>
      <c r="S563" s="931">
        <f t="shared" si="324"/>
        <v>0</v>
      </c>
      <c r="T563" s="931">
        <f t="shared" si="325"/>
        <v>0</v>
      </c>
      <c r="U563" s="931">
        <f t="shared" si="326"/>
        <v>0</v>
      </c>
      <c r="V563" s="931">
        <f t="shared" si="327"/>
        <v>0</v>
      </c>
      <c r="W563" s="787">
        <f t="shared" si="328"/>
        <v>0</v>
      </c>
      <c r="X563" s="787">
        <f t="shared" si="329"/>
        <v>0</v>
      </c>
    </row>
    <row r="564" spans="2:34" s="769" customFormat="1" ht="15.65" customHeight="1" outlineLevel="2" x14ac:dyDescent="0.25">
      <c r="B564" s="773"/>
      <c r="C564" s="1041"/>
      <c r="D564" s="782" t="s">
        <v>2052</v>
      </c>
      <c r="E564" s="783"/>
      <c r="F564" s="773"/>
      <c r="G564" s="784">
        <v>0</v>
      </c>
      <c r="H564" s="784">
        <f t="shared" si="321"/>
        <v>0</v>
      </c>
      <c r="I564" s="784">
        <v>0</v>
      </c>
      <c r="J564" s="784">
        <f t="shared" si="322"/>
        <v>0</v>
      </c>
      <c r="K564" s="784"/>
      <c r="L564" s="784">
        <f t="shared" si="323"/>
        <v>0</v>
      </c>
      <c r="M564" s="784">
        <f>J564+H564*Onderbouwing_M29!$Y$2+L564</f>
        <v>0</v>
      </c>
      <c r="N564" s="1050"/>
      <c r="O564" s="787"/>
      <c r="P564" s="787"/>
      <c r="Q564" s="930" t="s">
        <v>1576</v>
      </c>
      <c r="R564" s="930">
        <f>_xlfn.XLOOKUP(Q564,Tabellen!$B$4:$B$16,Tabellen!$C$4:$C$16,"controleren")</f>
        <v>0.3</v>
      </c>
      <c r="S564" s="931">
        <f t="shared" si="324"/>
        <v>0</v>
      </c>
      <c r="T564" s="931">
        <f t="shared" si="325"/>
        <v>0</v>
      </c>
      <c r="U564" s="931">
        <f t="shared" si="326"/>
        <v>0</v>
      </c>
      <c r="V564" s="931">
        <f t="shared" si="327"/>
        <v>0</v>
      </c>
      <c r="W564" s="787">
        <f t="shared" si="328"/>
        <v>0</v>
      </c>
      <c r="X564" s="787">
        <f t="shared" si="329"/>
        <v>0</v>
      </c>
    </row>
    <row r="565" spans="2:34" s="769" customFormat="1" ht="15.65" customHeight="1" outlineLevel="2" x14ac:dyDescent="0.25">
      <c r="B565" s="773" t="str">
        <f>B555</f>
        <v>V1-3-H1</v>
      </c>
      <c r="C565" s="1042"/>
      <c r="D565" s="769" t="str">
        <f>D555</f>
        <v>Voorzetwand Metal Stud met glaswol deken dik 120 mm Rc=3.50  &lt; 45 m2</v>
      </c>
      <c r="E565" s="783">
        <v>1</v>
      </c>
      <c r="F565" s="773" t="s">
        <v>78</v>
      </c>
      <c r="G565" s="784">
        <v>0</v>
      </c>
      <c r="H565" s="784">
        <f t="shared" si="321"/>
        <v>0</v>
      </c>
      <c r="I565" s="784">
        <v>0</v>
      </c>
      <c r="J565" s="784">
        <f t="shared" si="322"/>
        <v>0</v>
      </c>
      <c r="K565" s="767">
        <v>127</v>
      </c>
      <c r="L565" s="784">
        <f t="shared" si="323"/>
        <v>127</v>
      </c>
      <c r="M565" s="784">
        <f>J565+H565*Onderbouwing_M29!$Y$2+L565</f>
        <v>127</v>
      </c>
      <c r="N565" s="1050"/>
      <c r="O565" s="787"/>
      <c r="P565" s="787"/>
      <c r="Q565" s="930" t="s">
        <v>1576</v>
      </c>
      <c r="R565" s="930">
        <f>_xlfn.XLOOKUP(Q565,Tabellen!$B$4:$B$16,Tabellen!$C$4:$C$16,"controleren")</f>
        <v>0.3</v>
      </c>
      <c r="S565" s="931">
        <f t="shared" si="324"/>
        <v>38.1</v>
      </c>
      <c r="T565" s="931">
        <f t="shared" si="325"/>
        <v>88.9</v>
      </c>
      <c r="U565" s="931">
        <f t="shared" si="326"/>
        <v>3.4289999999999998</v>
      </c>
      <c r="V565" s="931">
        <f t="shared" si="327"/>
        <v>18.669</v>
      </c>
      <c r="W565" s="787">
        <f t="shared" si="328"/>
        <v>22.097999999999999</v>
      </c>
      <c r="X565" s="787">
        <f t="shared" si="329"/>
        <v>149.09800000000001</v>
      </c>
    </row>
    <row r="566" spans="2:34" ht="15.65" customHeight="1" outlineLevel="2" x14ac:dyDescent="0.25">
      <c r="B566" s="782"/>
      <c r="E566" s="783"/>
      <c r="G566" s="784">
        <v>0</v>
      </c>
      <c r="H566" s="784">
        <f t="shared" si="321"/>
        <v>0</v>
      </c>
      <c r="I566" s="784">
        <v>0</v>
      </c>
      <c r="J566" s="784">
        <f t="shared" si="322"/>
        <v>0</v>
      </c>
      <c r="K566" s="784"/>
      <c r="L566" s="784">
        <f t="shared" si="323"/>
        <v>0</v>
      </c>
      <c r="M566" s="784">
        <f>J566+H566*Onderbouwing_M29!$Y$2+L566</f>
        <v>0</v>
      </c>
      <c r="N566" s="1049"/>
      <c r="O566" s="785"/>
      <c r="P566" s="785"/>
      <c r="Q566" s="785"/>
      <c r="R566" s="785"/>
      <c r="S566" s="785"/>
      <c r="T566" s="785"/>
      <c r="U566" s="785"/>
      <c r="V566" s="785"/>
      <c r="W566" s="785"/>
      <c r="X566" s="785"/>
    </row>
    <row r="567" spans="2:34" ht="9" customHeight="1" outlineLevel="1" x14ac:dyDescent="0.25">
      <c r="B567" s="788"/>
      <c r="D567" s="789"/>
      <c r="E567" s="791"/>
      <c r="F567" s="789"/>
      <c r="G567" s="790"/>
      <c r="H567" s="790"/>
      <c r="I567" s="790"/>
      <c r="J567" s="790"/>
      <c r="K567" s="790"/>
      <c r="L567" s="790"/>
      <c r="M567" s="790"/>
      <c r="N567" s="1037"/>
      <c r="O567" s="963"/>
      <c r="P567" s="963"/>
      <c r="Q567" s="963"/>
      <c r="R567" s="963"/>
      <c r="S567" s="963"/>
      <c r="T567" s="963"/>
      <c r="U567" s="963"/>
      <c r="V567" s="963"/>
      <c r="W567" s="963"/>
      <c r="X567" s="963"/>
      <c r="Y567" s="963"/>
      <c r="Z567" s="774"/>
      <c r="AA567" s="779"/>
      <c r="AB567" s="753"/>
      <c r="AC567" s="753"/>
      <c r="AD567" s="753"/>
      <c r="AE567" s="753"/>
      <c r="AF567" s="753"/>
      <c r="AG567" s="758"/>
      <c r="AH567" s="758"/>
    </row>
    <row r="568" spans="2:34" ht="15.65" customHeight="1" outlineLevel="1" x14ac:dyDescent="0.25">
      <c r="B568" s="760" t="s">
        <v>1822</v>
      </c>
      <c r="D568" s="761" t="s">
        <v>1842</v>
      </c>
      <c r="E568" s="780">
        <v>1</v>
      </c>
      <c r="F568" s="761" t="s">
        <v>78</v>
      </c>
      <c r="G568" s="762"/>
      <c r="H568" s="762">
        <f>SUM(H569:H579)</f>
        <v>0</v>
      </c>
      <c r="I568" s="762"/>
      <c r="J568" s="762">
        <f>SUM(J569:J579)</f>
        <v>0</v>
      </c>
      <c r="K568" s="762"/>
      <c r="L568" s="762">
        <f>SUM(L569:L579)</f>
        <v>128</v>
      </c>
      <c r="M568" s="762">
        <f>SUM(M569:M579)</f>
        <v>128</v>
      </c>
      <c r="N568" s="1049"/>
      <c r="O568" s="763">
        <f>SUM(M569:M579)</f>
        <v>128</v>
      </c>
      <c r="P568" s="781" t="str">
        <f>B568</f>
        <v>V1-3-H2</v>
      </c>
      <c r="Q568" s="781"/>
      <c r="R568" s="781"/>
      <c r="S568" s="781"/>
      <c r="T568" s="781"/>
      <c r="U568" s="781"/>
      <c r="V568" s="781"/>
      <c r="W568" s="781"/>
      <c r="X568" s="932">
        <f>SUM(X569:X579)</f>
        <v>150.27199999999999</v>
      </c>
    </row>
    <row r="569" spans="2:34" ht="15.65" customHeight="1" outlineLevel="2" x14ac:dyDescent="0.25">
      <c r="B569" s="782"/>
      <c r="D569" s="793" t="s">
        <v>168</v>
      </c>
      <c r="E569" s="783"/>
      <c r="G569" s="784"/>
      <c r="H569" s="784"/>
      <c r="I569" s="784"/>
      <c r="J569" s="784"/>
      <c r="K569" s="784"/>
      <c r="L569" s="784"/>
      <c r="M569" s="784"/>
      <c r="N569" s="1049"/>
      <c r="O569" s="785"/>
      <c r="P569" s="785"/>
      <c r="Q569" s="785"/>
      <c r="R569" s="785"/>
      <c r="S569" s="785"/>
      <c r="T569" s="785"/>
      <c r="U569" s="785"/>
      <c r="V569" s="785"/>
      <c r="W569" s="785"/>
      <c r="X569" s="785"/>
    </row>
    <row r="570" spans="2:34" s="769" customFormat="1" ht="15.65" customHeight="1" outlineLevel="2" x14ac:dyDescent="0.25">
      <c r="B570" s="773"/>
      <c r="C570" s="1041"/>
      <c r="D570" s="782" t="s">
        <v>2044</v>
      </c>
      <c r="E570" s="783"/>
      <c r="F570" s="773"/>
      <c r="G570" s="784">
        <v>0</v>
      </c>
      <c r="H570" s="784">
        <f t="shared" ref="H570:H579" si="330">E570*G570</f>
        <v>0</v>
      </c>
      <c r="I570" s="784">
        <v>0</v>
      </c>
      <c r="J570" s="784">
        <f t="shared" ref="J570:J579" si="331">E570*I570</f>
        <v>0</v>
      </c>
      <c r="K570" s="784"/>
      <c r="L570" s="784">
        <f t="shared" ref="L570:L579" si="332">E570*K570</f>
        <v>0</v>
      </c>
      <c r="M570" s="784">
        <f>J570+H570*Onderbouwing_M29!$Y$2+L570</f>
        <v>0</v>
      </c>
      <c r="N570" s="1050"/>
      <c r="O570" s="787"/>
      <c r="P570" s="787"/>
      <c r="Q570" s="930" t="s">
        <v>1576</v>
      </c>
      <c r="R570" s="930">
        <f>_xlfn.XLOOKUP(Q570,Tabellen!$B$4:$B$16,Tabellen!$C$4:$C$16,"controleren")</f>
        <v>0.3</v>
      </c>
      <c r="S570" s="931">
        <f t="shared" ref="S570:S578" si="333">M570*R570</f>
        <v>0</v>
      </c>
      <c r="T570" s="931">
        <f t="shared" ref="T570:T578" si="334">M570-S570</f>
        <v>0</v>
      </c>
      <c r="U570" s="931">
        <f t="shared" ref="U570:U578" si="335">S570*$U$2</f>
        <v>0</v>
      </c>
      <c r="V570" s="931">
        <f t="shared" ref="V570:V578" si="336">T570*$V$2</f>
        <v>0</v>
      </c>
      <c r="W570" s="787">
        <f t="shared" ref="W570:W578" si="337">U570+V570</f>
        <v>0</v>
      </c>
      <c r="X570" s="787">
        <f t="shared" ref="X570:X578" si="338">M570+W570</f>
        <v>0</v>
      </c>
    </row>
    <row r="571" spans="2:34" s="769" customFormat="1" ht="15.65" customHeight="1" outlineLevel="2" x14ac:dyDescent="0.25">
      <c r="B571" s="773"/>
      <c r="C571" s="1041"/>
      <c r="D571" s="782" t="s">
        <v>2053</v>
      </c>
      <c r="E571" s="783"/>
      <c r="F571" s="773"/>
      <c r="G571" s="784">
        <v>0</v>
      </c>
      <c r="H571" s="784">
        <f t="shared" si="330"/>
        <v>0</v>
      </c>
      <c r="I571" s="784">
        <v>0</v>
      </c>
      <c r="J571" s="784">
        <f t="shared" si="331"/>
        <v>0</v>
      </c>
      <c r="K571" s="784"/>
      <c r="L571" s="784">
        <f t="shared" si="332"/>
        <v>0</v>
      </c>
      <c r="M571" s="784">
        <f>J571+H571*Onderbouwing_M29!$Y$2+L571</f>
        <v>0</v>
      </c>
      <c r="N571" s="1050"/>
      <c r="O571" s="787"/>
      <c r="P571" s="787"/>
      <c r="Q571" s="930" t="s">
        <v>1576</v>
      </c>
      <c r="R571" s="930">
        <f>_xlfn.XLOOKUP(Q571,Tabellen!$B$4:$B$16,Tabellen!$C$4:$C$16,"controleren")</f>
        <v>0.3</v>
      </c>
      <c r="S571" s="931">
        <f t="shared" si="333"/>
        <v>0</v>
      </c>
      <c r="T571" s="931">
        <f t="shared" si="334"/>
        <v>0</v>
      </c>
      <c r="U571" s="931">
        <f t="shared" si="335"/>
        <v>0</v>
      </c>
      <c r="V571" s="931">
        <f t="shared" si="336"/>
        <v>0</v>
      </c>
      <c r="W571" s="787">
        <f t="shared" si="337"/>
        <v>0</v>
      </c>
      <c r="X571" s="787">
        <f t="shared" si="338"/>
        <v>0</v>
      </c>
    </row>
    <row r="572" spans="2:34" s="769" customFormat="1" ht="15.65" customHeight="1" outlineLevel="2" x14ac:dyDescent="0.25">
      <c r="B572" s="773"/>
      <c r="C572" s="1041"/>
      <c r="D572" s="782" t="s">
        <v>2047</v>
      </c>
      <c r="E572" s="783"/>
      <c r="F572" s="773"/>
      <c r="G572" s="784">
        <v>0</v>
      </c>
      <c r="H572" s="784">
        <f t="shared" si="330"/>
        <v>0</v>
      </c>
      <c r="I572" s="784">
        <v>0</v>
      </c>
      <c r="J572" s="784">
        <f t="shared" si="331"/>
        <v>0</v>
      </c>
      <c r="K572" s="784"/>
      <c r="L572" s="784">
        <f t="shared" si="332"/>
        <v>0</v>
      </c>
      <c r="M572" s="784">
        <f>J572+H572*Onderbouwing_M29!$Y$2+L572</f>
        <v>0</v>
      </c>
      <c r="N572" s="1050"/>
      <c r="O572" s="787"/>
      <c r="P572" s="787"/>
      <c r="Q572" s="930" t="s">
        <v>1576</v>
      </c>
      <c r="R572" s="930">
        <f>_xlfn.XLOOKUP(Q572,Tabellen!$B$4:$B$16,Tabellen!$C$4:$C$16,"controleren")</f>
        <v>0.3</v>
      </c>
      <c r="S572" s="931">
        <f t="shared" si="333"/>
        <v>0</v>
      </c>
      <c r="T572" s="931">
        <f t="shared" si="334"/>
        <v>0</v>
      </c>
      <c r="U572" s="931">
        <f t="shared" si="335"/>
        <v>0</v>
      </c>
      <c r="V572" s="931">
        <f t="shared" si="336"/>
        <v>0</v>
      </c>
      <c r="W572" s="787">
        <f t="shared" si="337"/>
        <v>0</v>
      </c>
      <c r="X572" s="787">
        <f t="shared" si="338"/>
        <v>0</v>
      </c>
    </row>
    <row r="573" spans="2:34" s="769" customFormat="1" ht="15.65" customHeight="1" outlineLevel="2" x14ac:dyDescent="0.25">
      <c r="B573" s="773"/>
      <c r="C573" s="1041"/>
      <c r="D573" s="782" t="s">
        <v>2048</v>
      </c>
      <c r="E573" s="783"/>
      <c r="F573" s="773"/>
      <c r="G573" s="784">
        <v>0</v>
      </c>
      <c r="H573" s="784">
        <f t="shared" si="330"/>
        <v>0</v>
      </c>
      <c r="I573" s="784">
        <v>0</v>
      </c>
      <c r="J573" s="784">
        <f t="shared" si="331"/>
        <v>0</v>
      </c>
      <c r="K573" s="784"/>
      <c r="L573" s="784">
        <f t="shared" si="332"/>
        <v>0</v>
      </c>
      <c r="M573" s="784">
        <f>J573+H573*Onderbouwing_M29!$Y$2+L573</f>
        <v>0</v>
      </c>
      <c r="N573" s="1050"/>
      <c r="O573" s="787"/>
      <c r="P573" s="787"/>
      <c r="Q573" s="930" t="s">
        <v>1576</v>
      </c>
      <c r="R573" s="930">
        <f>_xlfn.XLOOKUP(Q573,Tabellen!$B$4:$B$16,Tabellen!$C$4:$C$16,"controleren")</f>
        <v>0.3</v>
      </c>
      <c r="S573" s="931">
        <f t="shared" si="333"/>
        <v>0</v>
      </c>
      <c r="T573" s="931">
        <f t="shared" si="334"/>
        <v>0</v>
      </c>
      <c r="U573" s="931">
        <f t="shared" si="335"/>
        <v>0</v>
      </c>
      <c r="V573" s="931">
        <f t="shared" si="336"/>
        <v>0</v>
      </c>
      <c r="W573" s="787">
        <f t="shared" si="337"/>
        <v>0</v>
      </c>
      <c r="X573" s="787">
        <f t="shared" si="338"/>
        <v>0</v>
      </c>
    </row>
    <row r="574" spans="2:34" s="769" customFormat="1" ht="15.65" customHeight="1" outlineLevel="2" x14ac:dyDescent="0.25">
      <c r="B574" s="773"/>
      <c r="C574" s="1041"/>
      <c r="D574" s="782" t="s">
        <v>2049</v>
      </c>
      <c r="E574" s="783"/>
      <c r="F574" s="773"/>
      <c r="G574" s="784">
        <v>0</v>
      </c>
      <c r="H574" s="784">
        <f t="shared" si="330"/>
        <v>0</v>
      </c>
      <c r="I574" s="784">
        <v>0</v>
      </c>
      <c r="J574" s="784">
        <f t="shared" si="331"/>
        <v>0</v>
      </c>
      <c r="K574" s="784"/>
      <c r="L574" s="784">
        <f t="shared" si="332"/>
        <v>0</v>
      </c>
      <c r="M574" s="784">
        <f>J574+H574*Onderbouwing_M29!$Y$2+L574</f>
        <v>0</v>
      </c>
      <c r="N574" s="1050"/>
      <c r="O574" s="787"/>
      <c r="P574" s="787"/>
      <c r="Q574" s="930" t="s">
        <v>1576</v>
      </c>
      <c r="R574" s="930">
        <f>_xlfn.XLOOKUP(Q574,Tabellen!$B$4:$B$16,Tabellen!$C$4:$C$16,"controleren")</f>
        <v>0.3</v>
      </c>
      <c r="S574" s="931">
        <f t="shared" si="333"/>
        <v>0</v>
      </c>
      <c r="T574" s="931">
        <f t="shared" si="334"/>
        <v>0</v>
      </c>
      <c r="U574" s="931">
        <f t="shared" si="335"/>
        <v>0</v>
      </c>
      <c r="V574" s="931">
        <f t="shared" si="336"/>
        <v>0</v>
      </c>
      <c r="W574" s="787">
        <f t="shared" si="337"/>
        <v>0</v>
      </c>
      <c r="X574" s="787">
        <f t="shared" si="338"/>
        <v>0</v>
      </c>
    </row>
    <row r="575" spans="2:34" s="769" customFormat="1" ht="15.65" customHeight="1" outlineLevel="2" x14ac:dyDescent="0.25">
      <c r="B575" s="773"/>
      <c r="C575" s="1041"/>
      <c r="D575" s="782" t="s">
        <v>2050</v>
      </c>
      <c r="E575" s="783"/>
      <c r="F575" s="773"/>
      <c r="G575" s="784">
        <v>0</v>
      </c>
      <c r="H575" s="784">
        <f t="shared" si="330"/>
        <v>0</v>
      </c>
      <c r="I575" s="784">
        <v>0</v>
      </c>
      <c r="J575" s="784">
        <f t="shared" si="331"/>
        <v>0</v>
      </c>
      <c r="K575" s="784"/>
      <c r="L575" s="784">
        <f t="shared" si="332"/>
        <v>0</v>
      </c>
      <c r="M575" s="784">
        <f>J575+H575*Onderbouwing_M29!$Y$2+L575</f>
        <v>0</v>
      </c>
      <c r="N575" s="1050"/>
      <c r="O575" s="787"/>
      <c r="P575" s="787"/>
      <c r="Q575" s="930" t="s">
        <v>1576</v>
      </c>
      <c r="R575" s="930">
        <f>_xlfn.XLOOKUP(Q575,Tabellen!$B$4:$B$16,Tabellen!$C$4:$C$16,"controleren")</f>
        <v>0.3</v>
      </c>
      <c r="S575" s="931">
        <f t="shared" si="333"/>
        <v>0</v>
      </c>
      <c r="T575" s="931">
        <f t="shared" si="334"/>
        <v>0</v>
      </c>
      <c r="U575" s="931">
        <f t="shared" si="335"/>
        <v>0</v>
      </c>
      <c r="V575" s="931">
        <f t="shared" si="336"/>
        <v>0</v>
      </c>
      <c r="W575" s="787">
        <f t="shared" si="337"/>
        <v>0</v>
      </c>
      <c r="X575" s="787">
        <f t="shared" si="338"/>
        <v>0</v>
      </c>
    </row>
    <row r="576" spans="2:34" s="769" customFormat="1" ht="15.65" customHeight="1" outlineLevel="2" x14ac:dyDescent="0.25">
      <c r="B576" s="773"/>
      <c r="C576" s="1041"/>
      <c r="D576" s="782" t="s">
        <v>2051</v>
      </c>
      <c r="E576" s="783"/>
      <c r="F576" s="773"/>
      <c r="G576" s="784">
        <v>0</v>
      </c>
      <c r="H576" s="784">
        <f t="shared" si="330"/>
        <v>0</v>
      </c>
      <c r="I576" s="784">
        <v>0</v>
      </c>
      <c r="J576" s="784">
        <f t="shared" si="331"/>
        <v>0</v>
      </c>
      <c r="K576" s="784"/>
      <c r="L576" s="784">
        <f t="shared" si="332"/>
        <v>0</v>
      </c>
      <c r="M576" s="784">
        <f>J576+H576*Onderbouwing_M29!$Y$2+L576</f>
        <v>0</v>
      </c>
      <c r="N576" s="1050"/>
      <c r="O576" s="787"/>
      <c r="P576" s="787"/>
      <c r="Q576" s="930" t="s">
        <v>1576</v>
      </c>
      <c r="R576" s="930">
        <f>_xlfn.XLOOKUP(Q576,Tabellen!$B$4:$B$16,Tabellen!$C$4:$C$16,"controleren")</f>
        <v>0.3</v>
      </c>
      <c r="S576" s="931">
        <f t="shared" si="333"/>
        <v>0</v>
      </c>
      <c r="T576" s="931">
        <f t="shared" si="334"/>
        <v>0</v>
      </c>
      <c r="U576" s="931">
        <f t="shared" si="335"/>
        <v>0</v>
      </c>
      <c r="V576" s="931">
        <f t="shared" si="336"/>
        <v>0</v>
      </c>
      <c r="W576" s="787">
        <f t="shared" si="337"/>
        <v>0</v>
      </c>
      <c r="X576" s="787">
        <f t="shared" si="338"/>
        <v>0</v>
      </c>
    </row>
    <row r="577" spans="2:34" s="769" customFormat="1" ht="15.65" customHeight="1" outlineLevel="2" x14ac:dyDescent="0.25">
      <c r="B577" s="773"/>
      <c r="C577" s="1041"/>
      <c r="D577" s="782" t="s">
        <v>2052</v>
      </c>
      <c r="E577" s="783"/>
      <c r="F577" s="773"/>
      <c r="G577" s="784">
        <v>0</v>
      </c>
      <c r="H577" s="784">
        <f t="shared" si="330"/>
        <v>0</v>
      </c>
      <c r="I577" s="784">
        <v>0</v>
      </c>
      <c r="J577" s="784">
        <f t="shared" si="331"/>
        <v>0</v>
      </c>
      <c r="K577" s="784"/>
      <c r="L577" s="784">
        <f t="shared" si="332"/>
        <v>0</v>
      </c>
      <c r="M577" s="784">
        <f>J577+H577*Onderbouwing_M29!$Y$2+L577</f>
        <v>0</v>
      </c>
      <c r="N577" s="1050"/>
      <c r="O577" s="787"/>
      <c r="P577" s="787"/>
      <c r="Q577" s="930" t="s">
        <v>1576</v>
      </c>
      <c r="R577" s="930">
        <f>_xlfn.XLOOKUP(Q577,Tabellen!$B$4:$B$16,Tabellen!$C$4:$C$16,"controleren")</f>
        <v>0.3</v>
      </c>
      <c r="S577" s="931">
        <f t="shared" si="333"/>
        <v>0</v>
      </c>
      <c r="T577" s="931">
        <f t="shared" si="334"/>
        <v>0</v>
      </c>
      <c r="U577" s="931">
        <f t="shared" si="335"/>
        <v>0</v>
      </c>
      <c r="V577" s="931">
        <f t="shared" si="336"/>
        <v>0</v>
      </c>
      <c r="W577" s="787">
        <f t="shared" si="337"/>
        <v>0</v>
      </c>
      <c r="X577" s="787">
        <f t="shared" si="338"/>
        <v>0</v>
      </c>
    </row>
    <row r="578" spans="2:34" s="769" customFormat="1" ht="15.65" customHeight="1" outlineLevel="2" x14ac:dyDescent="0.25">
      <c r="B578" s="773" t="str">
        <f>B568</f>
        <v>V1-3-H2</v>
      </c>
      <c r="C578" s="1042"/>
      <c r="D578" s="769" t="str">
        <f>D568</f>
        <v>Voorzetwand Metal Stud met glaswol deken dik 120 mm Rc=3.50 45- 120 m²</v>
      </c>
      <c r="E578" s="783">
        <v>1</v>
      </c>
      <c r="F578" s="773" t="s">
        <v>78</v>
      </c>
      <c r="G578" s="784">
        <v>0</v>
      </c>
      <c r="H578" s="784">
        <f t="shared" si="330"/>
        <v>0</v>
      </c>
      <c r="I578" s="784">
        <v>0</v>
      </c>
      <c r="J578" s="784">
        <f t="shared" si="331"/>
        <v>0</v>
      </c>
      <c r="K578" s="767">
        <v>128</v>
      </c>
      <c r="L578" s="784">
        <f t="shared" si="332"/>
        <v>128</v>
      </c>
      <c r="M578" s="784">
        <f>J578+H578*Onderbouwing_M29!$Y$2+L578</f>
        <v>128</v>
      </c>
      <c r="N578" s="1050"/>
      <c r="O578" s="787"/>
      <c r="P578" s="787"/>
      <c r="Q578" s="930" t="s">
        <v>1576</v>
      </c>
      <c r="R578" s="930">
        <f>_xlfn.XLOOKUP(Q578,Tabellen!$B$4:$B$16,Tabellen!$C$4:$C$16,"controleren")</f>
        <v>0.3</v>
      </c>
      <c r="S578" s="931">
        <f t="shared" si="333"/>
        <v>38.4</v>
      </c>
      <c r="T578" s="931">
        <f t="shared" si="334"/>
        <v>89.6</v>
      </c>
      <c r="U578" s="931">
        <f t="shared" si="335"/>
        <v>3.456</v>
      </c>
      <c r="V578" s="931">
        <f t="shared" si="336"/>
        <v>18.815999999999999</v>
      </c>
      <c r="W578" s="787">
        <f t="shared" si="337"/>
        <v>22.271999999999998</v>
      </c>
      <c r="X578" s="787">
        <f t="shared" si="338"/>
        <v>150.27199999999999</v>
      </c>
    </row>
    <row r="579" spans="2:34" ht="15.65" customHeight="1" outlineLevel="2" x14ac:dyDescent="0.25">
      <c r="B579" s="782"/>
      <c r="E579" s="783"/>
      <c r="G579" s="784">
        <v>0</v>
      </c>
      <c r="H579" s="784">
        <f t="shared" si="330"/>
        <v>0</v>
      </c>
      <c r="I579" s="784">
        <v>0</v>
      </c>
      <c r="J579" s="784">
        <f t="shared" si="331"/>
        <v>0</v>
      </c>
      <c r="K579" s="784"/>
      <c r="L579" s="784">
        <f t="shared" si="332"/>
        <v>0</v>
      </c>
      <c r="M579" s="784">
        <f>J579+H579*Onderbouwing_M29!$Y$2+L579</f>
        <v>0</v>
      </c>
      <c r="N579" s="1049"/>
      <c r="O579" s="785"/>
      <c r="P579" s="785"/>
      <c r="Q579" s="785"/>
      <c r="R579" s="785"/>
      <c r="S579" s="785"/>
      <c r="T579" s="785"/>
      <c r="U579" s="785"/>
      <c r="V579" s="785"/>
      <c r="W579" s="785"/>
      <c r="X579" s="785"/>
    </row>
    <row r="580" spans="2:34" ht="9" customHeight="1" outlineLevel="1" x14ac:dyDescent="0.25">
      <c r="B580" s="788"/>
      <c r="D580" s="789"/>
      <c r="E580" s="791"/>
      <c r="F580" s="789"/>
      <c r="G580" s="790"/>
      <c r="H580" s="790"/>
      <c r="I580" s="790"/>
      <c r="J580" s="790"/>
      <c r="K580" s="790"/>
      <c r="L580" s="790"/>
      <c r="M580" s="790"/>
      <c r="N580" s="1037"/>
      <c r="O580" s="963"/>
      <c r="P580" s="963"/>
      <c r="Q580" s="963"/>
      <c r="R580" s="963"/>
      <c r="S580" s="963"/>
      <c r="T580" s="963"/>
      <c r="U580" s="963"/>
      <c r="V580" s="963"/>
      <c r="W580" s="963"/>
      <c r="X580" s="963"/>
      <c r="Y580" s="963"/>
      <c r="Z580" s="774"/>
      <c r="AA580" s="779"/>
      <c r="AB580" s="753"/>
      <c r="AC580" s="753"/>
      <c r="AD580" s="753"/>
      <c r="AE580" s="753"/>
      <c r="AF580" s="753"/>
      <c r="AG580" s="758"/>
      <c r="AH580" s="758"/>
    </row>
    <row r="581" spans="2:34" ht="15.65" customHeight="1" outlineLevel="1" x14ac:dyDescent="0.25">
      <c r="B581" s="760" t="s">
        <v>1830</v>
      </c>
      <c r="D581" s="761" t="s">
        <v>1843</v>
      </c>
      <c r="E581" s="780">
        <v>1</v>
      </c>
      <c r="F581" s="761" t="s">
        <v>78</v>
      </c>
      <c r="G581" s="762"/>
      <c r="H581" s="762">
        <f>SUM(H582:H592)</f>
        <v>0</v>
      </c>
      <c r="I581" s="762"/>
      <c r="J581" s="762">
        <f>SUM(J582:J592)</f>
        <v>0</v>
      </c>
      <c r="K581" s="762"/>
      <c r="L581" s="762">
        <f>SUM(L582:L592)</f>
        <v>129</v>
      </c>
      <c r="M581" s="762">
        <f>SUM(M582:M592)</f>
        <v>129</v>
      </c>
      <c r="N581" s="1049"/>
      <c r="O581" s="763">
        <f>SUM(M582:M592)</f>
        <v>129</v>
      </c>
      <c r="P581" s="781" t="str">
        <f>B581</f>
        <v>V1-3-H3</v>
      </c>
      <c r="Q581" s="781"/>
      <c r="R581" s="781"/>
      <c r="S581" s="781"/>
      <c r="T581" s="781"/>
      <c r="U581" s="781"/>
      <c r="V581" s="781"/>
      <c r="W581" s="781"/>
      <c r="X581" s="932">
        <f>SUM(X582:X592)</f>
        <v>151.446</v>
      </c>
    </row>
    <row r="582" spans="2:34" ht="15.65" customHeight="1" outlineLevel="2" x14ac:dyDescent="0.25">
      <c r="B582" s="782"/>
      <c r="D582" s="793" t="s">
        <v>168</v>
      </c>
      <c r="E582" s="783"/>
      <c r="G582" s="784"/>
      <c r="H582" s="784"/>
      <c r="I582" s="784"/>
      <c r="J582" s="784"/>
      <c r="K582" s="784"/>
      <c r="L582" s="784"/>
      <c r="M582" s="784"/>
      <c r="N582" s="1049"/>
      <c r="O582" s="785"/>
      <c r="P582" s="785"/>
      <c r="Q582" s="785"/>
      <c r="R582" s="785"/>
      <c r="S582" s="785"/>
      <c r="T582" s="785"/>
      <c r="U582" s="785"/>
      <c r="V582" s="785"/>
      <c r="W582" s="785"/>
      <c r="X582" s="785"/>
    </row>
    <row r="583" spans="2:34" s="769" customFormat="1" ht="15.65" customHeight="1" outlineLevel="2" x14ac:dyDescent="0.25">
      <c r="B583" s="773"/>
      <c r="C583" s="1041"/>
      <c r="D583" s="782" t="s">
        <v>2044</v>
      </c>
      <c r="E583" s="783"/>
      <c r="F583" s="773"/>
      <c r="G583" s="784">
        <v>0</v>
      </c>
      <c r="H583" s="784">
        <f t="shared" ref="H583:H592" si="339">E583*G583</f>
        <v>0</v>
      </c>
      <c r="I583" s="784">
        <v>0</v>
      </c>
      <c r="J583" s="784">
        <f t="shared" ref="J583:J592" si="340">E583*I583</f>
        <v>0</v>
      </c>
      <c r="K583" s="784"/>
      <c r="L583" s="784">
        <f t="shared" ref="L583:L592" si="341">E583*K583</f>
        <v>0</v>
      </c>
      <c r="M583" s="784">
        <f>J583+H583*Onderbouwing_M29!$Y$2+L583</f>
        <v>0</v>
      </c>
      <c r="N583" s="1050"/>
      <c r="O583" s="787"/>
      <c r="P583" s="787"/>
      <c r="Q583" s="930" t="s">
        <v>1576</v>
      </c>
      <c r="R583" s="930">
        <f>_xlfn.XLOOKUP(Q583,Tabellen!$B$4:$B$16,Tabellen!$C$4:$C$16,"controleren")</f>
        <v>0.3</v>
      </c>
      <c r="S583" s="931">
        <f t="shared" ref="S583:S591" si="342">M583*R583</f>
        <v>0</v>
      </c>
      <c r="T583" s="931">
        <f t="shared" ref="T583:T591" si="343">M583-S583</f>
        <v>0</v>
      </c>
      <c r="U583" s="931">
        <f t="shared" ref="U583:U591" si="344">S583*$U$2</f>
        <v>0</v>
      </c>
      <c r="V583" s="931">
        <f t="shared" ref="V583:V591" si="345">T583*$V$2</f>
        <v>0</v>
      </c>
      <c r="W583" s="787">
        <f t="shared" ref="W583:W591" si="346">U583+V583</f>
        <v>0</v>
      </c>
      <c r="X583" s="787">
        <f t="shared" ref="X583:X591" si="347">M583+W583</f>
        <v>0</v>
      </c>
    </row>
    <row r="584" spans="2:34" s="769" customFormat="1" ht="15.65" customHeight="1" outlineLevel="2" x14ac:dyDescent="0.25">
      <c r="B584" s="773"/>
      <c r="C584" s="1041"/>
      <c r="D584" s="782" t="s">
        <v>2053</v>
      </c>
      <c r="E584" s="783"/>
      <c r="F584" s="773"/>
      <c r="G584" s="784">
        <v>0</v>
      </c>
      <c r="H584" s="784">
        <f t="shared" si="339"/>
        <v>0</v>
      </c>
      <c r="I584" s="784">
        <v>0</v>
      </c>
      <c r="J584" s="784">
        <f t="shared" si="340"/>
        <v>0</v>
      </c>
      <c r="K584" s="784"/>
      <c r="L584" s="784">
        <f t="shared" si="341"/>
        <v>0</v>
      </c>
      <c r="M584" s="784">
        <f>J584+H584*Onderbouwing_M29!$Y$2+L584</f>
        <v>0</v>
      </c>
      <c r="N584" s="1050"/>
      <c r="O584" s="787"/>
      <c r="P584" s="787"/>
      <c r="Q584" s="930" t="s">
        <v>1576</v>
      </c>
      <c r="R584" s="930">
        <f>_xlfn.XLOOKUP(Q584,Tabellen!$B$4:$B$16,Tabellen!$C$4:$C$16,"controleren")</f>
        <v>0.3</v>
      </c>
      <c r="S584" s="931">
        <f t="shared" si="342"/>
        <v>0</v>
      </c>
      <c r="T584" s="931">
        <f t="shared" si="343"/>
        <v>0</v>
      </c>
      <c r="U584" s="931">
        <f t="shared" si="344"/>
        <v>0</v>
      </c>
      <c r="V584" s="931">
        <f t="shared" si="345"/>
        <v>0</v>
      </c>
      <c r="W584" s="787">
        <f t="shared" si="346"/>
        <v>0</v>
      </c>
      <c r="X584" s="787">
        <f t="shared" si="347"/>
        <v>0</v>
      </c>
    </row>
    <row r="585" spans="2:34" s="769" customFormat="1" ht="15.65" customHeight="1" outlineLevel="2" x14ac:dyDescent="0.25">
      <c r="B585" s="773"/>
      <c r="C585" s="1041"/>
      <c r="D585" s="782" t="s">
        <v>2047</v>
      </c>
      <c r="E585" s="783"/>
      <c r="F585" s="773"/>
      <c r="G585" s="784">
        <v>0</v>
      </c>
      <c r="H585" s="784">
        <f t="shared" si="339"/>
        <v>0</v>
      </c>
      <c r="I585" s="784">
        <v>0</v>
      </c>
      <c r="J585" s="784">
        <f t="shared" si="340"/>
        <v>0</v>
      </c>
      <c r="K585" s="784"/>
      <c r="L585" s="784">
        <f t="shared" si="341"/>
        <v>0</v>
      </c>
      <c r="M585" s="784">
        <f>J585+H585*Onderbouwing_M29!$Y$2+L585</f>
        <v>0</v>
      </c>
      <c r="N585" s="1050"/>
      <c r="O585" s="787"/>
      <c r="P585" s="787"/>
      <c r="Q585" s="930" t="s">
        <v>1576</v>
      </c>
      <c r="R585" s="930">
        <f>_xlfn.XLOOKUP(Q585,Tabellen!$B$4:$B$16,Tabellen!$C$4:$C$16,"controleren")</f>
        <v>0.3</v>
      </c>
      <c r="S585" s="931">
        <f t="shared" si="342"/>
        <v>0</v>
      </c>
      <c r="T585" s="931">
        <f t="shared" si="343"/>
        <v>0</v>
      </c>
      <c r="U585" s="931">
        <f t="shared" si="344"/>
        <v>0</v>
      </c>
      <c r="V585" s="931">
        <f t="shared" si="345"/>
        <v>0</v>
      </c>
      <c r="W585" s="787">
        <f t="shared" si="346"/>
        <v>0</v>
      </c>
      <c r="X585" s="787">
        <f t="shared" si="347"/>
        <v>0</v>
      </c>
    </row>
    <row r="586" spans="2:34" s="769" customFormat="1" ht="15.65" customHeight="1" outlineLevel="2" x14ac:dyDescent="0.25">
      <c r="B586" s="773"/>
      <c r="C586" s="1041"/>
      <c r="D586" s="782" t="s">
        <v>2048</v>
      </c>
      <c r="E586" s="783"/>
      <c r="F586" s="773"/>
      <c r="G586" s="784">
        <v>0</v>
      </c>
      <c r="H586" s="784">
        <f t="shared" si="339"/>
        <v>0</v>
      </c>
      <c r="I586" s="784">
        <v>0</v>
      </c>
      <c r="J586" s="784">
        <f t="shared" si="340"/>
        <v>0</v>
      </c>
      <c r="K586" s="784"/>
      <c r="L586" s="784">
        <f t="shared" si="341"/>
        <v>0</v>
      </c>
      <c r="M586" s="784">
        <f>J586+H586*Onderbouwing_M29!$Y$2+L586</f>
        <v>0</v>
      </c>
      <c r="N586" s="1050"/>
      <c r="O586" s="787"/>
      <c r="P586" s="787"/>
      <c r="Q586" s="930" t="s">
        <v>1576</v>
      </c>
      <c r="R586" s="930">
        <f>_xlfn.XLOOKUP(Q586,Tabellen!$B$4:$B$16,Tabellen!$C$4:$C$16,"controleren")</f>
        <v>0.3</v>
      </c>
      <c r="S586" s="931">
        <f t="shared" si="342"/>
        <v>0</v>
      </c>
      <c r="T586" s="931">
        <f t="shared" si="343"/>
        <v>0</v>
      </c>
      <c r="U586" s="931">
        <f t="shared" si="344"/>
        <v>0</v>
      </c>
      <c r="V586" s="931">
        <f t="shared" si="345"/>
        <v>0</v>
      </c>
      <c r="W586" s="787">
        <f t="shared" si="346"/>
        <v>0</v>
      </c>
      <c r="X586" s="787">
        <f t="shared" si="347"/>
        <v>0</v>
      </c>
    </row>
    <row r="587" spans="2:34" s="769" customFormat="1" ht="15.65" customHeight="1" outlineLevel="2" x14ac:dyDescent="0.25">
      <c r="B587" s="773"/>
      <c r="C587" s="1041"/>
      <c r="D587" s="782" t="s">
        <v>2049</v>
      </c>
      <c r="E587" s="783"/>
      <c r="F587" s="773"/>
      <c r="G587" s="784">
        <v>0</v>
      </c>
      <c r="H587" s="784">
        <f t="shared" si="339"/>
        <v>0</v>
      </c>
      <c r="I587" s="784">
        <v>0</v>
      </c>
      <c r="J587" s="784">
        <f t="shared" si="340"/>
        <v>0</v>
      </c>
      <c r="K587" s="784"/>
      <c r="L587" s="784">
        <f t="shared" si="341"/>
        <v>0</v>
      </c>
      <c r="M587" s="784">
        <f>J587+H587*Onderbouwing_M29!$Y$2+L587</f>
        <v>0</v>
      </c>
      <c r="N587" s="1050"/>
      <c r="O587" s="787"/>
      <c r="P587" s="787"/>
      <c r="Q587" s="930" t="s">
        <v>1576</v>
      </c>
      <c r="R587" s="930">
        <f>_xlfn.XLOOKUP(Q587,Tabellen!$B$4:$B$16,Tabellen!$C$4:$C$16,"controleren")</f>
        <v>0.3</v>
      </c>
      <c r="S587" s="931">
        <f t="shared" si="342"/>
        <v>0</v>
      </c>
      <c r="T587" s="931">
        <f t="shared" si="343"/>
        <v>0</v>
      </c>
      <c r="U587" s="931">
        <f t="shared" si="344"/>
        <v>0</v>
      </c>
      <c r="V587" s="931">
        <f t="shared" si="345"/>
        <v>0</v>
      </c>
      <c r="W587" s="787">
        <f t="shared" si="346"/>
        <v>0</v>
      </c>
      <c r="X587" s="787">
        <f t="shared" si="347"/>
        <v>0</v>
      </c>
    </row>
    <row r="588" spans="2:34" s="769" customFormat="1" ht="15.65" customHeight="1" outlineLevel="2" x14ac:dyDescent="0.25">
      <c r="B588" s="773"/>
      <c r="C588" s="1041"/>
      <c r="D588" s="782" t="s">
        <v>2050</v>
      </c>
      <c r="E588" s="783"/>
      <c r="F588" s="773"/>
      <c r="G588" s="784">
        <v>0</v>
      </c>
      <c r="H588" s="784">
        <f t="shared" si="339"/>
        <v>0</v>
      </c>
      <c r="I588" s="784">
        <v>0</v>
      </c>
      <c r="J588" s="784">
        <f t="shared" si="340"/>
        <v>0</v>
      </c>
      <c r="K588" s="784"/>
      <c r="L588" s="784">
        <f t="shared" si="341"/>
        <v>0</v>
      </c>
      <c r="M588" s="784">
        <f>J588+H588*Onderbouwing_M29!$Y$2+L588</f>
        <v>0</v>
      </c>
      <c r="N588" s="1050"/>
      <c r="O588" s="787"/>
      <c r="P588" s="787"/>
      <c r="Q588" s="930" t="s">
        <v>1576</v>
      </c>
      <c r="R588" s="930">
        <f>_xlfn.XLOOKUP(Q588,Tabellen!$B$4:$B$16,Tabellen!$C$4:$C$16,"controleren")</f>
        <v>0.3</v>
      </c>
      <c r="S588" s="931">
        <f t="shared" si="342"/>
        <v>0</v>
      </c>
      <c r="T588" s="931">
        <f t="shared" si="343"/>
        <v>0</v>
      </c>
      <c r="U588" s="931">
        <f t="shared" si="344"/>
        <v>0</v>
      </c>
      <c r="V588" s="931">
        <f t="shared" si="345"/>
        <v>0</v>
      </c>
      <c r="W588" s="787">
        <f t="shared" si="346"/>
        <v>0</v>
      </c>
      <c r="X588" s="787">
        <f t="shared" si="347"/>
        <v>0</v>
      </c>
    </row>
    <row r="589" spans="2:34" s="769" customFormat="1" ht="15.65" customHeight="1" outlineLevel="2" x14ac:dyDescent="0.25">
      <c r="B589" s="773"/>
      <c r="C589" s="1041"/>
      <c r="D589" s="782" t="s">
        <v>2051</v>
      </c>
      <c r="E589" s="783"/>
      <c r="F589" s="773"/>
      <c r="G589" s="784">
        <v>0</v>
      </c>
      <c r="H589" s="784">
        <f t="shared" si="339"/>
        <v>0</v>
      </c>
      <c r="I589" s="784">
        <v>0</v>
      </c>
      <c r="J589" s="784">
        <f t="shared" si="340"/>
        <v>0</v>
      </c>
      <c r="K589" s="784"/>
      <c r="L589" s="784">
        <f t="shared" si="341"/>
        <v>0</v>
      </c>
      <c r="M589" s="784">
        <f>J589+H589*Onderbouwing_M29!$Y$2+L589</f>
        <v>0</v>
      </c>
      <c r="N589" s="1050"/>
      <c r="O589" s="787"/>
      <c r="P589" s="787"/>
      <c r="Q589" s="930" t="s">
        <v>1576</v>
      </c>
      <c r="R589" s="930">
        <f>_xlfn.XLOOKUP(Q589,Tabellen!$B$4:$B$16,Tabellen!$C$4:$C$16,"controleren")</f>
        <v>0.3</v>
      </c>
      <c r="S589" s="931">
        <f t="shared" si="342"/>
        <v>0</v>
      </c>
      <c r="T589" s="931">
        <f t="shared" si="343"/>
        <v>0</v>
      </c>
      <c r="U589" s="931">
        <f t="shared" si="344"/>
        <v>0</v>
      </c>
      <c r="V589" s="931">
        <f t="shared" si="345"/>
        <v>0</v>
      </c>
      <c r="W589" s="787">
        <f t="shared" si="346"/>
        <v>0</v>
      </c>
      <c r="X589" s="787">
        <f t="shared" si="347"/>
        <v>0</v>
      </c>
    </row>
    <row r="590" spans="2:34" s="769" customFormat="1" ht="15.65" customHeight="1" outlineLevel="2" x14ac:dyDescent="0.25">
      <c r="B590" s="773"/>
      <c r="C590" s="1041"/>
      <c r="D590" s="782" t="s">
        <v>2052</v>
      </c>
      <c r="E590" s="783"/>
      <c r="F590" s="773"/>
      <c r="G590" s="784">
        <v>0</v>
      </c>
      <c r="H590" s="784">
        <f t="shared" si="339"/>
        <v>0</v>
      </c>
      <c r="I590" s="784">
        <v>0</v>
      </c>
      <c r="J590" s="784">
        <f t="shared" si="340"/>
        <v>0</v>
      </c>
      <c r="K590" s="784"/>
      <c r="L590" s="784">
        <f t="shared" si="341"/>
        <v>0</v>
      </c>
      <c r="M590" s="784">
        <f>J590+H590*Onderbouwing_M29!$Y$2+L590</f>
        <v>0</v>
      </c>
      <c r="N590" s="1050"/>
      <c r="O590" s="787"/>
      <c r="P590" s="787"/>
      <c r="Q590" s="930" t="s">
        <v>1576</v>
      </c>
      <c r="R590" s="930">
        <f>_xlfn.XLOOKUP(Q590,Tabellen!$B$4:$B$16,Tabellen!$C$4:$C$16,"controleren")</f>
        <v>0.3</v>
      </c>
      <c r="S590" s="931">
        <f t="shared" si="342"/>
        <v>0</v>
      </c>
      <c r="T590" s="931">
        <f t="shared" si="343"/>
        <v>0</v>
      </c>
      <c r="U590" s="931">
        <f t="shared" si="344"/>
        <v>0</v>
      </c>
      <c r="V590" s="931">
        <f t="shared" si="345"/>
        <v>0</v>
      </c>
      <c r="W590" s="787">
        <f t="shared" si="346"/>
        <v>0</v>
      </c>
      <c r="X590" s="787">
        <f t="shared" si="347"/>
        <v>0</v>
      </c>
    </row>
    <row r="591" spans="2:34" s="769" customFormat="1" ht="15.65" customHeight="1" outlineLevel="2" x14ac:dyDescent="0.25">
      <c r="B591" s="773" t="str">
        <f>B581</f>
        <v>V1-3-H3</v>
      </c>
      <c r="C591" s="1042"/>
      <c r="D591" s="769" t="str">
        <f>D581</f>
        <v>Voorzetwand Metal Stud met glaswol deken dik 120 mm Rc=3.50 &gt; 120 m²</v>
      </c>
      <c r="E591" s="783">
        <v>1</v>
      </c>
      <c r="F591" s="773" t="s">
        <v>78</v>
      </c>
      <c r="G591" s="784">
        <v>0</v>
      </c>
      <c r="H591" s="784">
        <f t="shared" si="339"/>
        <v>0</v>
      </c>
      <c r="I591" s="784">
        <v>0</v>
      </c>
      <c r="J591" s="784">
        <f t="shared" si="340"/>
        <v>0</v>
      </c>
      <c r="K591" s="767">
        <v>129</v>
      </c>
      <c r="L591" s="784">
        <f t="shared" si="341"/>
        <v>129</v>
      </c>
      <c r="M591" s="784">
        <f>J591+H591*Onderbouwing_M29!$Y$2+L591</f>
        <v>129</v>
      </c>
      <c r="N591" s="1050"/>
      <c r="O591" s="787"/>
      <c r="P591" s="787"/>
      <c r="Q591" s="930" t="s">
        <v>1576</v>
      </c>
      <c r="R591" s="930">
        <f>_xlfn.XLOOKUP(Q591,Tabellen!$B$4:$B$16,Tabellen!$C$4:$C$16,"controleren")</f>
        <v>0.3</v>
      </c>
      <c r="S591" s="931">
        <f t="shared" si="342"/>
        <v>38.699999999999996</v>
      </c>
      <c r="T591" s="931">
        <f t="shared" si="343"/>
        <v>90.300000000000011</v>
      </c>
      <c r="U591" s="931">
        <f t="shared" si="344"/>
        <v>3.4829999999999997</v>
      </c>
      <c r="V591" s="931">
        <f t="shared" si="345"/>
        <v>18.963000000000001</v>
      </c>
      <c r="W591" s="787">
        <f t="shared" si="346"/>
        <v>22.446000000000002</v>
      </c>
      <c r="X591" s="787">
        <f t="shared" si="347"/>
        <v>151.446</v>
      </c>
    </row>
    <row r="592" spans="2:34" ht="15.65" customHeight="1" outlineLevel="2" x14ac:dyDescent="0.25">
      <c r="B592" s="782"/>
      <c r="E592" s="783"/>
      <c r="G592" s="784">
        <v>0</v>
      </c>
      <c r="H592" s="784">
        <f t="shared" si="339"/>
        <v>0</v>
      </c>
      <c r="I592" s="784">
        <v>0</v>
      </c>
      <c r="J592" s="784">
        <f t="shared" si="340"/>
        <v>0</v>
      </c>
      <c r="K592" s="784"/>
      <c r="L592" s="784">
        <f t="shared" si="341"/>
        <v>0</v>
      </c>
      <c r="M592" s="784">
        <f>J592+H592*Onderbouwing_M29!$Y$2+L592</f>
        <v>0</v>
      </c>
      <c r="N592" s="1049"/>
      <c r="O592" s="785"/>
      <c r="P592" s="785"/>
      <c r="Q592" s="785"/>
      <c r="R592" s="785"/>
      <c r="S592" s="785"/>
      <c r="T592" s="785"/>
      <c r="U592" s="785"/>
      <c r="V592" s="785"/>
      <c r="W592" s="785"/>
      <c r="X592" s="785"/>
    </row>
    <row r="593" spans="2:34" ht="9" customHeight="1" outlineLevel="1" x14ac:dyDescent="0.25">
      <c r="B593" s="788"/>
      <c r="D593" s="789"/>
      <c r="E593" s="791"/>
      <c r="F593" s="789"/>
      <c r="G593" s="790"/>
      <c r="H593" s="790"/>
      <c r="I593" s="790"/>
      <c r="J593" s="790"/>
      <c r="K593" s="790"/>
      <c r="L593" s="790"/>
      <c r="M593" s="790"/>
      <c r="N593" s="1037"/>
      <c r="O593" s="963"/>
      <c r="P593" s="963"/>
      <c r="Q593" s="963"/>
      <c r="R593" s="963"/>
      <c r="S593" s="963"/>
      <c r="T593" s="963"/>
      <c r="U593" s="963"/>
      <c r="V593" s="963"/>
      <c r="W593" s="963"/>
      <c r="X593" s="963"/>
      <c r="Y593" s="963"/>
      <c r="Z593" s="774"/>
      <c r="AA593" s="779"/>
      <c r="AB593" s="753"/>
      <c r="AC593" s="753"/>
      <c r="AD593" s="753"/>
      <c r="AE593" s="753"/>
      <c r="AF593" s="753"/>
      <c r="AG593" s="758"/>
      <c r="AH593" s="758"/>
    </row>
    <row r="594" spans="2:34" ht="15.65" customHeight="1" outlineLevel="1" x14ac:dyDescent="0.25">
      <c r="B594" s="760" t="s">
        <v>1831</v>
      </c>
      <c r="D594" s="761" t="s">
        <v>1597</v>
      </c>
      <c r="E594" s="780">
        <v>1</v>
      </c>
      <c r="F594" s="761" t="s">
        <v>78</v>
      </c>
      <c r="G594" s="762"/>
      <c r="H594" s="762">
        <f>SUM(H595:H597)</f>
        <v>0</v>
      </c>
      <c r="I594" s="762"/>
      <c r="J594" s="762">
        <f>SUM(J595:J597)</f>
        <v>0</v>
      </c>
      <c r="K594" s="762"/>
      <c r="L594" s="762">
        <f>SUM(L595:L597)</f>
        <v>30</v>
      </c>
      <c r="M594" s="762">
        <f>SUM(M595:M597)</f>
        <v>30</v>
      </c>
      <c r="N594" s="1049"/>
      <c r="O594" s="763">
        <f>SUM(M595:M597)</f>
        <v>30</v>
      </c>
      <c r="P594" s="781" t="str">
        <f>B594</f>
        <v>V1-3-H4</v>
      </c>
      <c r="Q594" s="781"/>
      <c r="R594" s="781"/>
      <c r="S594" s="781"/>
      <c r="T594" s="781"/>
      <c r="U594" s="781"/>
      <c r="V594" s="781"/>
      <c r="W594" s="781"/>
      <c r="X594" s="932">
        <f>SUM(X595:X597)</f>
        <v>35.22</v>
      </c>
    </row>
    <row r="595" spans="2:34" ht="15.65" customHeight="1" outlineLevel="2" x14ac:dyDescent="0.25">
      <c r="B595" s="782"/>
      <c r="D595" s="793" t="s">
        <v>168</v>
      </c>
      <c r="E595" s="783"/>
      <c r="G595" s="784"/>
      <c r="H595" s="784"/>
      <c r="I595" s="784"/>
      <c r="J595" s="784"/>
      <c r="K595" s="784"/>
      <c r="L595" s="784"/>
      <c r="M595" s="784"/>
      <c r="N595" s="1049"/>
      <c r="O595" s="785"/>
      <c r="P595" s="785"/>
      <c r="Q595" s="785"/>
      <c r="R595" s="785"/>
      <c r="S595" s="785"/>
      <c r="T595" s="785"/>
      <c r="U595" s="785"/>
      <c r="V595" s="785"/>
      <c r="W595" s="785"/>
      <c r="X595" s="785"/>
    </row>
    <row r="596" spans="2:34" s="769" customFormat="1" ht="15.65" customHeight="1" outlineLevel="2" x14ac:dyDescent="0.25">
      <c r="B596" s="773" t="str">
        <f>B594</f>
        <v>V1-3-H4</v>
      </c>
      <c r="C596" s="1042"/>
      <c r="D596" s="773" t="str">
        <f>D594</f>
        <v>╚ Meerprijs glaswol deken dik ??? mm Rc=???</v>
      </c>
      <c r="E596" s="783">
        <v>1</v>
      </c>
      <c r="F596" s="773" t="s">
        <v>78</v>
      </c>
      <c r="G596" s="784">
        <v>0</v>
      </c>
      <c r="H596" s="784">
        <f>E596*G596</f>
        <v>0</v>
      </c>
      <c r="I596" s="784">
        <v>0</v>
      </c>
      <c r="J596" s="784">
        <f>E596*I596</f>
        <v>0</v>
      </c>
      <c r="K596" s="767">
        <v>30</v>
      </c>
      <c r="L596" s="784">
        <f>E596*K596</f>
        <v>30</v>
      </c>
      <c r="M596" s="784">
        <f>J596+H596*Onderbouwing_M29!$Y$2+L596</f>
        <v>30</v>
      </c>
      <c r="N596" s="1050"/>
      <c r="O596" s="787"/>
      <c r="P596" s="787"/>
      <c r="Q596" s="930" t="s">
        <v>1576</v>
      </c>
      <c r="R596" s="930">
        <f>_xlfn.XLOOKUP(Q596,Tabellen!$B$4:$B$16,Tabellen!$C$4:$C$16,"controleren")</f>
        <v>0.3</v>
      </c>
      <c r="S596" s="931">
        <f>M596*R596</f>
        <v>9</v>
      </c>
      <c r="T596" s="931">
        <f>M596-S596</f>
        <v>21</v>
      </c>
      <c r="U596" s="931">
        <f>S596*$U$2</f>
        <v>0.80999999999999994</v>
      </c>
      <c r="V596" s="931">
        <f>T596*$V$2</f>
        <v>4.41</v>
      </c>
      <c r="W596" s="787">
        <f>U596+V596</f>
        <v>5.22</v>
      </c>
      <c r="X596" s="787">
        <f>M596+W596</f>
        <v>35.22</v>
      </c>
    </row>
    <row r="597" spans="2:34" ht="15.65" customHeight="1" outlineLevel="2" x14ac:dyDescent="0.25">
      <c r="B597" s="782"/>
      <c r="E597" s="783"/>
      <c r="G597" s="784">
        <v>0</v>
      </c>
      <c r="H597" s="784">
        <f>E597*G597</f>
        <v>0</v>
      </c>
      <c r="I597" s="784">
        <v>0</v>
      </c>
      <c r="J597" s="784">
        <f>E597*I597</f>
        <v>0</v>
      </c>
      <c r="K597" s="784"/>
      <c r="L597" s="784">
        <f>E597*K597</f>
        <v>0</v>
      </c>
      <c r="M597" s="784">
        <f>J597+H597*Onderbouwing_M29!$Y$2+L597</f>
        <v>0</v>
      </c>
      <c r="N597" s="1049"/>
      <c r="O597" s="785"/>
      <c r="P597" s="785"/>
      <c r="Q597" s="785"/>
      <c r="R597" s="785"/>
      <c r="S597" s="785"/>
      <c r="T597" s="785"/>
      <c r="U597" s="785"/>
      <c r="V597" s="785"/>
      <c r="W597" s="785"/>
      <c r="X597" s="785"/>
    </row>
    <row r="598" spans="2:34" ht="9" customHeight="1" outlineLevel="1" x14ac:dyDescent="0.25">
      <c r="B598" s="788"/>
      <c r="D598" s="789"/>
      <c r="E598" s="791"/>
      <c r="F598" s="789"/>
      <c r="G598" s="790"/>
      <c r="H598" s="790"/>
      <c r="I598" s="790"/>
      <c r="J598" s="790"/>
      <c r="K598" s="790"/>
      <c r="L598" s="790"/>
      <c r="M598" s="790"/>
      <c r="N598" s="1037"/>
      <c r="O598" s="963"/>
      <c r="P598" s="963"/>
      <c r="Q598" s="963"/>
      <c r="R598" s="963"/>
      <c r="S598" s="963"/>
      <c r="T598" s="963"/>
      <c r="U598" s="963"/>
      <c r="V598" s="963"/>
      <c r="W598" s="963"/>
      <c r="X598" s="963"/>
      <c r="Y598" s="963"/>
      <c r="Z598" s="774"/>
      <c r="AA598" s="779"/>
      <c r="AB598" s="753"/>
      <c r="AC598" s="753"/>
      <c r="AD598" s="753"/>
      <c r="AE598" s="753"/>
      <c r="AF598" s="753"/>
      <c r="AG598" s="758"/>
      <c r="AH598" s="758"/>
    </row>
    <row r="599" spans="2:34" ht="15.65" customHeight="1" outlineLevel="1" x14ac:dyDescent="0.25">
      <c r="B599" s="760" t="s">
        <v>1832</v>
      </c>
      <c r="D599" s="761" t="s">
        <v>1840</v>
      </c>
      <c r="E599" s="780">
        <v>1</v>
      </c>
      <c r="F599" s="761" t="s">
        <v>78</v>
      </c>
      <c r="G599" s="762"/>
      <c r="H599" s="762">
        <f>SUM(H600:H610)</f>
        <v>0</v>
      </c>
      <c r="I599" s="762"/>
      <c r="J599" s="762">
        <f>SUM(J600:J610)</f>
        <v>0</v>
      </c>
      <c r="K599" s="762"/>
      <c r="L599" s="762">
        <f>SUM(L600:L610)</f>
        <v>135</v>
      </c>
      <c r="M599" s="762">
        <f>SUM(M600:M610)</f>
        <v>135</v>
      </c>
      <c r="N599" s="1049"/>
      <c r="O599" s="763">
        <f>SUM(M600:M610)</f>
        <v>135</v>
      </c>
      <c r="P599" s="781" t="str">
        <f>B599</f>
        <v>V1-3-I1</v>
      </c>
      <c r="Q599" s="781"/>
      <c r="R599" s="781"/>
      <c r="S599" s="781"/>
      <c r="T599" s="781"/>
      <c r="U599" s="781"/>
      <c r="V599" s="781"/>
      <c r="W599" s="781"/>
      <c r="X599" s="932">
        <f>SUM(X600:X610)</f>
        <v>158.49</v>
      </c>
    </row>
    <row r="600" spans="2:34" ht="15.65" customHeight="1" outlineLevel="2" x14ac:dyDescent="0.25">
      <c r="B600" s="782"/>
      <c r="D600" s="793" t="s">
        <v>168</v>
      </c>
      <c r="E600" s="783"/>
      <c r="G600" s="784"/>
      <c r="H600" s="784"/>
      <c r="I600" s="784"/>
      <c r="J600" s="784"/>
      <c r="K600" s="784"/>
      <c r="L600" s="784"/>
      <c r="M600" s="784"/>
      <c r="N600" s="1049"/>
      <c r="O600" s="785"/>
      <c r="P600" s="785"/>
      <c r="Q600" s="785"/>
      <c r="R600" s="785"/>
      <c r="S600" s="785"/>
      <c r="T600" s="785"/>
      <c r="U600" s="785"/>
      <c r="V600" s="785"/>
      <c r="W600" s="785"/>
      <c r="X600" s="785"/>
    </row>
    <row r="601" spans="2:34" s="769" customFormat="1" ht="15.65" customHeight="1" outlineLevel="2" x14ac:dyDescent="0.25">
      <c r="B601" s="773"/>
      <c r="C601" s="1041"/>
      <c r="D601" s="782" t="s">
        <v>2044</v>
      </c>
      <c r="E601" s="783"/>
      <c r="F601" s="773"/>
      <c r="G601" s="784">
        <v>0</v>
      </c>
      <c r="H601" s="784">
        <f t="shared" ref="H601:H610" si="348">E601*G601</f>
        <v>0</v>
      </c>
      <c r="I601" s="784">
        <v>0</v>
      </c>
      <c r="J601" s="784">
        <f t="shared" ref="J601:J610" si="349">E601*I601</f>
        <v>0</v>
      </c>
      <c r="K601" s="784"/>
      <c r="L601" s="784">
        <f t="shared" ref="L601:L610" si="350">E601*K601</f>
        <v>0</v>
      </c>
      <c r="M601" s="784">
        <f>J601+H601*Onderbouwing_M29!$Y$2+L601</f>
        <v>0</v>
      </c>
      <c r="N601" s="1050"/>
      <c r="O601" s="787"/>
      <c r="P601" s="787"/>
      <c r="Q601" s="930" t="s">
        <v>1576</v>
      </c>
      <c r="R601" s="930">
        <f>_xlfn.XLOOKUP(Q601,Tabellen!$B$4:$B$16,Tabellen!$C$4:$C$16,"controleren")</f>
        <v>0.3</v>
      </c>
      <c r="S601" s="931">
        <f t="shared" ref="S601:S609" si="351">M601*R601</f>
        <v>0</v>
      </c>
      <c r="T601" s="931">
        <f t="shared" ref="T601:T609" si="352">M601-S601</f>
        <v>0</v>
      </c>
      <c r="U601" s="931">
        <f t="shared" ref="U601:U609" si="353">S601*$U$2</f>
        <v>0</v>
      </c>
      <c r="V601" s="931">
        <f t="shared" ref="V601:V609" si="354">T601*$V$2</f>
        <v>0</v>
      </c>
      <c r="W601" s="787">
        <f t="shared" ref="W601:W609" si="355">U601+V601</f>
        <v>0</v>
      </c>
      <c r="X601" s="787">
        <f t="shared" ref="X601:X609" si="356">M601+W601</f>
        <v>0</v>
      </c>
    </row>
    <row r="602" spans="2:34" s="769" customFormat="1" ht="15.65" customHeight="1" outlineLevel="2" x14ac:dyDescent="0.25">
      <c r="B602" s="773"/>
      <c r="C602" s="1041"/>
      <c r="D602" s="782" t="s">
        <v>2053</v>
      </c>
      <c r="E602" s="783"/>
      <c r="F602" s="773"/>
      <c r="G602" s="784">
        <v>0</v>
      </c>
      <c r="H602" s="784">
        <f t="shared" si="348"/>
        <v>0</v>
      </c>
      <c r="I602" s="784">
        <v>0</v>
      </c>
      <c r="J602" s="784">
        <f t="shared" si="349"/>
        <v>0</v>
      </c>
      <c r="K602" s="784"/>
      <c r="L602" s="784">
        <f t="shared" si="350"/>
        <v>0</v>
      </c>
      <c r="M602" s="784">
        <f>J602+H602*Onderbouwing_M29!$Y$2+L602</f>
        <v>0</v>
      </c>
      <c r="N602" s="1050"/>
      <c r="O602" s="787"/>
      <c r="P602" s="787"/>
      <c r="Q602" s="930" t="s">
        <v>1576</v>
      </c>
      <c r="R602" s="930">
        <f>_xlfn.XLOOKUP(Q602,Tabellen!$B$4:$B$16,Tabellen!$C$4:$C$16,"controleren")</f>
        <v>0.3</v>
      </c>
      <c r="S602" s="931">
        <f t="shared" si="351"/>
        <v>0</v>
      </c>
      <c r="T602" s="931">
        <f t="shared" si="352"/>
        <v>0</v>
      </c>
      <c r="U602" s="931">
        <f t="shared" si="353"/>
        <v>0</v>
      </c>
      <c r="V602" s="931">
        <f t="shared" si="354"/>
        <v>0</v>
      </c>
      <c r="W602" s="787">
        <f t="shared" si="355"/>
        <v>0</v>
      </c>
      <c r="X602" s="787">
        <f t="shared" si="356"/>
        <v>0</v>
      </c>
    </row>
    <row r="603" spans="2:34" s="769" customFormat="1" ht="15.65" customHeight="1" outlineLevel="2" x14ac:dyDescent="0.25">
      <c r="B603" s="773"/>
      <c r="C603" s="1041"/>
      <c r="D603" s="782" t="s">
        <v>2047</v>
      </c>
      <c r="E603" s="783"/>
      <c r="F603" s="773"/>
      <c r="G603" s="784">
        <v>0</v>
      </c>
      <c r="H603" s="784">
        <f t="shared" si="348"/>
        <v>0</v>
      </c>
      <c r="I603" s="784">
        <v>0</v>
      </c>
      <c r="J603" s="784">
        <f t="shared" si="349"/>
        <v>0</v>
      </c>
      <c r="K603" s="784"/>
      <c r="L603" s="784">
        <f t="shared" si="350"/>
        <v>0</v>
      </c>
      <c r="M603" s="784">
        <f>J603+H603*Onderbouwing_M29!$Y$2+L603</f>
        <v>0</v>
      </c>
      <c r="N603" s="1050"/>
      <c r="O603" s="787"/>
      <c r="P603" s="787"/>
      <c r="Q603" s="930" t="s">
        <v>1576</v>
      </c>
      <c r="R603" s="930">
        <f>_xlfn.XLOOKUP(Q603,Tabellen!$B$4:$B$16,Tabellen!$C$4:$C$16,"controleren")</f>
        <v>0.3</v>
      </c>
      <c r="S603" s="931">
        <f t="shared" si="351"/>
        <v>0</v>
      </c>
      <c r="T603" s="931">
        <f t="shared" si="352"/>
        <v>0</v>
      </c>
      <c r="U603" s="931">
        <f t="shared" si="353"/>
        <v>0</v>
      </c>
      <c r="V603" s="931">
        <f t="shared" si="354"/>
        <v>0</v>
      </c>
      <c r="W603" s="787">
        <f t="shared" si="355"/>
        <v>0</v>
      </c>
      <c r="X603" s="787">
        <f t="shared" si="356"/>
        <v>0</v>
      </c>
    </row>
    <row r="604" spans="2:34" s="769" customFormat="1" ht="15.65" customHeight="1" outlineLevel="2" x14ac:dyDescent="0.25">
      <c r="B604" s="773"/>
      <c r="C604" s="1041"/>
      <c r="D604" s="782" t="s">
        <v>2048</v>
      </c>
      <c r="E604" s="783"/>
      <c r="F604" s="773"/>
      <c r="G604" s="784">
        <v>0</v>
      </c>
      <c r="H604" s="784">
        <f t="shared" si="348"/>
        <v>0</v>
      </c>
      <c r="I604" s="784">
        <v>0</v>
      </c>
      <c r="J604" s="784">
        <f t="shared" si="349"/>
        <v>0</v>
      </c>
      <c r="K604" s="784"/>
      <c r="L604" s="784">
        <f t="shared" si="350"/>
        <v>0</v>
      </c>
      <c r="M604" s="784">
        <f>J604+H604*Onderbouwing_M29!$Y$2+L604</f>
        <v>0</v>
      </c>
      <c r="N604" s="1050"/>
      <c r="O604" s="787"/>
      <c r="P604" s="787"/>
      <c r="Q604" s="930" t="s">
        <v>1576</v>
      </c>
      <c r="R604" s="930">
        <f>_xlfn.XLOOKUP(Q604,Tabellen!$B$4:$B$16,Tabellen!$C$4:$C$16,"controleren")</f>
        <v>0.3</v>
      </c>
      <c r="S604" s="931">
        <f t="shared" si="351"/>
        <v>0</v>
      </c>
      <c r="T604" s="931">
        <f t="shared" si="352"/>
        <v>0</v>
      </c>
      <c r="U604" s="931">
        <f t="shared" si="353"/>
        <v>0</v>
      </c>
      <c r="V604" s="931">
        <f t="shared" si="354"/>
        <v>0</v>
      </c>
      <c r="W604" s="787">
        <f t="shared" si="355"/>
        <v>0</v>
      </c>
      <c r="X604" s="787">
        <f t="shared" si="356"/>
        <v>0</v>
      </c>
    </row>
    <row r="605" spans="2:34" s="769" customFormat="1" ht="15.65" customHeight="1" outlineLevel="2" x14ac:dyDescent="0.25">
      <c r="B605" s="773"/>
      <c r="C605" s="1041"/>
      <c r="D605" s="782" t="s">
        <v>2049</v>
      </c>
      <c r="E605" s="783"/>
      <c r="F605" s="773"/>
      <c r="G605" s="784">
        <v>0</v>
      </c>
      <c r="H605" s="784">
        <f t="shared" si="348"/>
        <v>0</v>
      </c>
      <c r="I605" s="784">
        <v>0</v>
      </c>
      <c r="J605" s="784">
        <f t="shared" si="349"/>
        <v>0</v>
      </c>
      <c r="K605" s="784"/>
      <c r="L605" s="784">
        <f t="shared" si="350"/>
        <v>0</v>
      </c>
      <c r="M605" s="784">
        <f>J605+H605*Onderbouwing_M29!$Y$2+L605</f>
        <v>0</v>
      </c>
      <c r="N605" s="1050"/>
      <c r="O605" s="787"/>
      <c r="P605" s="787"/>
      <c r="Q605" s="930" t="s">
        <v>1576</v>
      </c>
      <c r="R605" s="930">
        <f>_xlfn.XLOOKUP(Q605,Tabellen!$B$4:$B$16,Tabellen!$C$4:$C$16,"controleren")</f>
        <v>0.3</v>
      </c>
      <c r="S605" s="931">
        <f t="shared" si="351"/>
        <v>0</v>
      </c>
      <c r="T605" s="931">
        <f t="shared" si="352"/>
        <v>0</v>
      </c>
      <c r="U605" s="931">
        <f t="shared" si="353"/>
        <v>0</v>
      </c>
      <c r="V605" s="931">
        <f t="shared" si="354"/>
        <v>0</v>
      </c>
      <c r="W605" s="787">
        <f t="shared" si="355"/>
        <v>0</v>
      </c>
      <c r="X605" s="787">
        <f t="shared" si="356"/>
        <v>0</v>
      </c>
    </row>
    <row r="606" spans="2:34" s="769" customFormat="1" ht="15.65" customHeight="1" outlineLevel="2" x14ac:dyDescent="0.25">
      <c r="B606" s="773"/>
      <c r="C606" s="1041"/>
      <c r="D606" s="782" t="s">
        <v>2050</v>
      </c>
      <c r="E606" s="783"/>
      <c r="F606" s="773"/>
      <c r="G606" s="784">
        <v>0</v>
      </c>
      <c r="H606" s="784">
        <f t="shared" si="348"/>
        <v>0</v>
      </c>
      <c r="I606" s="784">
        <v>0</v>
      </c>
      <c r="J606" s="784">
        <f t="shared" si="349"/>
        <v>0</v>
      </c>
      <c r="K606" s="784"/>
      <c r="L606" s="784">
        <f t="shared" si="350"/>
        <v>0</v>
      </c>
      <c r="M606" s="784">
        <f>J606+H606*Onderbouwing_M29!$Y$2+L606</f>
        <v>0</v>
      </c>
      <c r="N606" s="1050"/>
      <c r="O606" s="787"/>
      <c r="P606" s="787"/>
      <c r="Q606" s="930" t="s">
        <v>1576</v>
      </c>
      <c r="R606" s="930">
        <f>_xlfn.XLOOKUP(Q606,Tabellen!$B$4:$B$16,Tabellen!$C$4:$C$16,"controleren")</f>
        <v>0.3</v>
      </c>
      <c r="S606" s="931">
        <f t="shared" si="351"/>
        <v>0</v>
      </c>
      <c r="T606" s="931">
        <f t="shared" si="352"/>
        <v>0</v>
      </c>
      <c r="U606" s="931">
        <f t="shared" si="353"/>
        <v>0</v>
      </c>
      <c r="V606" s="931">
        <f t="shared" si="354"/>
        <v>0</v>
      </c>
      <c r="W606" s="787">
        <f t="shared" si="355"/>
        <v>0</v>
      </c>
      <c r="X606" s="787">
        <f t="shared" si="356"/>
        <v>0</v>
      </c>
    </row>
    <row r="607" spans="2:34" s="769" customFormat="1" ht="15.65" customHeight="1" outlineLevel="2" x14ac:dyDescent="0.25">
      <c r="B607" s="773"/>
      <c r="C607" s="1041"/>
      <c r="D607" s="782" t="s">
        <v>2051</v>
      </c>
      <c r="E607" s="783"/>
      <c r="F607" s="773"/>
      <c r="G607" s="784">
        <v>0</v>
      </c>
      <c r="H607" s="784">
        <f t="shared" si="348"/>
        <v>0</v>
      </c>
      <c r="I607" s="784">
        <v>0</v>
      </c>
      <c r="J607" s="784">
        <f t="shared" si="349"/>
        <v>0</v>
      </c>
      <c r="K607" s="784"/>
      <c r="L607" s="784">
        <f t="shared" si="350"/>
        <v>0</v>
      </c>
      <c r="M607" s="784">
        <f>J607+H607*Onderbouwing_M29!$Y$2+L607</f>
        <v>0</v>
      </c>
      <c r="N607" s="1050"/>
      <c r="O607" s="787"/>
      <c r="P607" s="787"/>
      <c r="Q607" s="930" t="s">
        <v>1576</v>
      </c>
      <c r="R607" s="930">
        <f>_xlfn.XLOOKUP(Q607,Tabellen!$B$4:$B$16,Tabellen!$C$4:$C$16,"controleren")</f>
        <v>0.3</v>
      </c>
      <c r="S607" s="931">
        <f t="shared" si="351"/>
        <v>0</v>
      </c>
      <c r="T607" s="931">
        <f t="shared" si="352"/>
        <v>0</v>
      </c>
      <c r="U607" s="931">
        <f t="shared" si="353"/>
        <v>0</v>
      </c>
      <c r="V607" s="931">
        <f t="shared" si="354"/>
        <v>0</v>
      </c>
      <c r="W607" s="787">
        <f t="shared" si="355"/>
        <v>0</v>
      </c>
      <c r="X607" s="787">
        <f t="shared" si="356"/>
        <v>0</v>
      </c>
    </row>
    <row r="608" spans="2:34" s="769" customFormat="1" ht="15.65" customHeight="1" outlineLevel="2" x14ac:dyDescent="0.25">
      <c r="B608" s="773"/>
      <c r="C608" s="1041"/>
      <c r="D608" s="782" t="s">
        <v>2052</v>
      </c>
      <c r="E608" s="783"/>
      <c r="F608" s="773"/>
      <c r="G608" s="784">
        <v>0</v>
      </c>
      <c r="H608" s="784">
        <f t="shared" si="348"/>
        <v>0</v>
      </c>
      <c r="I608" s="784">
        <v>0</v>
      </c>
      <c r="J608" s="784">
        <f t="shared" si="349"/>
        <v>0</v>
      </c>
      <c r="K608" s="784"/>
      <c r="L608" s="784">
        <f t="shared" si="350"/>
        <v>0</v>
      </c>
      <c r="M608" s="784">
        <f>J608+H608*Onderbouwing_M29!$Y$2+L608</f>
        <v>0</v>
      </c>
      <c r="N608" s="1050"/>
      <c r="O608" s="787"/>
      <c r="P608" s="787"/>
      <c r="Q608" s="930" t="s">
        <v>1576</v>
      </c>
      <c r="R608" s="930">
        <f>_xlfn.XLOOKUP(Q608,Tabellen!$B$4:$B$16,Tabellen!$C$4:$C$16,"controleren")</f>
        <v>0.3</v>
      </c>
      <c r="S608" s="931">
        <f t="shared" si="351"/>
        <v>0</v>
      </c>
      <c r="T608" s="931">
        <f t="shared" si="352"/>
        <v>0</v>
      </c>
      <c r="U608" s="931">
        <f t="shared" si="353"/>
        <v>0</v>
      </c>
      <c r="V608" s="931">
        <f t="shared" si="354"/>
        <v>0</v>
      </c>
      <c r="W608" s="787">
        <f t="shared" si="355"/>
        <v>0</v>
      </c>
      <c r="X608" s="787">
        <f t="shared" si="356"/>
        <v>0</v>
      </c>
    </row>
    <row r="609" spans="2:34" s="769" customFormat="1" ht="15.65" customHeight="1" outlineLevel="2" x14ac:dyDescent="0.25">
      <c r="B609" s="773" t="str">
        <f>B599</f>
        <v>V1-3-I1</v>
      </c>
      <c r="C609" s="1042"/>
      <c r="D609" s="769" t="str">
        <f>D599</f>
        <v>Voorzetwand Metal Stud met vlaswol deken dik 140 mm Rc=3.50 &lt; 45 m²</v>
      </c>
      <c r="E609" s="783">
        <v>1</v>
      </c>
      <c r="F609" s="773" t="s">
        <v>78</v>
      </c>
      <c r="G609" s="784">
        <v>0</v>
      </c>
      <c r="H609" s="784">
        <f t="shared" si="348"/>
        <v>0</v>
      </c>
      <c r="I609" s="784"/>
      <c r="J609" s="784">
        <f t="shared" si="349"/>
        <v>0</v>
      </c>
      <c r="K609" s="767">
        <v>135</v>
      </c>
      <c r="L609" s="784">
        <f t="shared" si="350"/>
        <v>135</v>
      </c>
      <c r="M609" s="784">
        <f>J609+H609*Onderbouwing_M29!$Y$2+L609</f>
        <v>135</v>
      </c>
      <c r="N609" s="1050"/>
      <c r="O609" s="787"/>
      <c r="P609" s="787"/>
      <c r="Q609" s="930" t="s">
        <v>1576</v>
      </c>
      <c r="R609" s="930">
        <f>_xlfn.XLOOKUP(Q609,Tabellen!$B$4:$B$16,Tabellen!$C$4:$C$16,"controleren")</f>
        <v>0.3</v>
      </c>
      <c r="S609" s="931">
        <f t="shared" si="351"/>
        <v>40.5</v>
      </c>
      <c r="T609" s="931">
        <f t="shared" si="352"/>
        <v>94.5</v>
      </c>
      <c r="U609" s="931">
        <f t="shared" si="353"/>
        <v>3.645</v>
      </c>
      <c r="V609" s="931">
        <f t="shared" si="354"/>
        <v>19.844999999999999</v>
      </c>
      <c r="W609" s="787">
        <f t="shared" si="355"/>
        <v>23.49</v>
      </c>
      <c r="X609" s="787">
        <f t="shared" si="356"/>
        <v>158.49</v>
      </c>
    </row>
    <row r="610" spans="2:34" ht="15.65" customHeight="1" outlineLevel="2" x14ac:dyDescent="0.25">
      <c r="B610" s="782"/>
      <c r="E610" s="783"/>
      <c r="G610" s="784">
        <v>0</v>
      </c>
      <c r="H610" s="784">
        <f t="shared" si="348"/>
        <v>0</v>
      </c>
      <c r="I610" s="784">
        <v>0</v>
      </c>
      <c r="J610" s="784">
        <f t="shared" si="349"/>
        <v>0</v>
      </c>
      <c r="K610" s="784"/>
      <c r="L610" s="784">
        <f t="shared" si="350"/>
        <v>0</v>
      </c>
      <c r="M610" s="784">
        <f>J610+H610*Onderbouwing_M29!$Y$2+L610</f>
        <v>0</v>
      </c>
      <c r="N610" s="1049"/>
      <c r="O610" s="785"/>
      <c r="P610" s="785"/>
      <c r="Q610" s="785"/>
      <c r="R610" s="785"/>
      <c r="S610" s="785"/>
      <c r="T610" s="785"/>
      <c r="U610" s="785"/>
      <c r="V610" s="785"/>
      <c r="W610" s="785"/>
      <c r="X610" s="785"/>
    </row>
    <row r="611" spans="2:34" ht="9" customHeight="1" outlineLevel="1" x14ac:dyDescent="0.25">
      <c r="B611" s="788"/>
      <c r="D611" s="789"/>
      <c r="E611" s="791"/>
      <c r="F611" s="789"/>
      <c r="G611" s="790"/>
      <c r="H611" s="790"/>
      <c r="I611" s="790"/>
      <c r="J611" s="790"/>
      <c r="K611" s="790"/>
      <c r="L611" s="790"/>
      <c r="M611" s="790"/>
      <c r="N611" s="1037"/>
      <c r="O611" s="963"/>
      <c r="P611" s="963"/>
      <c r="Q611" s="963"/>
      <c r="R611" s="963"/>
      <c r="S611" s="963"/>
      <c r="T611" s="963"/>
      <c r="U611" s="963"/>
      <c r="V611" s="963"/>
      <c r="W611" s="963"/>
      <c r="X611" s="963"/>
      <c r="Y611" s="963"/>
      <c r="Z611" s="774"/>
      <c r="AA611" s="779"/>
      <c r="AB611" s="753"/>
      <c r="AC611" s="753"/>
      <c r="AD611" s="753"/>
      <c r="AE611" s="753"/>
      <c r="AF611" s="753"/>
      <c r="AG611" s="758"/>
      <c r="AH611" s="758"/>
    </row>
    <row r="612" spans="2:34" ht="15.65" customHeight="1" outlineLevel="1" x14ac:dyDescent="0.25">
      <c r="B612" s="760" t="s">
        <v>1833</v>
      </c>
      <c r="D612" s="761" t="s">
        <v>1839</v>
      </c>
      <c r="E612" s="780">
        <v>1</v>
      </c>
      <c r="F612" s="761" t="s">
        <v>78</v>
      </c>
      <c r="G612" s="762"/>
      <c r="H612" s="762">
        <f>SUM(H613:H623)</f>
        <v>0</v>
      </c>
      <c r="I612" s="762"/>
      <c r="J612" s="762">
        <f>SUM(J613:J623)</f>
        <v>0</v>
      </c>
      <c r="K612" s="762"/>
      <c r="L612" s="762">
        <f>SUM(L613:L623)</f>
        <v>136</v>
      </c>
      <c r="M612" s="762">
        <f>SUM(M613:M623)</f>
        <v>136</v>
      </c>
      <c r="N612" s="1049"/>
      <c r="O612" s="763">
        <f>SUM(M613:M623)</f>
        <v>136</v>
      </c>
      <c r="P612" s="781" t="str">
        <f>B612</f>
        <v>V1-3-I2</v>
      </c>
      <c r="Q612" s="781"/>
      <c r="R612" s="781"/>
      <c r="S612" s="781"/>
      <c r="T612" s="781"/>
      <c r="U612" s="781"/>
      <c r="V612" s="781"/>
      <c r="W612" s="781"/>
      <c r="X612" s="932">
        <f>SUM(X613:X623)</f>
        <v>159.66399999999999</v>
      </c>
    </row>
    <row r="613" spans="2:34" ht="15.65" customHeight="1" outlineLevel="2" x14ac:dyDescent="0.25">
      <c r="B613" s="782"/>
      <c r="D613" s="793" t="s">
        <v>168</v>
      </c>
      <c r="E613" s="783"/>
      <c r="G613" s="784"/>
      <c r="H613" s="784"/>
      <c r="I613" s="784"/>
      <c r="J613" s="784"/>
      <c r="K613" s="784"/>
      <c r="L613" s="784"/>
      <c r="M613" s="784"/>
      <c r="N613" s="1049"/>
      <c r="O613" s="785"/>
      <c r="P613" s="785"/>
      <c r="Q613" s="785"/>
      <c r="R613" s="785"/>
      <c r="S613" s="785"/>
      <c r="T613" s="785"/>
      <c r="U613" s="785"/>
      <c r="V613" s="785"/>
      <c r="W613" s="785"/>
      <c r="X613" s="785"/>
    </row>
    <row r="614" spans="2:34" s="769" customFormat="1" ht="15.65" customHeight="1" outlineLevel="2" x14ac:dyDescent="0.25">
      <c r="B614" s="773"/>
      <c r="C614" s="1041"/>
      <c r="D614" s="782" t="s">
        <v>2044</v>
      </c>
      <c r="E614" s="783"/>
      <c r="F614" s="773"/>
      <c r="G614" s="784">
        <v>0</v>
      </c>
      <c r="H614" s="784">
        <f t="shared" ref="H614:H623" si="357">E614*G614</f>
        <v>0</v>
      </c>
      <c r="I614" s="784">
        <v>0</v>
      </c>
      <c r="J614" s="784">
        <f t="shared" ref="J614:J623" si="358">E614*I614</f>
        <v>0</v>
      </c>
      <c r="K614" s="784"/>
      <c r="L614" s="784">
        <f t="shared" ref="L614:L623" si="359">E614*K614</f>
        <v>0</v>
      </c>
      <c r="M614" s="784">
        <f>J614+H614*Onderbouwing_M29!$Y$2+L614</f>
        <v>0</v>
      </c>
      <c r="N614" s="1050"/>
      <c r="O614" s="787"/>
      <c r="P614" s="787"/>
      <c r="Q614" s="930" t="s">
        <v>1576</v>
      </c>
      <c r="R614" s="930">
        <f>_xlfn.XLOOKUP(Q614,Tabellen!$B$4:$B$16,Tabellen!$C$4:$C$16,"controleren")</f>
        <v>0.3</v>
      </c>
      <c r="S614" s="931">
        <f t="shared" ref="S614:S622" si="360">M614*R614</f>
        <v>0</v>
      </c>
      <c r="T614" s="931">
        <f t="shared" ref="T614:T622" si="361">M614-S614</f>
        <v>0</v>
      </c>
      <c r="U614" s="931">
        <f t="shared" ref="U614:U622" si="362">S614*$U$2</f>
        <v>0</v>
      </c>
      <c r="V614" s="931">
        <f t="shared" ref="V614:V622" si="363">T614*$V$2</f>
        <v>0</v>
      </c>
      <c r="W614" s="787">
        <f t="shared" ref="W614:W622" si="364">U614+V614</f>
        <v>0</v>
      </c>
      <c r="X614" s="787">
        <f t="shared" ref="X614:X622" si="365">M614+W614</f>
        <v>0</v>
      </c>
    </row>
    <row r="615" spans="2:34" s="769" customFormat="1" ht="15.65" customHeight="1" outlineLevel="2" x14ac:dyDescent="0.25">
      <c r="B615" s="773"/>
      <c r="C615" s="1041"/>
      <c r="D615" s="782" t="s">
        <v>2053</v>
      </c>
      <c r="E615" s="783"/>
      <c r="F615" s="773"/>
      <c r="G615" s="784">
        <v>0</v>
      </c>
      <c r="H615" s="784">
        <f t="shared" si="357"/>
        <v>0</v>
      </c>
      <c r="I615" s="784">
        <v>0</v>
      </c>
      <c r="J615" s="784">
        <f t="shared" si="358"/>
        <v>0</v>
      </c>
      <c r="K615" s="784"/>
      <c r="L615" s="784">
        <f t="shared" si="359"/>
        <v>0</v>
      </c>
      <c r="M615" s="784">
        <f>J615+H615*Onderbouwing_M29!$Y$2+L615</f>
        <v>0</v>
      </c>
      <c r="N615" s="1050"/>
      <c r="O615" s="787"/>
      <c r="P615" s="787"/>
      <c r="Q615" s="930" t="s">
        <v>1576</v>
      </c>
      <c r="R615" s="930">
        <f>_xlfn.XLOOKUP(Q615,Tabellen!$B$4:$B$16,Tabellen!$C$4:$C$16,"controleren")</f>
        <v>0.3</v>
      </c>
      <c r="S615" s="931">
        <f t="shared" si="360"/>
        <v>0</v>
      </c>
      <c r="T615" s="931">
        <f t="shared" si="361"/>
        <v>0</v>
      </c>
      <c r="U615" s="931">
        <f t="shared" si="362"/>
        <v>0</v>
      </c>
      <c r="V615" s="931">
        <f t="shared" si="363"/>
        <v>0</v>
      </c>
      <c r="W615" s="787">
        <f t="shared" si="364"/>
        <v>0</v>
      </c>
      <c r="X615" s="787">
        <f t="shared" si="365"/>
        <v>0</v>
      </c>
    </row>
    <row r="616" spans="2:34" s="769" customFormat="1" ht="15.65" customHeight="1" outlineLevel="2" x14ac:dyDescent="0.25">
      <c r="B616" s="773"/>
      <c r="C616" s="1041"/>
      <c r="D616" s="782" t="s">
        <v>2047</v>
      </c>
      <c r="E616" s="783"/>
      <c r="F616" s="773"/>
      <c r="G616" s="784">
        <v>0</v>
      </c>
      <c r="H616" s="784">
        <f t="shared" si="357"/>
        <v>0</v>
      </c>
      <c r="I616" s="784">
        <v>0</v>
      </c>
      <c r="J616" s="784">
        <f t="shared" si="358"/>
        <v>0</v>
      </c>
      <c r="K616" s="784"/>
      <c r="L616" s="784">
        <f t="shared" si="359"/>
        <v>0</v>
      </c>
      <c r="M616" s="784">
        <f>J616+H616*Onderbouwing_M29!$Y$2+L616</f>
        <v>0</v>
      </c>
      <c r="N616" s="1050"/>
      <c r="O616" s="787"/>
      <c r="P616" s="787"/>
      <c r="Q616" s="930" t="s">
        <v>1576</v>
      </c>
      <c r="R616" s="930">
        <f>_xlfn.XLOOKUP(Q616,Tabellen!$B$4:$B$16,Tabellen!$C$4:$C$16,"controleren")</f>
        <v>0.3</v>
      </c>
      <c r="S616" s="931">
        <f t="shared" si="360"/>
        <v>0</v>
      </c>
      <c r="T616" s="931">
        <f t="shared" si="361"/>
        <v>0</v>
      </c>
      <c r="U616" s="931">
        <f t="shared" si="362"/>
        <v>0</v>
      </c>
      <c r="V616" s="931">
        <f t="shared" si="363"/>
        <v>0</v>
      </c>
      <c r="W616" s="787">
        <f t="shared" si="364"/>
        <v>0</v>
      </c>
      <c r="X616" s="787">
        <f t="shared" si="365"/>
        <v>0</v>
      </c>
    </row>
    <row r="617" spans="2:34" s="769" customFormat="1" ht="15.65" customHeight="1" outlineLevel="2" x14ac:dyDescent="0.25">
      <c r="B617" s="773"/>
      <c r="C617" s="1041"/>
      <c r="D617" s="782" t="s">
        <v>2048</v>
      </c>
      <c r="E617" s="783"/>
      <c r="F617" s="773"/>
      <c r="G617" s="784">
        <v>0</v>
      </c>
      <c r="H617" s="784">
        <f t="shared" si="357"/>
        <v>0</v>
      </c>
      <c r="I617" s="784">
        <v>0</v>
      </c>
      <c r="J617" s="784">
        <f t="shared" si="358"/>
        <v>0</v>
      </c>
      <c r="K617" s="784"/>
      <c r="L617" s="784">
        <f t="shared" si="359"/>
        <v>0</v>
      </c>
      <c r="M617" s="784">
        <f>J617+H617*Onderbouwing_M29!$Y$2+L617</f>
        <v>0</v>
      </c>
      <c r="N617" s="1050"/>
      <c r="O617" s="787"/>
      <c r="P617" s="787"/>
      <c r="Q617" s="930" t="s">
        <v>1576</v>
      </c>
      <c r="R617" s="930">
        <f>_xlfn.XLOOKUP(Q617,Tabellen!$B$4:$B$16,Tabellen!$C$4:$C$16,"controleren")</f>
        <v>0.3</v>
      </c>
      <c r="S617" s="931">
        <f t="shared" si="360"/>
        <v>0</v>
      </c>
      <c r="T617" s="931">
        <f t="shared" si="361"/>
        <v>0</v>
      </c>
      <c r="U617" s="931">
        <f t="shared" si="362"/>
        <v>0</v>
      </c>
      <c r="V617" s="931">
        <f t="shared" si="363"/>
        <v>0</v>
      </c>
      <c r="W617" s="787">
        <f t="shared" si="364"/>
        <v>0</v>
      </c>
      <c r="X617" s="787">
        <f t="shared" si="365"/>
        <v>0</v>
      </c>
    </row>
    <row r="618" spans="2:34" s="769" customFormat="1" ht="15.65" customHeight="1" outlineLevel="2" x14ac:dyDescent="0.25">
      <c r="B618" s="773"/>
      <c r="C618" s="1041"/>
      <c r="D618" s="782" t="s">
        <v>2049</v>
      </c>
      <c r="E618" s="783"/>
      <c r="F618" s="773"/>
      <c r="G618" s="784">
        <v>0</v>
      </c>
      <c r="H618" s="784">
        <f t="shared" si="357"/>
        <v>0</v>
      </c>
      <c r="I618" s="784">
        <v>0</v>
      </c>
      <c r="J618" s="784">
        <f t="shared" si="358"/>
        <v>0</v>
      </c>
      <c r="K618" s="784"/>
      <c r="L618" s="784">
        <f t="shared" si="359"/>
        <v>0</v>
      </c>
      <c r="M618" s="784">
        <f>J618+H618*Onderbouwing_M29!$Y$2+L618</f>
        <v>0</v>
      </c>
      <c r="N618" s="1050"/>
      <c r="O618" s="787"/>
      <c r="P618" s="787"/>
      <c r="Q618" s="930" t="s">
        <v>1576</v>
      </c>
      <c r="R618" s="930">
        <f>_xlfn.XLOOKUP(Q618,Tabellen!$B$4:$B$16,Tabellen!$C$4:$C$16,"controleren")</f>
        <v>0.3</v>
      </c>
      <c r="S618" s="931">
        <f t="shared" si="360"/>
        <v>0</v>
      </c>
      <c r="T618" s="931">
        <f t="shared" si="361"/>
        <v>0</v>
      </c>
      <c r="U618" s="931">
        <f t="shared" si="362"/>
        <v>0</v>
      </c>
      <c r="V618" s="931">
        <f t="shared" si="363"/>
        <v>0</v>
      </c>
      <c r="W618" s="787">
        <f t="shared" si="364"/>
        <v>0</v>
      </c>
      <c r="X618" s="787">
        <f t="shared" si="365"/>
        <v>0</v>
      </c>
    </row>
    <row r="619" spans="2:34" s="769" customFormat="1" ht="15.65" customHeight="1" outlineLevel="2" x14ac:dyDescent="0.25">
      <c r="B619" s="773"/>
      <c r="C619" s="1041"/>
      <c r="D619" s="782" t="s">
        <v>2050</v>
      </c>
      <c r="E619" s="783"/>
      <c r="F619" s="773"/>
      <c r="G619" s="784">
        <v>0</v>
      </c>
      <c r="H619" s="784">
        <f t="shared" si="357"/>
        <v>0</v>
      </c>
      <c r="I619" s="784">
        <v>0</v>
      </c>
      <c r="J619" s="784">
        <f t="shared" si="358"/>
        <v>0</v>
      </c>
      <c r="K619" s="784"/>
      <c r="L619" s="784">
        <f t="shared" si="359"/>
        <v>0</v>
      </c>
      <c r="M619" s="784">
        <f>J619+H619*Onderbouwing_M29!$Y$2+L619</f>
        <v>0</v>
      </c>
      <c r="N619" s="1050"/>
      <c r="O619" s="787"/>
      <c r="P619" s="787"/>
      <c r="Q619" s="930" t="s">
        <v>1576</v>
      </c>
      <c r="R619" s="930">
        <f>_xlfn.XLOOKUP(Q619,Tabellen!$B$4:$B$16,Tabellen!$C$4:$C$16,"controleren")</f>
        <v>0.3</v>
      </c>
      <c r="S619" s="931">
        <f t="shared" si="360"/>
        <v>0</v>
      </c>
      <c r="T619" s="931">
        <f t="shared" si="361"/>
        <v>0</v>
      </c>
      <c r="U619" s="931">
        <f t="shared" si="362"/>
        <v>0</v>
      </c>
      <c r="V619" s="931">
        <f t="shared" si="363"/>
        <v>0</v>
      </c>
      <c r="W619" s="787">
        <f t="shared" si="364"/>
        <v>0</v>
      </c>
      <c r="X619" s="787">
        <f t="shared" si="365"/>
        <v>0</v>
      </c>
    </row>
    <row r="620" spans="2:34" s="769" customFormat="1" ht="15.65" customHeight="1" outlineLevel="2" x14ac:dyDescent="0.25">
      <c r="B620" s="773"/>
      <c r="C620" s="1041"/>
      <c r="D620" s="782" t="s">
        <v>2051</v>
      </c>
      <c r="E620" s="783"/>
      <c r="F620" s="773"/>
      <c r="G620" s="784">
        <v>0</v>
      </c>
      <c r="H620" s="784">
        <f t="shared" si="357"/>
        <v>0</v>
      </c>
      <c r="I620" s="784">
        <v>0</v>
      </c>
      <c r="J620" s="784">
        <f t="shared" si="358"/>
        <v>0</v>
      </c>
      <c r="K620" s="784"/>
      <c r="L620" s="784">
        <f t="shared" si="359"/>
        <v>0</v>
      </c>
      <c r="M620" s="784">
        <f>J620+H620*Onderbouwing_M29!$Y$2+L620</f>
        <v>0</v>
      </c>
      <c r="N620" s="1050"/>
      <c r="O620" s="787"/>
      <c r="P620" s="787"/>
      <c r="Q620" s="930" t="s">
        <v>1576</v>
      </c>
      <c r="R620" s="930">
        <f>_xlfn.XLOOKUP(Q620,Tabellen!$B$4:$B$16,Tabellen!$C$4:$C$16,"controleren")</f>
        <v>0.3</v>
      </c>
      <c r="S620" s="931">
        <f t="shared" si="360"/>
        <v>0</v>
      </c>
      <c r="T620" s="931">
        <f t="shared" si="361"/>
        <v>0</v>
      </c>
      <c r="U620" s="931">
        <f t="shared" si="362"/>
        <v>0</v>
      </c>
      <c r="V620" s="931">
        <f t="shared" si="363"/>
        <v>0</v>
      </c>
      <c r="W620" s="787">
        <f t="shared" si="364"/>
        <v>0</v>
      </c>
      <c r="X620" s="787">
        <f t="shared" si="365"/>
        <v>0</v>
      </c>
    </row>
    <row r="621" spans="2:34" s="769" customFormat="1" ht="15.65" customHeight="1" outlineLevel="2" x14ac:dyDescent="0.25">
      <c r="B621" s="773"/>
      <c r="C621" s="1041"/>
      <c r="D621" s="782" t="s">
        <v>2052</v>
      </c>
      <c r="E621" s="783"/>
      <c r="F621" s="773"/>
      <c r="G621" s="784">
        <v>0</v>
      </c>
      <c r="H621" s="784">
        <f t="shared" si="357"/>
        <v>0</v>
      </c>
      <c r="I621" s="784">
        <v>0</v>
      </c>
      <c r="J621" s="784">
        <f t="shared" si="358"/>
        <v>0</v>
      </c>
      <c r="K621" s="784"/>
      <c r="L621" s="784">
        <f t="shared" si="359"/>
        <v>0</v>
      </c>
      <c r="M621" s="784">
        <f>J621+H621*Onderbouwing_M29!$Y$2+L621</f>
        <v>0</v>
      </c>
      <c r="N621" s="1050"/>
      <c r="O621" s="787"/>
      <c r="P621" s="787"/>
      <c r="Q621" s="930" t="s">
        <v>1576</v>
      </c>
      <c r="R621" s="930">
        <f>_xlfn.XLOOKUP(Q621,Tabellen!$B$4:$B$16,Tabellen!$C$4:$C$16,"controleren")</f>
        <v>0.3</v>
      </c>
      <c r="S621" s="931">
        <f t="shared" si="360"/>
        <v>0</v>
      </c>
      <c r="T621" s="931">
        <f t="shared" si="361"/>
        <v>0</v>
      </c>
      <c r="U621" s="931">
        <f t="shared" si="362"/>
        <v>0</v>
      </c>
      <c r="V621" s="931">
        <f t="shared" si="363"/>
        <v>0</v>
      </c>
      <c r="W621" s="787">
        <f t="shared" si="364"/>
        <v>0</v>
      </c>
      <c r="X621" s="787">
        <f t="shared" si="365"/>
        <v>0</v>
      </c>
    </row>
    <row r="622" spans="2:34" s="769" customFormat="1" ht="15.65" customHeight="1" outlineLevel="2" x14ac:dyDescent="0.25">
      <c r="B622" s="773" t="str">
        <f>B612</f>
        <v>V1-3-I2</v>
      </c>
      <c r="C622" s="1042"/>
      <c r="D622" s="769" t="str">
        <f>D612</f>
        <v>Voorzetwand Metal Stud met vlaswol deken dik 140 mm Rc=3.50 45- 120 m²</v>
      </c>
      <c r="E622" s="783">
        <v>1</v>
      </c>
      <c r="F622" s="773" t="s">
        <v>78</v>
      </c>
      <c r="G622" s="784">
        <v>0</v>
      </c>
      <c r="H622" s="784">
        <f t="shared" si="357"/>
        <v>0</v>
      </c>
      <c r="I622" s="784">
        <v>0</v>
      </c>
      <c r="J622" s="784">
        <f t="shared" si="358"/>
        <v>0</v>
      </c>
      <c r="K622" s="767">
        <v>136</v>
      </c>
      <c r="L622" s="784">
        <f t="shared" si="359"/>
        <v>136</v>
      </c>
      <c r="M622" s="784">
        <f>J622+H622*Onderbouwing_M29!$Y$2+L622</f>
        <v>136</v>
      </c>
      <c r="N622" s="1050"/>
      <c r="O622" s="787"/>
      <c r="P622" s="787"/>
      <c r="Q622" s="930" t="s">
        <v>1576</v>
      </c>
      <c r="R622" s="930">
        <f>_xlfn.XLOOKUP(Q622,Tabellen!$B$4:$B$16,Tabellen!$C$4:$C$16,"controleren")</f>
        <v>0.3</v>
      </c>
      <c r="S622" s="931">
        <f t="shared" si="360"/>
        <v>40.799999999999997</v>
      </c>
      <c r="T622" s="931">
        <f t="shared" si="361"/>
        <v>95.2</v>
      </c>
      <c r="U622" s="931">
        <f t="shared" si="362"/>
        <v>3.6719999999999997</v>
      </c>
      <c r="V622" s="931">
        <f t="shared" si="363"/>
        <v>19.992000000000001</v>
      </c>
      <c r="W622" s="787">
        <f t="shared" si="364"/>
        <v>23.664000000000001</v>
      </c>
      <c r="X622" s="787">
        <f t="shared" si="365"/>
        <v>159.66399999999999</v>
      </c>
    </row>
    <row r="623" spans="2:34" ht="15.65" customHeight="1" outlineLevel="2" x14ac:dyDescent="0.25">
      <c r="B623" s="782"/>
      <c r="E623" s="783"/>
      <c r="G623" s="784">
        <v>0</v>
      </c>
      <c r="H623" s="784">
        <f t="shared" si="357"/>
        <v>0</v>
      </c>
      <c r="I623" s="784">
        <v>0</v>
      </c>
      <c r="J623" s="784">
        <f t="shared" si="358"/>
        <v>0</v>
      </c>
      <c r="K623" s="784"/>
      <c r="L623" s="784">
        <f t="shared" si="359"/>
        <v>0</v>
      </c>
      <c r="M623" s="784">
        <f>J623+H623*Onderbouwing_M29!$Y$2+L623</f>
        <v>0</v>
      </c>
      <c r="N623" s="1049"/>
      <c r="O623" s="785"/>
      <c r="P623" s="785"/>
      <c r="Q623" s="785"/>
      <c r="R623" s="785"/>
      <c r="S623" s="785"/>
      <c r="T623" s="785"/>
      <c r="U623" s="785"/>
      <c r="V623" s="785"/>
      <c r="W623" s="785"/>
      <c r="X623" s="785"/>
    </row>
    <row r="624" spans="2:34" ht="9" customHeight="1" outlineLevel="1" x14ac:dyDescent="0.25">
      <c r="B624" s="788"/>
      <c r="D624" s="789"/>
      <c r="E624" s="791"/>
      <c r="F624" s="789"/>
      <c r="G624" s="790"/>
      <c r="H624" s="790"/>
      <c r="I624" s="790"/>
      <c r="J624" s="790"/>
      <c r="K624" s="790"/>
      <c r="L624" s="790"/>
      <c r="M624" s="790"/>
      <c r="N624" s="1037"/>
      <c r="O624" s="963"/>
      <c r="P624" s="963"/>
      <c r="Q624" s="963"/>
      <c r="R624" s="963"/>
      <c r="S624" s="963"/>
      <c r="T624" s="963"/>
      <c r="U624" s="963"/>
      <c r="V624" s="963"/>
      <c r="W624" s="963"/>
      <c r="X624" s="963"/>
      <c r="Y624" s="963"/>
      <c r="Z624" s="774"/>
      <c r="AA624" s="779"/>
      <c r="AB624" s="753"/>
      <c r="AC624" s="753"/>
      <c r="AD624" s="753"/>
      <c r="AE624" s="753"/>
      <c r="AF624" s="753"/>
      <c r="AG624" s="758"/>
      <c r="AH624" s="758"/>
    </row>
    <row r="625" spans="2:34" ht="15.65" customHeight="1" outlineLevel="1" x14ac:dyDescent="0.25">
      <c r="B625" s="760" t="s">
        <v>1823</v>
      </c>
      <c r="D625" s="761" t="s">
        <v>1838</v>
      </c>
      <c r="E625" s="780">
        <v>1</v>
      </c>
      <c r="F625" s="761" t="s">
        <v>78</v>
      </c>
      <c r="G625" s="762"/>
      <c r="H625" s="762">
        <f>SUM(H626:H636)</f>
        <v>0</v>
      </c>
      <c r="I625" s="762"/>
      <c r="J625" s="762">
        <f>SUM(J626:J636)</f>
        <v>0</v>
      </c>
      <c r="K625" s="762"/>
      <c r="L625" s="762">
        <f>SUM(L626:L636)</f>
        <v>137</v>
      </c>
      <c r="M625" s="762">
        <f>SUM(M626:M636)</f>
        <v>137</v>
      </c>
      <c r="N625" s="1049"/>
      <c r="O625" s="763">
        <f>SUM(M626:M636)</f>
        <v>137</v>
      </c>
      <c r="P625" s="781" t="str">
        <f>B625</f>
        <v>V1-3-I3</v>
      </c>
      <c r="Q625" s="781"/>
      <c r="R625" s="781"/>
      <c r="S625" s="781"/>
      <c r="T625" s="781"/>
      <c r="U625" s="781"/>
      <c r="V625" s="781"/>
      <c r="W625" s="781"/>
      <c r="X625" s="932">
        <f>SUM(X626:X636)</f>
        <v>160.83799999999999</v>
      </c>
    </row>
    <row r="626" spans="2:34" ht="15.65" customHeight="1" outlineLevel="2" x14ac:dyDescent="0.25">
      <c r="B626" s="782"/>
      <c r="D626" s="793" t="s">
        <v>168</v>
      </c>
      <c r="E626" s="783"/>
      <c r="F626" s="794"/>
      <c r="G626" s="795"/>
      <c r="H626" s="795"/>
      <c r="I626" s="795"/>
      <c r="J626" s="795"/>
      <c r="K626" s="795"/>
      <c r="L626" s="784"/>
      <c r="M626" s="784"/>
      <c r="N626" s="1049"/>
      <c r="O626" s="785"/>
      <c r="P626" s="785"/>
      <c r="Q626" s="785"/>
      <c r="R626" s="785"/>
      <c r="S626" s="785"/>
      <c r="T626" s="785"/>
      <c r="U626" s="785"/>
      <c r="V626" s="785"/>
      <c r="W626" s="785"/>
      <c r="X626" s="785"/>
    </row>
    <row r="627" spans="2:34" s="769" customFormat="1" ht="15.65" customHeight="1" outlineLevel="2" x14ac:dyDescent="0.25">
      <c r="B627" s="773"/>
      <c r="C627" s="1041"/>
      <c r="D627" s="782" t="s">
        <v>2044</v>
      </c>
      <c r="E627" s="783"/>
      <c r="F627" s="773"/>
      <c r="G627" s="784">
        <v>0</v>
      </c>
      <c r="H627" s="784">
        <f t="shared" ref="H627:H636" si="366">E627*G627</f>
        <v>0</v>
      </c>
      <c r="I627" s="784">
        <v>0</v>
      </c>
      <c r="J627" s="784">
        <f t="shared" ref="J627:J636" si="367">E627*I627</f>
        <v>0</v>
      </c>
      <c r="K627" s="784"/>
      <c r="L627" s="784">
        <f t="shared" ref="L627:L636" si="368">E627*K627</f>
        <v>0</v>
      </c>
      <c r="M627" s="784">
        <f>J627+H627*Onderbouwing_M29!$Y$2+L627</f>
        <v>0</v>
      </c>
      <c r="N627" s="1050"/>
      <c r="O627" s="787"/>
      <c r="P627" s="787"/>
      <c r="Q627" s="930" t="s">
        <v>1576</v>
      </c>
      <c r="R627" s="930">
        <f>_xlfn.XLOOKUP(Q627,Tabellen!$B$4:$B$16,Tabellen!$C$4:$C$16,"controleren")</f>
        <v>0.3</v>
      </c>
      <c r="S627" s="931">
        <f t="shared" ref="S627:S635" si="369">M627*R627</f>
        <v>0</v>
      </c>
      <c r="T627" s="931">
        <f t="shared" ref="T627:T635" si="370">M627-S627</f>
        <v>0</v>
      </c>
      <c r="U627" s="931">
        <f t="shared" ref="U627:U635" si="371">S627*$U$2</f>
        <v>0</v>
      </c>
      <c r="V627" s="931">
        <f t="shared" ref="V627:V635" si="372">T627*$V$2</f>
        <v>0</v>
      </c>
      <c r="W627" s="787">
        <f t="shared" ref="W627:W635" si="373">U627+V627</f>
        <v>0</v>
      </c>
      <c r="X627" s="787">
        <f t="shared" ref="X627:X635" si="374">M627+W627</f>
        <v>0</v>
      </c>
    </row>
    <row r="628" spans="2:34" s="769" customFormat="1" ht="15.65" customHeight="1" outlineLevel="2" x14ac:dyDescent="0.25">
      <c r="B628" s="773"/>
      <c r="C628" s="1041"/>
      <c r="D628" s="782" t="s">
        <v>2053</v>
      </c>
      <c r="E628" s="783"/>
      <c r="F628" s="773"/>
      <c r="G628" s="784">
        <v>0</v>
      </c>
      <c r="H628" s="784">
        <f t="shared" si="366"/>
        <v>0</v>
      </c>
      <c r="I628" s="784">
        <v>0</v>
      </c>
      <c r="J628" s="784">
        <f t="shared" si="367"/>
        <v>0</v>
      </c>
      <c r="K628" s="784"/>
      <c r="L628" s="784">
        <f t="shared" si="368"/>
        <v>0</v>
      </c>
      <c r="M628" s="784">
        <f>J628+H628*Onderbouwing_M29!$Y$2+L628</f>
        <v>0</v>
      </c>
      <c r="N628" s="1050"/>
      <c r="O628" s="787"/>
      <c r="P628" s="787"/>
      <c r="Q628" s="930" t="s">
        <v>1576</v>
      </c>
      <c r="R628" s="930">
        <f>_xlfn.XLOOKUP(Q628,Tabellen!$B$4:$B$16,Tabellen!$C$4:$C$16,"controleren")</f>
        <v>0.3</v>
      </c>
      <c r="S628" s="931">
        <f t="shared" si="369"/>
        <v>0</v>
      </c>
      <c r="T628" s="931">
        <f t="shared" si="370"/>
        <v>0</v>
      </c>
      <c r="U628" s="931">
        <f t="shared" si="371"/>
        <v>0</v>
      </c>
      <c r="V628" s="931">
        <f t="shared" si="372"/>
        <v>0</v>
      </c>
      <c r="W628" s="787">
        <f t="shared" si="373"/>
        <v>0</v>
      </c>
      <c r="X628" s="787">
        <f t="shared" si="374"/>
        <v>0</v>
      </c>
    </row>
    <row r="629" spans="2:34" s="769" customFormat="1" ht="15.65" customHeight="1" outlineLevel="2" x14ac:dyDescent="0.25">
      <c r="B629" s="773"/>
      <c r="C629" s="1041"/>
      <c r="D629" s="782" t="s">
        <v>2047</v>
      </c>
      <c r="E629" s="783"/>
      <c r="F629" s="773"/>
      <c r="G629" s="784">
        <v>0</v>
      </c>
      <c r="H629" s="784">
        <f t="shared" si="366"/>
        <v>0</v>
      </c>
      <c r="I629" s="784">
        <v>0</v>
      </c>
      <c r="J629" s="784">
        <f t="shared" si="367"/>
        <v>0</v>
      </c>
      <c r="K629" s="784"/>
      <c r="L629" s="784">
        <f t="shared" si="368"/>
        <v>0</v>
      </c>
      <c r="M629" s="784">
        <f>J629+H629*Onderbouwing_M29!$Y$2+L629</f>
        <v>0</v>
      </c>
      <c r="N629" s="1050"/>
      <c r="O629" s="787"/>
      <c r="P629" s="787"/>
      <c r="Q629" s="930" t="s">
        <v>1576</v>
      </c>
      <c r="R629" s="930">
        <f>_xlfn.XLOOKUP(Q629,Tabellen!$B$4:$B$16,Tabellen!$C$4:$C$16,"controleren")</f>
        <v>0.3</v>
      </c>
      <c r="S629" s="931">
        <f t="shared" si="369"/>
        <v>0</v>
      </c>
      <c r="T629" s="931">
        <f t="shared" si="370"/>
        <v>0</v>
      </c>
      <c r="U629" s="931">
        <f t="shared" si="371"/>
        <v>0</v>
      </c>
      <c r="V629" s="931">
        <f t="shared" si="372"/>
        <v>0</v>
      </c>
      <c r="W629" s="787">
        <f t="shared" si="373"/>
        <v>0</v>
      </c>
      <c r="X629" s="787">
        <f t="shared" si="374"/>
        <v>0</v>
      </c>
    </row>
    <row r="630" spans="2:34" s="769" customFormat="1" ht="15.65" customHeight="1" outlineLevel="2" x14ac:dyDescent="0.25">
      <c r="B630" s="773"/>
      <c r="C630" s="1041"/>
      <c r="D630" s="782" t="s">
        <v>2048</v>
      </c>
      <c r="E630" s="783"/>
      <c r="F630" s="773"/>
      <c r="G630" s="784">
        <v>0</v>
      </c>
      <c r="H630" s="784">
        <f t="shared" si="366"/>
        <v>0</v>
      </c>
      <c r="I630" s="784">
        <v>0</v>
      </c>
      <c r="J630" s="784">
        <f t="shared" si="367"/>
        <v>0</v>
      </c>
      <c r="K630" s="784"/>
      <c r="L630" s="784">
        <f t="shared" si="368"/>
        <v>0</v>
      </c>
      <c r="M630" s="784">
        <f>J630+H630*Onderbouwing_M29!$Y$2+L630</f>
        <v>0</v>
      </c>
      <c r="N630" s="1050"/>
      <c r="O630" s="787"/>
      <c r="P630" s="787"/>
      <c r="Q630" s="930" t="s">
        <v>1576</v>
      </c>
      <c r="R630" s="930">
        <f>_xlfn.XLOOKUP(Q630,Tabellen!$B$4:$B$16,Tabellen!$C$4:$C$16,"controleren")</f>
        <v>0.3</v>
      </c>
      <c r="S630" s="931">
        <f t="shared" si="369"/>
        <v>0</v>
      </c>
      <c r="T630" s="931">
        <f t="shared" si="370"/>
        <v>0</v>
      </c>
      <c r="U630" s="931">
        <f t="shared" si="371"/>
        <v>0</v>
      </c>
      <c r="V630" s="931">
        <f t="shared" si="372"/>
        <v>0</v>
      </c>
      <c r="W630" s="787">
        <f t="shared" si="373"/>
        <v>0</v>
      </c>
      <c r="X630" s="787">
        <f t="shared" si="374"/>
        <v>0</v>
      </c>
    </row>
    <row r="631" spans="2:34" s="769" customFormat="1" ht="15.65" customHeight="1" outlineLevel="2" x14ac:dyDescent="0.25">
      <c r="B631" s="773"/>
      <c r="C631" s="1041"/>
      <c r="D631" s="782" t="s">
        <v>2049</v>
      </c>
      <c r="E631" s="783"/>
      <c r="F631" s="773"/>
      <c r="G631" s="784">
        <v>0</v>
      </c>
      <c r="H631" s="784">
        <f t="shared" si="366"/>
        <v>0</v>
      </c>
      <c r="I631" s="784">
        <v>0</v>
      </c>
      <c r="J631" s="784">
        <f t="shared" si="367"/>
        <v>0</v>
      </c>
      <c r="K631" s="784"/>
      <c r="L631" s="784">
        <f t="shared" si="368"/>
        <v>0</v>
      </c>
      <c r="M631" s="784">
        <f>J631+H631*Onderbouwing_M29!$Y$2+L631</f>
        <v>0</v>
      </c>
      <c r="N631" s="1050"/>
      <c r="O631" s="787"/>
      <c r="P631" s="787"/>
      <c r="Q631" s="930" t="s">
        <v>1576</v>
      </c>
      <c r="R631" s="930">
        <f>_xlfn.XLOOKUP(Q631,Tabellen!$B$4:$B$16,Tabellen!$C$4:$C$16,"controleren")</f>
        <v>0.3</v>
      </c>
      <c r="S631" s="931">
        <f t="shared" si="369"/>
        <v>0</v>
      </c>
      <c r="T631" s="931">
        <f t="shared" si="370"/>
        <v>0</v>
      </c>
      <c r="U631" s="931">
        <f t="shared" si="371"/>
        <v>0</v>
      </c>
      <c r="V631" s="931">
        <f t="shared" si="372"/>
        <v>0</v>
      </c>
      <c r="W631" s="787">
        <f t="shared" si="373"/>
        <v>0</v>
      </c>
      <c r="X631" s="787">
        <f t="shared" si="374"/>
        <v>0</v>
      </c>
    </row>
    <row r="632" spans="2:34" s="769" customFormat="1" ht="15.65" customHeight="1" outlineLevel="2" x14ac:dyDescent="0.25">
      <c r="B632" s="773"/>
      <c r="C632" s="1041"/>
      <c r="D632" s="782" t="s">
        <v>2050</v>
      </c>
      <c r="E632" s="783"/>
      <c r="F632" s="773"/>
      <c r="G632" s="784">
        <v>0</v>
      </c>
      <c r="H632" s="784">
        <f t="shared" si="366"/>
        <v>0</v>
      </c>
      <c r="I632" s="784">
        <v>0</v>
      </c>
      <c r="J632" s="784">
        <f t="shared" si="367"/>
        <v>0</v>
      </c>
      <c r="K632" s="784"/>
      <c r="L632" s="784">
        <f t="shared" si="368"/>
        <v>0</v>
      </c>
      <c r="M632" s="784">
        <f>J632+H632*Onderbouwing_M29!$Y$2+L632</f>
        <v>0</v>
      </c>
      <c r="N632" s="1050"/>
      <c r="O632" s="787"/>
      <c r="P632" s="787"/>
      <c r="Q632" s="930" t="s">
        <v>1576</v>
      </c>
      <c r="R632" s="930">
        <f>_xlfn.XLOOKUP(Q632,Tabellen!$B$4:$B$16,Tabellen!$C$4:$C$16,"controleren")</f>
        <v>0.3</v>
      </c>
      <c r="S632" s="931">
        <f t="shared" si="369"/>
        <v>0</v>
      </c>
      <c r="T632" s="931">
        <f t="shared" si="370"/>
        <v>0</v>
      </c>
      <c r="U632" s="931">
        <f t="shared" si="371"/>
        <v>0</v>
      </c>
      <c r="V632" s="931">
        <f t="shared" si="372"/>
        <v>0</v>
      </c>
      <c r="W632" s="787">
        <f t="shared" si="373"/>
        <v>0</v>
      </c>
      <c r="X632" s="787">
        <f t="shared" si="374"/>
        <v>0</v>
      </c>
    </row>
    <row r="633" spans="2:34" s="769" customFormat="1" ht="15.65" customHeight="1" outlineLevel="2" x14ac:dyDescent="0.25">
      <c r="B633" s="773"/>
      <c r="C633" s="1041"/>
      <c r="D633" s="782" t="s">
        <v>2051</v>
      </c>
      <c r="E633" s="783"/>
      <c r="F633" s="773"/>
      <c r="G633" s="784">
        <v>0</v>
      </c>
      <c r="H633" s="784">
        <f t="shared" si="366"/>
        <v>0</v>
      </c>
      <c r="I633" s="784">
        <v>0</v>
      </c>
      <c r="J633" s="784">
        <f t="shared" si="367"/>
        <v>0</v>
      </c>
      <c r="K633" s="784"/>
      <c r="L633" s="784">
        <f t="shared" si="368"/>
        <v>0</v>
      </c>
      <c r="M633" s="784">
        <f>J633+H633*Onderbouwing_M29!$Y$2+L633</f>
        <v>0</v>
      </c>
      <c r="N633" s="1050"/>
      <c r="O633" s="787"/>
      <c r="P633" s="787"/>
      <c r="Q633" s="930" t="s">
        <v>1576</v>
      </c>
      <c r="R633" s="930">
        <f>_xlfn.XLOOKUP(Q633,Tabellen!$B$4:$B$16,Tabellen!$C$4:$C$16,"controleren")</f>
        <v>0.3</v>
      </c>
      <c r="S633" s="931">
        <f t="shared" si="369"/>
        <v>0</v>
      </c>
      <c r="T633" s="931">
        <f t="shared" si="370"/>
        <v>0</v>
      </c>
      <c r="U633" s="931">
        <f t="shared" si="371"/>
        <v>0</v>
      </c>
      <c r="V633" s="931">
        <f t="shared" si="372"/>
        <v>0</v>
      </c>
      <c r="W633" s="787">
        <f t="shared" si="373"/>
        <v>0</v>
      </c>
      <c r="X633" s="787">
        <f t="shared" si="374"/>
        <v>0</v>
      </c>
    </row>
    <row r="634" spans="2:34" s="769" customFormat="1" ht="15.65" customHeight="1" outlineLevel="2" x14ac:dyDescent="0.25">
      <c r="B634" s="773"/>
      <c r="C634" s="1041"/>
      <c r="D634" s="782" t="s">
        <v>2052</v>
      </c>
      <c r="E634" s="783"/>
      <c r="F634" s="773"/>
      <c r="G634" s="784">
        <v>0</v>
      </c>
      <c r="H634" s="784">
        <f t="shared" si="366"/>
        <v>0</v>
      </c>
      <c r="I634" s="784">
        <v>0</v>
      </c>
      <c r="J634" s="784">
        <f t="shared" si="367"/>
        <v>0</v>
      </c>
      <c r="K634" s="784"/>
      <c r="L634" s="784">
        <f t="shared" si="368"/>
        <v>0</v>
      </c>
      <c r="M634" s="784">
        <f>J634+H634*Onderbouwing_M29!$Y$2+L634</f>
        <v>0</v>
      </c>
      <c r="N634" s="1050"/>
      <c r="O634" s="787"/>
      <c r="P634" s="787"/>
      <c r="Q634" s="930" t="s">
        <v>1576</v>
      </c>
      <c r="R634" s="930">
        <f>_xlfn.XLOOKUP(Q634,Tabellen!$B$4:$B$16,Tabellen!$C$4:$C$16,"controleren")</f>
        <v>0.3</v>
      </c>
      <c r="S634" s="931">
        <f t="shared" si="369"/>
        <v>0</v>
      </c>
      <c r="T634" s="931">
        <f t="shared" si="370"/>
        <v>0</v>
      </c>
      <c r="U634" s="931">
        <f t="shared" si="371"/>
        <v>0</v>
      </c>
      <c r="V634" s="931">
        <f t="shared" si="372"/>
        <v>0</v>
      </c>
      <c r="W634" s="787">
        <f t="shared" si="373"/>
        <v>0</v>
      </c>
      <c r="X634" s="787">
        <f t="shared" si="374"/>
        <v>0</v>
      </c>
    </row>
    <row r="635" spans="2:34" s="769" customFormat="1" ht="15.65" customHeight="1" outlineLevel="2" x14ac:dyDescent="0.25">
      <c r="B635" s="773" t="str">
        <f>B625</f>
        <v>V1-3-I3</v>
      </c>
      <c r="C635" s="1042"/>
      <c r="D635" s="769" t="str">
        <f>D625</f>
        <v>Voorzetwand Metal Stud met vlaswol deken dik 140 mm Rc=3.50 &gt; 120 m²</v>
      </c>
      <c r="E635" s="783">
        <v>1</v>
      </c>
      <c r="F635" s="773" t="s">
        <v>78</v>
      </c>
      <c r="G635" s="784">
        <v>0</v>
      </c>
      <c r="H635" s="784">
        <f t="shared" si="366"/>
        <v>0</v>
      </c>
      <c r="I635" s="784"/>
      <c r="J635" s="784">
        <f t="shared" si="367"/>
        <v>0</v>
      </c>
      <c r="K635" s="767">
        <v>137</v>
      </c>
      <c r="L635" s="784">
        <f t="shared" si="368"/>
        <v>137</v>
      </c>
      <c r="M635" s="784">
        <f>J635+H635*Onderbouwing_M29!$Y$2+L635</f>
        <v>137</v>
      </c>
      <c r="N635" s="1050"/>
      <c r="O635" s="787"/>
      <c r="P635" s="787"/>
      <c r="Q635" s="930" t="s">
        <v>1576</v>
      </c>
      <c r="R635" s="930">
        <f>_xlfn.XLOOKUP(Q635,Tabellen!$B$4:$B$16,Tabellen!$C$4:$C$16,"controleren")</f>
        <v>0.3</v>
      </c>
      <c r="S635" s="931">
        <f t="shared" si="369"/>
        <v>41.1</v>
      </c>
      <c r="T635" s="931">
        <f t="shared" si="370"/>
        <v>95.9</v>
      </c>
      <c r="U635" s="931">
        <f t="shared" si="371"/>
        <v>3.6989999999999998</v>
      </c>
      <c r="V635" s="931">
        <f t="shared" si="372"/>
        <v>20.138999999999999</v>
      </c>
      <c r="W635" s="787">
        <f t="shared" si="373"/>
        <v>23.838000000000001</v>
      </c>
      <c r="X635" s="787">
        <f t="shared" si="374"/>
        <v>160.83799999999999</v>
      </c>
    </row>
    <row r="636" spans="2:34" ht="15.65" customHeight="1" outlineLevel="2" x14ac:dyDescent="0.25">
      <c r="B636" s="782"/>
      <c r="E636" s="783"/>
      <c r="G636" s="784">
        <v>0</v>
      </c>
      <c r="H636" s="784">
        <f t="shared" si="366"/>
        <v>0</v>
      </c>
      <c r="I636" s="784">
        <v>0</v>
      </c>
      <c r="J636" s="784">
        <f t="shared" si="367"/>
        <v>0</v>
      </c>
      <c r="K636" s="784"/>
      <c r="L636" s="784">
        <f t="shared" si="368"/>
        <v>0</v>
      </c>
      <c r="M636" s="784">
        <f>J636+H636*Onderbouwing_M29!$Y$2+L636</f>
        <v>0</v>
      </c>
      <c r="N636" s="1049"/>
      <c r="O636" s="785"/>
      <c r="P636" s="785"/>
      <c r="Q636" s="785"/>
      <c r="R636" s="785"/>
      <c r="S636" s="785"/>
      <c r="T636" s="785"/>
      <c r="U636" s="785"/>
      <c r="V636" s="785"/>
      <c r="W636" s="785"/>
      <c r="X636" s="785"/>
      <c r="Y636" s="787"/>
      <c r="Z636" s="939"/>
    </row>
    <row r="637" spans="2:34" ht="9" customHeight="1" outlineLevel="1" x14ac:dyDescent="0.25">
      <c r="B637" s="788"/>
      <c r="D637" s="789"/>
      <c r="E637" s="791"/>
      <c r="F637" s="789"/>
      <c r="G637" s="790"/>
      <c r="H637" s="790"/>
      <c r="I637" s="790"/>
      <c r="J637" s="790"/>
      <c r="K637" s="790"/>
      <c r="L637" s="790"/>
      <c r="M637" s="790"/>
      <c r="N637" s="1037"/>
      <c r="O637" s="963"/>
      <c r="P637" s="963"/>
      <c r="Q637" s="963"/>
      <c r="R637" s="963"/>
      <c r="S637" s="963"/>
      <c r="T637" s="963"/>
      <c r="U637" s="963"/>
      <c r="V637" s="963"/>
      <c r="W637" s="963"/>
      <c r="X637" s="963"/>
      <c r="Y637" s="963"/>
      <c r="Z637" s="774"/>
      <c r="AA637" s="779"/>
      <c r="AB637" s="753"/>
      <c r="AC637" s="753"/>
      <c r="AD637" s="753"/>
      <c r="AE637" s="753"/>
      <c r="AF637" s="753"/>
      <c r="AG637" s="758"/>
      <c r="AH637" s="758"/>
    </row>
    <row r="638" spans="2:34" ht="15.65" customHeight="1" outlineLevel="1" x14ac:dyDescent="0.25">
      <c r="B638" s="760" t="s">
        <v>1824</v>
      </c>
      <c r="D638" s="761" t="s">
        <v>1607</v>
      </c>
      <c r="E638" s="780">
        <v>1</v>
      </c>
      <c r="F638" s="761" t="s">
        <v>78</v>
      </c>
      <c r="G638" s="762"/>
      <c r="H638" s="762">
        <f>SUM(H639:H641)</f>
        <v>0</v>
      </c>
      <c r="I638" s="762"/>
      <c r="J638" s="762">
        <f>SUM(J639:J641)</f>
        <v>0</v>
      </c>
      <c r="K638" s="762"/>
      <c r="L638" s="762">
        <f>SUM(L639:L641)</f>
        <v>38</v>
      </c>
      <c r="M638" s="762">
        <f>SUM(M639:M641)</f>
        <v>38</v>
      </c>
      <c r="N638" s="1049"/>
      <c r="O638" s="763">
        <f>SUM(M639:M641)</f>
        <v>38</v>
      </c>
      <c r="P638" s="781" t="str">
        <f>B638</f>
        <v>V1-3-I4</v>
      </c>
      <c r="Q638" s="781"/>
      <c r="R638" s="781"/>
      <c r="S638" s="781"/>
      <c r="T638" s="781"/>
      <c r="U638" s="781"/>
      <c r="V638" s="781"/>
      <c r="W638" s="781"/>
      <c r="X638" s="932">
        <f>SUM(X639:X641)</f>
        <v>44.612000000000002</v>
      </c>
    </row>
    <row r="639" spans="2:34" ht="15.65" customHeight="1" outlineLevel="2" x14ac:dyDescent="0.25">
      <c r="B639" s="782"/>
      <c r="D639" s="793" t="s">
        <v>168</v>
      </c>
      <c r="E639" s="783"/>
      <c r="G639" s="784"/>
      <c r="H639" s="784"/>
      <c r="I639" s="784"/>
      <c r="J639" s="784"/>
      <c r="K639" s="784"/>
      <c r="L639" s="784"/>
      <c r="M639" s="784"/>
      <c r="N639" s="1049"/>
      <c r="O639" s="785"/>
      <c r="P639" s="785"/>
      <c r="Q639" s="785"/>
      <c r="R639" s="785"/>
      <c r="S639" s="785"/>
      <c r="T639" s="785"/>
      <c r="U639" s="785"/>
      <c r="V639" s="785"/>
      <c r="W639" s="785"/>
      <c r="X639" s="785"/>
    </row>
    <row r="640" spans="2:34" s="769" customFormat="1" ht="15.65" customHeight="1" outlineLevel="2" x14ac:dyDescent="0.25">
      <c r="B640" s="773" t="str">
        <f>B638</f>
        <v>V1-3-I4</v>
      </c>
      <c r="C640" s="1042"/>
      <c r="D640" s="769" t="str">
        <f>D638</f>
        <v>╚ Meerprijs vlaswol deken dik ??? mm Rc=???</v>
      </c>
      <c r="E640" s="783">
        <v>1</v>
      </c>
      <c r="F640" s="773" t="s">
        <v>78</v>
      </c>
      <c r="G640" s="784">
        <v>0</v>
      </c>
      <c r="H640" s="784">
        <f>E640*G640</f>
        <v>0</v>
      </c>
      <c r="I640" s="784">
        <v>0</v>
      </c>
      <c r="J640" s="784">
        <f>E640*I640</f>
        <v>0</v>
      </c>
      <c r="K640" s="767">
        <v>38</v>
      </c>
      <c r="L640" s="784">
        <f>E640*K640</f>
        <v>38</v>
      </c>
      <c r="M640" s="784">
        <f>J640+H640*Onderbouwing_M29!$Y$2+L640</f>
        <v>38</v>
      </c>
      <c r="N640" s="1050"/>
      <c r="O640" s="787"/>
      <c r="P640" s="787"/>
      <c r="Q640" s="930" t="s">
        <v>1576</v>
      </c>
      <c r="R640" s="930">
        <f>_xlfn.XLOOKUP(Q640,Tabellen!$B$4:$B$16,Tabellen!$C$4:$C$16,"controleren")</f>
        <v>0.3</v>
      </c>
      <c r="S640" s="931">
        <f>M640*R640</f>
        <v>11.4</v>
      </c>
      <c r="T640" s="931">
        <f>M640-S640</f>
        <v>26.6</v>
      </c>
      <c r="U640" s="931">
        <f>S640*$U$2</f>
        <v>1.026</v>
      </c>
      <c r="V640" s="931">
        <f>T640*$V$2</f>
        <v>5.5860000000000003</v>
      </c>
      <c r="W640" s="787">
        <f>U640+V640</f>
        <v>6.6120000000000001</v>
      </c>
      <c r="X640" s="787">
        <f>M640+W640</f>
        <v>44.612000000000002</v>
      </c>
    </row>
    <row r="641" spans="2:34" ht="15.65" customHeight="1" outlineLevel="2" x14ac:dyDescent="0.25">
      <c r="B641" s="782"/>
      <c r="E641" s="783"/>
      <c r="G641" s="784">
        <v>0</v>
      </c>
      <c r="H641" s="784">
        <f>E641*G641</f>
        <v>0</v>
      </c>
      <c r="I641" s="784">
        <v>0</v>
      </c>
      <c r="J641" s="784">
        <f>E641*I641</f>
        <v>0</v>
      </c>
      <c r="K641" s="784"/>
      <c r="L641" s="784">
        <f>E641*K641</f>
        <v>0</v>
      </c>
      <c r="M641" s="784">
        <f>J641+H641*Onderbouwing_M29!$Y$2+L641</f>
        <v>0</v>
      </c>
      <c r="N641" s="1049"/>
      <c r="O641" s="785"/>
      <c r="P641" s="785"/>
      <c r="Q641" s="785"/>
      <c r="R641" s="785"/>
      <c r="S641" s="785"/>
      <c r="T641" s="785"/>
      <c r="U641" s="785"/>
      <c r="V641" s="785"/>
      <c r="W641" s="785"/>
      <c r="X641" s="785"/>
    </row>
    <row r="642" spans="2:34" ht="9" customHeight="1" outlineLevel="1" x14ac:dyDescent="0.25">
      <c r="B642" s="788"/>
      <c r="D642" s="789"/>
      <c r="E642" s="791"/>
      <c r="F642" s="789"/>
      <c r="G642" s="790"/>
      <c r="H642" s="790"/>
      <c r="I642" s="790"/>
      <c r="J642" s="790"/>
      <c r="K642" s="790"/>
      <c r="L642" s="790"/>
      <c r="M642" s="790"/>
      <c r="N642" s="1037"/>
      <c r="O642" s="963"/>
      <c r="P642" s="963"/>
      <c r="Q642" s="963"/>
      <c r="R642" s="963"/>
      <c r="S642" s="963"/>
      <c r="T642" s="963"/>
      <c r="U642" s="963"/>
      <c r="V642" s="963"/>
      <c r="W642" s="963"/>
      <c r="X642" s="963"/>
      <c r="Y642" s="963"/>
      <c r="Z642" s="774"/>
      <c r="AA642" s="779"/>
      <c r="AB642" s="753"/>
      <c r="AC642" s="753"/>
      <c r="AD642" s="753"/>
      <c r="AE642" s="753"/>
      <c r="AF642" s="753"/>
      <c r="AG642" s="758"/>
      <c r="AH642" s="758"/>
    </row>
    <row r="643" spans="2:34" ht="15.65" customHeight="1" outlineLevel="1" x14ac:dyDescent="0.25">
      <c r="B643" s="760" t="s">
        <v>1825</v>
      </c>
      <c r="D643" s="761" t="s">
        <v>1837</v>
      </c>
      <c r="E643" s="780">
        <v>1</v>
      </c>
      <c r="F643" s="761" t="s">
        <v>78</v>
      </c>
      <c r="G643" s="762"/>
      <c r="H643" s="762">
        <f>SUM(H644:H654)</f>
        <v>0</v>
      </c>
      <c r="I643" s="762"/>
      <c r="J643" s="762">
        <f>SUM(J644:J654)</f>
        <v>0</v>
      </c>
      <c r="K643" s="762"/>
      <c r="L643" s="762">
        <f>SUM(L644:L654)</f>
        <v>139</v>
      </c>
      <c r="M643" s="762">
        <f>SUM(M644:M654)</f>
        <v>139</v>
      </c>
      <c r="N643" s="1049"/>
      <c r="O643" s="763">
        <f>SUM(M644:M654)</f>
        <v>139</v>
      </c>
      <c r="P643" s="781" t="str">
        <f>B643</f>
        <v>V1-3-J1</v>
      </c>
      <c r="Q643" s="781"/>
      <c r="R643" s="781"/>
      <c r="S643" s="781"/>
      <c r="T643" s="781"/>
      <c r="U643" s="781"/>
      <c r="V643" s="781"/>
      <c r="W643" s="781"/>
      <c r="X643" s="932">
        <f>SUM(X644:X654)</f>
        <v>163.18600000000001</v>
      </c>
    </row>
    <row r="644" spans="2:34" ht="15.65" customHeight="1" outlineLevel="2" x14ac:dyDescent="0.25">
      <c r="B644" s="782"/>
      <c r="D644" s="793" t="s">
        <v>168</v>
      </c>
      <c r="E644" s="783"/>
      <c r="G644" s="784"/>
      <c r="H644" s="784"/>
      <c r="I644" s="784"/>
      <c r="J644" s="784"/>
      <c r="K644" s="784"/>
      <c r="L644" s="784"/>
      <c r="M644" s="784"/>
      <c r="N644" s="1049"/>
      <c r="O644" s="785"/>
      <c r="P644" s="785"/>
      <c r="Q644" s="785"/>
      <c r="R644" s="785"/>
      <c r="S644" s="785"/>
      <c r="T644" s="785"/>
      <c r="U644" s="785"/>
      <c r="V644" s="785"/>
      <c r="W644" s="785"/>
      <c r="X644" s="785"/>
    </row>
    <row r="645" spans="2:34" s="769" customFormat="1" ht="15.65" customHeight="1" outlineLevel="2" x14ac:dyDescent="0.25">
      <c r="B645" s="773"/>
      <c r="C645" s="1041"/>
      <c r="D645" s="782" t="s">
        <v>2044</v>
      </c>
      <c r="E645" s="783"/>
      <c r="F645" s="773"/>
      <c r="G645" s="784">
        <v>0</v>
      </c>
      <c r="H645" s="784">
        <f t="shared" ref="H645:H654" si="375">E645*G645</f>
        <v>0</v>
      </c>
      <c r="I645" s="784">
        <v>0</v>
      </c>
      <c r="J645" s="784">
        <f t="shared" ref="J645:J654" si="376">E645*I645</f>
        <v>0</v>
      </c>
      <c r="K645" s="784"/>
      <c r="L645" s="784">
        <f t="shared" ref="L645:L654" si="377">E645*K645</f>
        <v>0</v>
      </c>
      <c r="M645" s="784">
        <f>J645+H645*Onderbouwing_M29!$Y$2+L645</f>
        <v>0</v>
      </c>
      <c r="N645" s="1050"/>
      <c r="O645" s="787"/>
      <c r="P645" s="787"/>
      <c r="Q645" s="930" t="s">
        <v>1576</v>
      </c>
      <c r="R645" s="930">
        <f>_xlfn.XLOOKUP(Q645,Tabellen!$B$4:$B$16,Tabellen!$C$4:$C$16,"controleren")</f>
        <v>0.3</v>
      </c>
      <c r="S645" s="931">
        <f t="shared" ref="S645:S653" si="378">M645*R645</f>
        <v>0</v>
      </c>
      <c r="T645" s="931">
        <f t="shared" ref="T645:T653" si="379">M645-S645</f>
        <v>0</v>
      </c>
      <c r="U645" s="931">
        <f t="shared" ref="U645:U653" si="380">S645*$U$2</f>
        <v>0</v>
      </c>
      <c r="V645" s="931">
        <f t="shared" ref="V645:V653" si="381">T645*$V$2</f>
        <v>0</v>
      </c>
      <c r="W645" s="787">
        <f t="shared" ref="W645:W653" si="382">U645+V645</f>
        <v>0</v>
      </c>
      <c r="X645" s="787">
        <f t="shared" ref="X645:X653" si="383">M645+W645</f>
        <v>0</v>
      </c>
    </row>
    <row r="646" spans="2:34" s="769" customFormat="1" ht="15.65" customHeight="1" outlineLevel="2" x14ac:dyDescent="0.25">
      <c r="B646" s="773"/>
      <c r="C646" s="1041"/>
      <c r="D646" s="782" t="s">
        <v>2053</v>
      </c>
      <c r="E646" s="783"/>
      <c r="F646" s="773"/>
      <c r="G646" s="784">
        <v>0</v>
      </c>
      <c r="H646" s="784">
        <f t="shared" si="375"/>
        <v>0</v>
      </c>
      <c r="I646" s="784">
        <v>0</v>
      </c>
      <c r="J646" s="784">
        <f t="shared" si="376"/>
        <v>0</v>
      </c>
      <c r="K646" s="784"/>
      <c r="L646" s="784">
        <f t="shared" si="377"/>
        <v>0</v>
      </c>
      <c r="M646" s="784">
        <f>J646+H646*Onderbouwing_M29!$Y$2+L646</f>
        <v>0</v>
      </c>
      <c r="N646" s="1050"/>
      <c r="O646" s="787"/>
      <c r="P646" s="787"/>
      <c r="Q646" s="930" t="s">
        <v>1576</v>
      </c>
      <c r="R646" s="930">
        <f>_xlfn.XLOOKUP(Q646,Tabellen!$B$4:$B$16,Tabellen!$C$4:$C$16,"controleren")</f>
        <v>0.3</v>
      </c>
      <c r="S646" s="931">
        <f t="shared" si="378"/>
        <v>0</v>
      </c>
      <c r="T646" s="931">
        <f t="shared" si="379"/>
        <v>0</v>
      </c>
      <c r="U646" s="931">
        <f t="shared" si="380"/>
        <v>0</v>
      </c>
      <c r="V646" s="931">
        <f t="shared" si="381"/>
        <v>0</v>
      </c>
      <c r="W646" s="787">
        <f t="shared" si="382"/>
        <v>0</v>
      </c>
      <c r="X646" s="787">
        <f t="shared" si="383"/>
        <v>0</v>
      </c>
    </row>
    <row r="647" spans="2:34" s="769" customFormat="1" ht="15.65" customHeight="1" outlineLevel="2" x14ac:dyDescent="0.25">
      <c r="B647" s="773"/>
      <c r="C647" s="1041"/>
      <c r="D647" s="782" t="s">
        <v>2047</v>
      </c>
      <c r="E647" s="783"/>
      <c r="F647" s="773"/>
      <c r="G647" s="784">
        <v>0</v>
      </c>
      <c r="H647" s="784">
        <f t="shared" si="375"/>
        <v>0</v>
      </c>
      <c r="I647" s="784">
        <v>0</v>
      </c>
      <c r="J647" s="784">
        <f t="shared" si="376"/>
        <v>0</v>
      </c>
      <c r="K647" s="784"/>
      <c r="L647" s="784">
        <f t="shared" si="377"/>
        <v>0</v>
      </c>
      <c r="M647" s="784">
        <f>J647+H647*Onderbouwing_M29!$Y$2+L647</f>
        <v>0</v>
      </c>
      <c r="N647" s="1050"/>
      <c r="O647" s="787"/>
      <c r="P647" s="787"/>
      <c r="Q647" s="930" t="s">
        <v>1576</v>
      </c>
      <c r="R647" s="930">
        <f>_xlfn.XLOOKUP(Q647,Tabellen!$B$4:$B$16,Tabellen!$C$4:$C$16,"controleren")</f>
        <v>0.3</v>
      </c>
      <c r="S647" s="931">
        <f t="shared" si="378"/>
        <v>0</v>
      </c>
      <c r="T647" s="931">
        <f t="shared" si="379"/>
        <v>0</v>
      </c>
      <c r="U647" s="931">
        <f t="shared" si="380"/>
        <v>0</v>
      </c>
      <c r="V647" s="931">
        <f t="shared" si="381"/>
        <v>0</v>
      </c>
      <c r="W647" s="787">
        <f t="shared" si="382"/>
        <v>0</v>
      </c>
      <c r="X647" s="787">
        <f t="shared" si="383"/>
        <v>0</v>
      </c>
    </row>
    <row r="648" spans="2:34" s="769" customFormat="1" ht="15.65" customHeight="1" outlineLevel="2" x14ac:dyDescent="0.25">
      <c r="B648" s="773"/>
      <c r="C648" s="1041"/>
      <c r="D648" s="782" t="s">
        <v>2048</v>
      </c>
      <c r="E648" s="783"/>
      <c r="F648" s="773"/>
      <c r="G648" s="784">
        <v>0</v>
      </c>
      <c r="H648" s="784">
        <f t="shared" si="375"/>
        <v>0</v>
      </c>
      <c r="I648" s="784">
        <v>0</v>
      </c>
      <c r="J648" s="784">
        <f t="shared" si="376"/>
        <v>0</v>
      </c>
      <c r="K648" s="784"/>
      <c r="L648" s="784">
        <f t="shared" si="377"/>
        <v>0</v>
      </c>
      <c r="M648" s="784">
        <f>J648+H648*Onderbouwing_M29!$Y$2+L648</f>
        <v>0</v>
      </c>
      <c r="N648" s="1050"/>
      <c r="O648" s="787"/>
      <c r="P648" s="787"/>
      <c r="Q648" s="930" t="s">
        <v>1576</v>
      </c>
      <c r="R648" s="930">
        <f>_xlfn.XLOOKUP(Q648,Tabellen!$B$4:$B$16,Tabellen!$C$4:$C$16,"controleren")</f>
        <v>0.3</v>
      </c>
      <c r="S648" s="931">
        <f t="shared" si="378"/>
        <v>0</v>
      </c>
      <c r="T648" s="931">
        <f t="shared" si="379"/>
        <v>0</v>
      </c>
      <c r="U648" s="931">
        <f t="shared" si="380"/>
        <v>0</v>
      </c>
      <c r="V648" s="931">
        <f t="shared" si="381"/>
        <v>0</v>
      </c>
      <c r="W648" s="787">
        <f t="shared" si="382"/>
        <v>0</v>
      </c>
      <c r="X648" s="787">
        <f t="shared" si="383"/>
        <v>0</v>
      </c>
    </row>
    <row r="649" spans="2:34" s="769" customFormat="1" ht="15.65" customHeight="1" outlineLevel="2" x14ac:dyDescent="0.25">
      <c r="B649" s="773"/>
      <c r="C649" s="1041"/>
      <c r="D649" s="782" t="s">
        <v>2049</v>
      </c>
      <c r="E649" s="783"/>
      <c r="F649" s="773"/>
      <c r="G649" s="784">
        <v>0</v>
      </c>
      <c r="H649" s="784">
        <f t="shared" si="375"/>
        <v>0</v>
      </c>
      <c r="I649" s="784">
        <v>0</v>
      </c>
      <c r="J649" s="784">
        <f t="shared" si="376"/>
        <v>0</v>
      </c>
      <c r="K649" s="784"/>
      <c r="L649" s="784">
        <f t="shared" si="377"/>
        <v>0</v>
      </c>
      <c r="M649" s="784">
        <f>J649+H649*Onderbouwing_M29!$Y$2+L649</f>
        <v>0</v>
      </c>
      <c r="N649" s="1050"/>
      <c r="O649" s="787"/>
      <c r="P649" s="787"/>
      <c r="Q649" s="930" t="s">
        <v>1576</v>
      </c>
      <c r="R649" s="930">
        <f>_xlfn.XLOOKUP(Q649,Tabellen!$B$4:$B$16,Tabellen!$C$4:$C$16,"controleren")</f>
        <v>0.3</v>
      </c>
      <c r="S649" s="931">
        <f t="shared" si="378"/>
        <v>0</v>
      </c>
      <c r="T649" s="931">
        <f t="shared" si="379"/>
        <v>0</v>
      </c>
      <c r="U649" s="931">
        <f t="shared" si="380"/>
        <v>0</v>
      </c>
      <c r="V649" s="931">
        <f t="shared" si="381"/>
        <v>0</v>
      </c>
      <c r="W649" s="787">
        <f t="shared" si="382"/>
        <v>0</v>
      </c>
      <c r="X649" s="787">
        <f t="shared" si="383"/>
        <v>0</v>
      </c>
    </row>
    <row r="650" spans="2:34" s="769" customFormat="1" ht="15.65" customHeight="1" outlineLevel="2" x14ac:dyDescent="0.25">
      <c r="B650" s="773"/>
      <c r="C650" s="1041"/>
      <c r="D650" s="782" t="s">
        <v>2050</v>
      </c>
      <c r="E650" s="783"/>
      <c r="F650" s="773"/>
      <c r="G650" s="784">
        <v>0</v>
      </c>
      <c r="H650" s="784">
        <f t="shared" si="375"/>
        <v>0</v>
      </c>
      <c r="I650" s="784">
        <v>0</v>
      </c>
      <c r="J650" s="784">
        <f t="shared" si="376"/>
        <v>0</v>
      </c>
      <c r="K650" s="784"/>
      <c r="L650" s="784">
        <f t="shared" si="377"/>
        <v>0</v>
      </c>
      <c r="M650" s="784">
        <f>J650+H650*Onderbouwing_M29!$Y$2+L650</f>
        <v>0</v>
      </c>
      <c r="N650" s="1050"/>
      <c r="O650" s="787"/>
      <c r="P650" s="787"/>
      <c r="Q650" s="930" t="s">
        <v>1576</v>
      </c>
      <c r="R650" s="930">
        <f>_xlfn.XLOOKUP(Q650,Tabellen!$B$4:$B$16,Tabellen!$C$4:$C$16,"controleren")</f>
        <v>0.3</v>
      </c>
      <c r="S650" s="931">
        <f t="shared" si="378"/>
        <v>0</v>
      </c>
      <c r="T650" s="931">
        <f t="shared" si="379"/>
        <v>0</v>
      </c>
      <c r="U650" s="931">
        <f t="shared" si="380"/>
        <v>0</v>
      </c>
      <c r="V650" s="931">
        <f t="shared" si="381"/>
        <v>0</v>
      </c>
      <c r="W650" s="787">
        <f t="shared" si="382"/>
        <v>0</v>
      </c>
      <c r="X650" s="787">
        <f t="shared" si="383"/>
        <v>0</v>
      </c>
    </row>
    <row r="651" spans="2:34" s="769" customFormat="1" ht="15.65" customHeight="1" outlineLevel="2" x14ac:dyDescent="0.25">
      <c r="B651" s="773"/>
      <c r="C651" s="1041"/>
      <c r="D651" s="782" t="s">
        <v>2051</v>
      </c>
      <c r="E651" s="783"/>
      <c r="F651" s="773"/>
      <c r="G651" s="784">
        <v>0</v>
      </c>
      <c r="H651" s="784">
        <f t="shared" si="375"/>
        <v>0</v>
      </c>
      <c r="I651" s="784">
        <v>0</v>
      </c>
      <c r="J651" s="784">
        <f t="shared" si="376"/>
        <v>0</v>
      </c>
      <c r="K651" s="784"/>
      <c r="L651" s="784">
        <f t="shared" si="377"/>
        <v>0</v>
      </c>
      <c r="M651" s="784">
        <f>J651+H651*Onderbouwing_M29!$Y$2+L651</f>
        <v>0</v>
      </c>
      <c r="N651" s="1050"/>
      <c r="O651" s="787"/>
      <c r="P651" s="787"/>
      <c r="Q651" s="930" t="s">
        <v>1576</v>
      </c>
      <c r="R651" s="930">
        <f>_xlfn.XLOOKUP(Q651,Tabellen!$B$4:$B$16,Tabellen!$C$4:$C$16,"controleren")</f>
        <v>0.3</v>
      </c>
      <c r="S651" s="931">
        <f t="shared" si="378"/>
        <v>0</v>
      </c>
      <c r="T651" s="931">
        <f t="shared" si="379"/>
        <v>0</v>
      </c>
      <c r="U651" s="931">
        <f t="shared" si="380"/>
        <v>0</v>
      </c>
      <c r="V651" s="931">
        <f t="shared" si="381"/>
        <v>0</v>
      </c>
      <c r="W651" s="787">
        <f t="shared" si="382"/>
        <v>0</v>
      </c>
      <c r="X651" s="787">
        <f t="shared" si="383"/>
        <v>0</v>
      </c>
    </row>
    <row r="652" spans="2:34" s="769" customFormat="1" ht="15.65" customHeight="1" outlineLevel="2" x14ac:dyDescent="0.25">
      <c r="B652" s="773"/>
      <c r="C652" s="1041"/>
      <c r="D652" s="782" t="s">
        <v>2052</v>
      </c>
      <c r="E652" s="783"/>
      <c r="F652" s="773"/>
      <c r="G652" s="784">
        <v>0</v>
      </c>
      <c r="H652" s="784">
        <f t="shared" si="375"/>
        <v>0</v>
      </c>
      <c r="I652" s="784">
        <v>0</v>
      </c>
      <c r="J652" s="784">
        <f t="shared" si="376"/>
        <v>0</v>
      </c>
      <c r="K652" s="784"/>
      <c r="L652" s="784">
        <f t="shared" si="377"/>
        <v>0</v>
      </c>
      <c r="M652" s="784">
        <f>J652+H652*Onderbouwing_M29!$Y$2+L652</f>
        <v>0</v>
      </c>
      <c r="N652" s="1050"/>
      <c r="O652" s="787"/>
      <c r="P652" s="787"/>
      <c r="Q652" s="930" t="s">
        <v>1576</v>
      </c>
      <c r="R652" s="930">
        <f>_xlfn.XLOOKUP(Q652,Tabellen!$B$4:$B$16,Tabellen!$C$4:$C$16,"controleren")</f>
        <v>0.3</v>
      </c>
      <c r="S652" s="931">
        <f t="shared" si="378"/>
        <v>0</v>
      </c>
      <c r="T652" s="931">
        <f t="shared" si="379"/>
        <v>0</v>
      </c>
      <c r="U652" s="931">
        <f t="shared" si="380"/>
        <v>0</v>
      </c>
      <c r="V652" s="931">
        <f t="shared" si="381"/>
        <v>0</v>
      </c>
      <c r="W652" s="787">
        <f t="shared" si="382"/>
        <v>0</v>
      </c>
      <c r="X652" s="787">
        <f t="shared" si="383"/>
        <v>0</v>
      </c>
    </row>
    <row r="653" spans="2:34" s="769" customFormat="1" ht="15.65" customHeight="1" outlineLevel="2" x14ac:dyDescent="0.25">
      <c r="B653" s="773" t="str">
        <f>B643</f>
        <v>V1-3-J1</v>
      </c>
      <c r="C653" s="1042"/>
      <c r="D653" s="769" t="str">
        <f>D643</f>
        <v>Voorzetwand Metal Stud met grasvezel dik 160 mm Rc=3.50 &lt; 45 m²</v>
      </c>
      <c r="E653" s="783">
        <v>1</v>
      </c>
      <c r="F653" s="773" t="s">
        <v>78</v>
      </c>
      <c r="G653" s="784">
        <v>0</v>
      </c>
      <c r="H653" s="784">
        <f t="shared" si="375"/>
        <v>0</v>
      </c>
      <c r="I653" s="784">
        <v>0</v>
      </c>
      <c r="J653" s="784">
        <f t="shared" si="376"/>
        <v>0</v>
      </c>
      <c r="K653" s="767">
        <v>139</v>
      </c>
      <c r="L653" s="784">
        <f t="shared" si="377"/>
        <v>139</v>
      </c>
      <c r="M653" s="784">
        <f>J653+H653*Onderbouwing_M29!$Y$2+L653</f>
        <v>139</v>
      </c>
      <c r="N653" s="1050"/>
      <c r="O653" s="787"/>
      <c r="P653" s="787"/>
      <c r="Q653" s="930" t="s">
        <v>1576</v>
      </c>
      <c r="R653" s="930">
        <f>_xlfn.XLOOKUP(Q653,Tabellen!$B$4:$B$16,Tabellen!$C$4:$C$16,"controleren")</f>
        <v>0.3</v>
      </c>
      <c r="S653" s="931">
        <f t="shared" si="378"/>
        <v>41.699999999999996</v>
      </c>
      <c r="T653" s="931">
        <f t="shared" si="379"/>
        <v>97.300000000000011</v>
      </c>
      <c r="U653" s="931">
        <f t="shared" si="380"/>
        <v>3.7529999999999997</v>
      </c>
      <c r="V653" s="931">
        <f t="shared" si="381"/>
        <v>20.433000000000003</v>
      </c>
      <c r="W653" s="787">
        <f t="shared" si="382"/>
        <v>24.186000000000003</v>
      </c>
      <c r="X653" s="787">
        <f t="shared" si="383"/>
        <v>163.18600000000001</v>
      </c>
    </row>
    <row r="654" spans="2:34" ht="15.65" customHeight="1" outlineLevel="2" x14ac:dyDescent="0.25">
      <c r="B654" s="782"/>
      <c r="E654" s="783"/>
      <c r="G654" s="792"/>
      <c r="H654" s="784">
        <f t="shared" si="375"/>
        <v>0</v>
      </c>
      <c r="I654" s="784">
        <v>0</v>
      </c>
      <c r="J654" s="784">
        <f t="shared" si="376"/>
        <v>0</v>
      </c>
      <c r="K654" s="784"/>
      <c r="L654" s="784">
        <f t="shared" si="377"/>
        <v>0</v>
      </c>
      <c r="M654" s="784">
        <f>J654+H654*Onderbouwing_M29!$Y$2+L654</f>
        <v>0</v>
      </c>
      <c r="N654" s="1049"/>
      <c r="O654" s="785"/>
      <c r="P654" s="785"/>
      <c r="Q654" s="785"/>
      <c r="R654" s="785"/>
      <c r="S654" s="785"/>
      <c r="T654" s="785"/>
      <c r="U654" s="785"/>
      <c r="V654" s="785"/>
      <c r="W654" s="785"/>
      <c r="X654" s="785"/>
    </row>
    <row r="655" spans="2:34" ht="9" customHeight="1" outlineLevel="1" x14ac:dyDescent="0.25">
      <c r="B655" s="788"/>
      <c r="D655" s="789"/>
      <c r="E655" s="791"/>
      <c r="F655" s="789"/>
      <c r="G655" s="790"/>
      <c r="H655" s="790"/>
      <c r="I655" s="790"/>
      <c r="J655" s="790"/>
      <c r="K655" s="790"/>
      <c r="L655" s="790"/>
      <c r="M655" s="790"/>
      <c r="N655" s="1037"/>
      <c r="O655" s="963"/>
      <c r="P655" s="963"/>
      <c r="Q655" s="963"/>
      <c r="R655" s="963"/>
      <c r="S655" s="963"/>
      <c r="T655" s="963"/>
      <c r="U655" s="963"/>
      <c r="V655" s="963"/>
      <c r="W655" s="963"/>
      <c r="X655" s="963"/>
      <c r="Y655" s="963"/>
      <c r="Z655" s="774"/>
      <c r="AA655" s="779"/>
      <c r="AB655" s="753"/>
      <c r="AC655" s="753"/>
      <c r="AD655" s="753"/>
      <c r="AE655" s="753"/>
      <c r="AF655" s="753"/>
      <c r="AG655" s="758"/>
      <c r="AH655" s="758"/>
    </row>
    <row r="656" spans="2:34" ht="15.65" customHeight="1" outlineLevel="1" x14ac:dyDescent="0.25">
      <c r="B656" s="760" t="s">
        <v>1826</v>
      </c>
      <c r="D656" s="761" t="s">
        <v>1836</v>
      </c>
      <c r="E656" s="780">
        <v>1</v>
      </c>
      <c r="F656" s="761" t="s">
        <v>78</v>
      </c>
      <c r="G656" s="762"/>
      <c r="H656" s="762">
        <f>SUM(H657:H667)</f>
        <v>0</v>
      </c>
      <c r="I656" s="762"/>
      <c r="J656" s="762">
        <f>SUM(J657:J667)</f>
        <v>0</v>
      </c>
      <c r="K656" s="762"/>
      <c r="L656" s="762">
        <f>SUM(L657:L667)</f>
        <v>140</v>
      </c>
      <c r="M656" s="762">
        <f>SUM(M657:M667)</f>
        <v>140</v>
      </c>
      <c r="N656" s="1049"/>
      <c r="O656" s="763">
        <f>SUM(M657:M667)</f>
        <v>140</v>
      </c>
      <c r="P656" s="781" t="str">
        <f>B656</f>
        <v>V1-3-J2</v>
      </c>
      <c r="Q656" s="781"/>
      <c r="R656" s="781"/>
      <c r="S656" s="781"/>
      <c r="T656" s="781"/>
      <c r="U656" s="781"/>
      <c r="V656" s="781"/>
      <c r="W656" s="781"/>
      <c r="X656" s="932">
        <f>SUM(X657:X667)</f>
        <v>164.36</v>
      </c>
    </row>
    <row r="657" spans="2:34" ht="15.65" customHeight="1" outlineLevel="2" x14ac:dyDescent="0.25">
      <c r="B657" s="782"/>
      <c r="D657" s="793" t="s">
        <v>168</v>
      </c>
      <c r="E657" s="783"/>
      <c r="G657" s="784"/>
      <c r="H657" s="784"/>
      <c r="I657" s="784"/>
      <c r="J657" s="784"/>
      <c r="K657" s="784"/>
      <c r="L657" s="784"/>
      <c r="M657" s="784"/>
      <c r="N657" s="1049"/>
      <c r="O657" s="785"/>
      <c r="P657" s="785"/>
      <c r="Q657" s="785"/>
      <c r="R657" s="785"/>
      <c r="S657" s="785"/>
      <c r="T657" s="785"/>
      <c r="U657" s="785"/>
      <c r="V657" s="785"/>
      <c r="W657" s="785"/>
      <c r="X657" s="785"/>
    </row>
    <row r="658" spans="2:34" s="769" customFormat="1" ht="15.65" customHeight="1" outlineLevel="2" x14ac:dyDescent="0.25">
      <c r="B658" s="773"/>
      <c r="C658" s="1041"/>
      <c r="D658" s="782" t="s">
        <v>2044</v>
      </c>
      <c r="E658" s="783"/>
      <c r="F658" s="773"/>
      <c r="G658" s="784">
        <v>0</v>
      </c>
      <c r="H658" s="784">
        <f t="shared" ref="H658:H667" si="384">E658*G658</f>
        <v>0</v>
      </c>
      <c r="I658" s="784">
        <v>0</v>
      </c>
      <c r="J658" s="784">
        <f t="shared" ref="J658:J667" si="385">E658*I658</f>
        <v>0</v>
      </c>
      <c r="K658" s="784"/>
      <c r="L658" s="784">
        <f t="shared" ref="L658:L667" si="386">E658*K658</f>
        <v>0</v>
      </c>
      <c r="M658" s="784">
        <f>J658+H658*Onderbouwing_M29!$Y$2+L658</f>
        <v>0</v>
      </c>
      <c r="N658" s="1050"/>
      <c r="O658" s="787"/>
      <c r="P658" s="787"/>
      <c r="Q658" s="930" t="s">
        <v>1576</v>
      </c>
      <c r="R658" s="930">
        <f>_xlfn.XLOOKUP(Q658,Tabellen!$B$4:$B$16,Tabellen!$C$4:$C$16,"controleren")</f>
        <v>0.3</v>
      </c>
      <c r="S658" s="931">
        <f t="shared" ref="S658:S666" si="387">M658*R658</f>
        <v>0</v>
      </c>
      <c r="T658" s="931">
        <f t="shared" ref="T658:T666" si="388">M658-S658</f>
        <v>0</v>
      </c>
      <c r="U658" s="931">
        <f t="shared" ref="U658:U666" si="389">S658*$U$2</f>
        <v>0</v>
      </c>
      <c r="V658" s="931">
        <f t="shared" ref="V658:V666" si="390">T658*$V$2</f>
        <v>0</v>
      </c>
      <c r="W658" s="787">
        <f t="shared" ref="W658:W666" si="391">U658+V658</f>
        <v>0</v>
      </c>
      <c r="X658" s="787">
        <f t="shared" ref="X658:X666" si="392">M658+W658</f>
        <v>0</v>
      </c>
    </row>
    <row r="659" spans="2:34" s="769" customFormat="1" ht="15.65" customHeight="1" outlineLevel="2" x14ac:dyDescent="0.25">
      <c r="B659" s="773"/>
      <c r="C659" s="1041"/>
      <c r="D659" s="782" t="s">
        <v>2053</v>
      </c>
      <c r="E659" s="783"/>
      <c r="F659" s="773"/>
      <c r="G659" s="784">
        <v>0</v>
      </c>
      <c r="H659" s="784">
        <f t="shared" si="384"/>
        <v>0</v>
      </c>
      <c r="I659" s="784">
        <v>0</v>
      </c>
      <c r="J659" s="784">
        <f t="shared" si="385"/>
        <v>0</v>
      </c>
      <c r="K659" s="784"/>
      <c r="L659" s="784">
        <f t="shared" si="386"/>
        <v>0</v>
      </c>
      <c r="M659" s="784">
        <f>J659+H659*Onderbouwing_M29!$Y$2+L659</f>
        <v>0</v>
      </c>
      <c r="N659" s="1050"/>
      <c r="O659" s="787"/>
      <c r="P659" s="787"/>
      <c r="Q659" s="930" t="s">
        <v>1576</v>
      </c>
      <c r="R659" s="930">
        <f>_xlfn.XLOOKUP(Q659,Tabellen!$B$4:$B$16,Tabellen!$C$4:$C$16,"controleren")</f>
        <v>0.3</v>
      </c>
      <c r="S659" s="931">
        <f t="shared" si="387"/>
        <v>0</v>
      </c>
      <c r="T659" s="931">
        <f t="shared" si="388"/>
        <v>0</v>
      </c>
      <c r="U659" s="931">
        <f t="shared" si="389"/>
        <v>0</v>
      </c>
      <c r="V659" s="931">
        <f t="shared" si="390"/>
        <v>0</v>
      </c>
      <c r="W659" s="787">
        <f t="shared" si="391"/>
        <v>0</v>
      </c>
      <c r="X659" s="787">
        <f t="shared" si="392"/>
        <v>0</v>
      </c>
    </row>
    <row r="660" spans="2:34" s="769" customFormat="1" ht="15.65" customHeight="1" outlineLevel="2" x14ac:dyDescent="0.25">
      <c r="B660" s="773"/>
      <c r="C660" s="1041"/>
      <c r="D660" s="782" t="s">
        <v>2047</v>
      </c>
      <c r="E660" s="783"/>
      <c r="F660" s="773"/>
      <c r="G660" s="784">
        <v>0</v>
      </c>
      <c r="H660" s="784">
        <f t="shared" si="384"/>
        <v>0</v>
      </c>
      <c r="I660" s="784">
        <v>0</v>
      </c>
      <c r="J660" s="784">
        <f t="shared" si="385"/>
        <v>0</v>
      </c>
      <c r="K660" s="784"/>
      <c r="L660" s="784">
        <f t="shared" si="386"/>
        <v>0</v>
      </c>
      <c r="M660" s="784">
        <f>J660+H660*Onderbouwing_M29!$Y$2+L660</f>
        <v>0</v>
      </c>
      <c r="N660" s="1050"/>
      <c r="O660" s="787"/>
      <c r="P660" s="787"/>
      <c r="Q660" s="930" t="s">
        <v>1576</v>
      </c>
      <c r="R660" s="930">
        <f>_xlfn.XLOOKUP(Q660,Tabellen!$B$4:$B$16,Tabellen!$C$4:$C$16,"controleren")</f>
        <v>0.3</v>
      </c>
      <c r="S660" s="931">
        <f t="shared" si="387"/>
        <v>0</v>
      </c>
      <c r="T660" s="931">
        <f t="shared" si="388"/>
        <v>0</v>
      </c>
      <c r="U660" s="931">
        <f t="shared" si="389"/>
        <v>0</v>
      </c>
      <c r="V660" s="931">
        <f t="shared" si="390"/>
        <v>0</v>
      </c>
      <c r="W660" s="787">
        <f t="shared" si="391"/>
        <v>0</v>
      </c>
      <c r="X660" s="787">
        <f t="shared" si="392"/>
        <v>0</v>
      </c>
    </row>
    <row r="661" spans="2:34" s="769" customFormat="1" ht="15.65" customHeight="1" outlineLevel="2" x14ac:dyDescent="0.25">
      <c r="B661" s="773"/>
      <c r="C661" s="1041"/>
      <c r="D661" s="782" t="s">
        <v>2048</v>
      </c>
      <c r="E661" s="783"/>
      <c r="F661" s="773"/>
      <c r="G661" s="784">
        <v>0</v>
      </c>
      <c r="H661" s="784">
        <f t="shared" si="384"/>
        <v>0</v>
      </c>
      <c r="I661" s="784">
        <v>0</v>
      </c>
      <c r="J661" s="784">
        <f t="shared" si="385"/>
        <v>0</v>
      </c>
      <c r="K661" s="784"/>
      <c r="L661" s="784">
        <f t="shared" si="386"/>
        <v>0</v>
      </c>
      <c r="M661" s="784">
        <f>J661+H661*Onderbouwing_M29!$Y$2+L661</f>
        <v>0</v>
      </c>
      <c r="N661" s="1050"/>
      <c r="O661" s="787"/>
      <c r="P661" s="787"/>
      <c r="Q661" s="930" t="s">
        <v>1576</v>
      </c>
      <c r="R661" s="930">
        <f>_xlfn.XLOOKUP(Q661,Tabellen!$B$4:$B$16,Tabellen!$C$4:$C$16,"controleren")</f>
        <v>0.3</v>
      </c>
      <c r="S661" s="931">
        <f t="shared" si="387"/>
        <v>0</v>
      </c>
      <c r="T661" s="931">
        <f t="shared" si="388"/>
        <v>0</v>
      </c>
      <c r="U661" s="931">
        <f t="shared" si="389"/>
        <v>0</v>
      </c>
      <c r="V661" s="931">
        <f t="shared" si="390"/>
        <v>0</v>
      </c>
      <c r="W661" s="787">
        <f t="shared" si="391"/>
        <v>0</v>
      </c>
      <c r="X661" s="787">
        <f t="shared" si="392"/>
        <v>0</v>
      </c>
    </row>
    <row r="662" spans="2:34" s="769" customFormat="1" ht="15.65" customHeight="1" outlineLevel="2" x14ac:dyDescent="0.25">
      <c r="B662" s="773"/>
      <c r="C662" s="1041"/>
      <c r="D662" s="782" t="s">
        <v>2049</v>
      </c>
      <c r="E662" s="783"/>
      <c r="F662" s="773"/>
      <c r="G662" s="784">
        <v>0</v>
      </c>
      <c r="H662" s="784">
        <f t="shared" si="384"/>
        <v>0</v>
      </c>
      <c r="I662" s="784">
        <v>0</v>
      </c>
      <c r="J662" s="784">
        <f t="shared" si="385"/>
        <v>0</v>
      </c>
      <c r="K662" s="784"/>
      <c r="L662" s="784">
        <f t="shared" si="386"/>
        <v>0</v>
      </c>
      <c r="M662" s="784">
        <f>J662+H662*Onderbouwing_M29!$Y$2+L662</f>
        <v>0</v>
      </c>
      <c r="N662" s="1050"/>
      <c r="O662" s="787"/>
      <c r="P662" s="787"/>
      <c r="Q662" s="930" t="s">
        <v>1576</v>
      </c>
      <c r="R662" s="930">
        <f>_xlfn.XLOOKUP(Q662,Tabellen!$B$4:$B$16,Tabellen!$C$4:$C$16,"controleren")</f>
        <v>0.3</v>
      </c>
      <c r="S662" s="931">
        <f t="shared" si="387"/>
        <v>0</v>
      </c>
      <c r="T662" s="931">
        <f t="shared" si="388"/>
        <v>0</v>
      </c>
      <c r="U662" s="931">
        <f t="shared" si="389"/>
        <v>0</v>
      </c>
      <c r="V662" s="931">
        <f t="shared" si="390"/>
        <v>0</v>
      </c>
      <c r="W662" s="787">
        <f t="shared" si="391"/>
        <v>0</v>
      </c>
      <c r="X662" s="787">
        <f t="shared" si="392"/>
        <v>0</v>
      </c>
    </row>
    <row r="663" spans="2:34" s="769" customFormat="1" ht="15.65" customHeight="1" outlineLevel="2" x14ac:dyDescent="0.25">
      <c r="B663" s="773"/>
      <c r="C663" s="1041"/>
      <c r="D663" s="782" t="s">
        <v>2050</v>
      </c>
      <c r="E663" s="783"/>
      <c r="F663" s="773"/>
      <c r="G663" s="784">
        <v>0</v>
      </c>
      <c r="H663" s="784">
        <f t="shared" si="384"/>
        <v>0</v>
      </c>
      <c r="I663" s="784">
        <v>0</v>
      </c>
      <c r="J663" s="784">
        <f t="shared" si="385"/>
        <v>0</v>
      </c>
      <c r="K663" s="784"/>
      <c r="L663" s="784">
        <f t="shared" si="386"/>
        <v>0</v>
      </c>
      <c r="M663" s="784">
        <f>J663+H663*Onderbouwing_M29!$Y$2+L663</f>
        <v>0</v>
      </c>
      <c r="N663" s="1050"/>
      <c r="O663" s="787"/>
      <c r="P663" s="787"/>
      <c r="Q663" s="930" t="s">
        <v>1576</v>
      </c>
      <c r="R663" s="930">
        <f>_xlfn.XLOOKUP(Q663,Tabellen!$B$4:$B$16,Tabellen!$C$4:$C$16,"controleren")</f>
        <v>0.3</v>
      </c>
      <c r="S663" s="931">
        <f t="shared" si="387"/>
        <v>0</v>
      </c>
      <c r="T663" s="931">
        <f t="shared" si="388"/>
        <v>0</v>
      </c>
      <c r="U663" s="931">
        <f t="shared" si="389"/>
        <v>0</v>
      </c>
      <c r="V663" s="931">
        <f t="shared" si="390"/>
        <v>0</v>
      </c>
      <c r="W663" s="787">
        <f t="shared" si="391"/>
        <v>0</v>
      </c>
      <c r="X663" s="787">
        <f t="shared" si="392"/>
        <v>0</v>
      </c>
    </row>
    <row r="664" spans="2:34" s="769" customFormat="1" ht="15.65" customHeight="1" outlineLevel="2" x14ac:dyDescent="0.25">
      <c r="B664" s="773"/>
      <c r="C664" s="1041"/>
      <c r="D664" s="782" t="s">
        <v>2051</v>
      </c>
      <c r="E664" s="783"/>
      <c r="F664" s="773"/>
      <c r="G664" s="784">
        <v>0</v>
      </c>
      <c r="H664" s="784">
        <f t="shared" si="384"/>
        <v>0</v>
      </c>
      <c r="I664" s="784">
        <v>0</v>
      </c>
      <c r="J664" s="784">
        <f t="shared" si="385"/>
        <v>0</v>
      </c>
      <c r="K664" s="784"/>
      <c r="L664" s="784">
        <f t="shared" si="386"/>
        <v>0</v>
      </c>
      <c r="M664" s="784">
        <f>J664+H664*Onderbouwing_M29!$Y$2+L664</f>
        <v>0</v>
      </c>
      <c r="N664" s="1050"/>
      <c r="O664" s="787"/>
      <c r="P664" s="787"/>
      <c r="Q664" s="930" t="s">
        <v>1576</v>
      </c>
      <c r="R664" s="930">
        <f>_xlfn.XLOOKUP(Q664,Tabellen!$B$4:$B$16,Tabellen!$C$4:$C$16,"controleren")</f>
        <v>0.3</v>
      </c>
      <c r="S664" s="931">
        <f t="shared" si="387"/>
        <v>0</v>
      </c>
      <c r="T664" s="931">
        <f t="shared" si="388"/>
        <v>0</v>
      </c>
      <c r="U664" s="931">
        <f t="shared" si="389"/>
        <v>0</v>
      </c>
      <c r="V664" s="931">
        <f t="shared" si="390"/>
        <v>0</v>
      </c>
      <c r="W664" s="787">
        <f t="shared" si="391"/>
        <v>0</v>
      </c>
      <c r="X664" s="787">
        <f t="shared" si="392"/>
        <v>0</v>
      </c>
    </row>
    <row r="665" spans="2:34" s="769" customFormat="1" ht="15.65" customHeight="1" outlineLevel="2" x14ac:dyDescent="0.25">
      <c r="B665" s="773"/>
      <c r="C665" s="1041"/>
      <c r="D665" s="782" t="s">
        <v>2052</v>
      </c>
      <c r="E665" s="783"/>
      <c r="F665" s="773"/>
      <c r="G665" s="784">
        <v>0</v>
      </c>
      <c r="H665" s="784">
        <f t="shared" si="384"/>
        <v>0</v>
      </c>
      <c r="I665" s="784">
        <v>0</v>
      </c>
      <c r="J665" s="784">
        <f t="shared" si="385"/>
        <v>0</v>
      </c>
      <c r="K665" s="784"/>
      <c r="L665" s="784">
        <f t="shared" si="386"/>
        <v>0</v>
      </c>
      <c r="M665" s="784">
        <f>J665+H665*Onderbouwing_M29!$Y$2+L665</f>
        <v>0</v>
      </c>
      <c r="N665" s="1050"/>
      <c r="O665" s="787"/>
      <c r="P665" s="787"/>
      <c r="Q665" s="930" t="s">
        <v>1576</v>
      </c>
      <c r="R665" s="930">
        <f>_xlfn.XLOOKUP(Q665,Tabellen!$B$4:$B$16,Tabellen!$C$4:$C$16,"controleren")</f>
        <v>0.3</v>
      </c>
      <c r="S665" s="931">
        <f t="shared" si="387"/>
        <v>0</v>
      </c>
      <c r="T665" s="931">
        <f t="shared" si="388"/>
        <v>0</v>
      </c>
      <c r="U665" s="931">
        <f t="shared" si="389"/>
        <v>0</v>
      </c>
      <c r="V665" s="931">
        <f t="shared" si="390"/>
        <v>0</v>
      </c>
      <c r="W665" s="787">
        <f t="shared" si="391"/>
        <v>0</v>
      </c>
      <c r="X665" s="787">
        <f t="shared" si="392"/>
        <v>0</v>
      </c>
    </row>
    <row r="666" spans="2:34" s="769" customFormat="1" ht="15.65" customHeight="1" outlineLevel="2" x14ac:dyDescent="0.25">
      <c r="B666" s="773" t="str">
        <f>B656</f>
        <v>V1-3-J2</v>
      </c>
      <c r="C666" s="1042"/>
      <c r="D666" s="769" t="str">
        <f>D656</f>
        <v>Voorzetwand Metal Stud met grasvezel dik 160 mm Rc=3.50 45- 120 m²</v>
      </c>
      <c r="E666" s="783">
        <v>1</v>
      </c>
      <c r="F666" s="773" t="s">
        <v>78</v>
      </c>
      <c r="G666" s="784">
        <v>0</v>
      </c>
      <c r="H666" s="784">
        <f t="shared" si="384"/>
        <v>0</v>
      </c>
      <c r="I666" s="784">
        <v>0</v>
      </c>
      <c r="J666" s="784">
        <f t="shared" si="385"/>
        <v>0</v>
      </c>
      <c r="K666" s="767">
        <v>140</v>
      </c>
      <c r="L666" s="784">
        <f t="shared" si="386"/>
        <v>140</v>
      </c>
      <c r="M666" s="784">
        <f>J666+H666*Onderbouwing_M29!$Y$2+L666</f>
        <v>140</v>
      </c>
      <c r="N666" s="1050"/>
      <c r="O666" s="787"/>
      <c r="P666" s="787"/>
      <c r="Q666" s="930" t="s">
        <v>1576</v>
      </c>
      <c r="R666" s="930">
        <f>_xlfn.XLOOKUP(Q666,Tabellen!$B$4:$B$16,Tabellen!$C$4:$C$16,"controleren")</f>
        <v>0.3</v>
      </c>
      <c r="S666" s="931">
        <f t="shared" si="387"/>
        <v>42</v>
      </c>
      <c r="T666" s="931">
        <f t="shared" si="388"/>
        <v>98</v>
      </c>
      <c r="U666" s="931">
        <f t="shared" si="389"/>
        <v>3.78</v>
      </c>
      <c r="V666" s="931">
        <f t="shared" si="390"/>
        <v>20.58</v>
      </c>
      <c r="W666" s="787">
        <f t="shared" si="391"/>
        <v>24.36</v>
      </c>
      <c r="X666" s="787">
        <f t="shared" si="392"/>
        <v>164.36</v>
      </c>
    </row>
    <row r="667" spans="2:34" ht="15.65" customHeight="1" outlineLevel="2" x14ac:dyDescent="0.25">
      <c r="B667" s="782"/>
      <c r="E667" s="783"/>
      <c r="G667" s="784">
        <v>0</v>
      </c>
      <c r="H667" s="784">
        <f t="shared" si="384"/>
        <v>0</v>
      </c>
      <c r="I667" s="784">
        <v>0</v>
      </c>
      <c r="J667" s="784">
        <f t="shared" si="385"/>
        <v>0</v>
      </c>
      <c r="K667" s="784"/>
      <c r="L667" s="784">
        <f t="shared" si="386"/>
        <v>0</v>
      </c>
      <c r="M667" s="784">
        <f>J667+H667*Onderbouwing_M29!$Y$2+L667</f>
        <v>0</v>
      </c>
      <c r="N667" s="1049"/>
      <c r="O667" s="785"/>
      <c r="P667" s="785"/>
      <c r="Q667" s="785"/>
      <c r="R667" s="785"/>
      <c r="S667" s="785"/>
      <c r="T667" s="785"/>
      <c r="U667" s="785"/>
      <c r="V667" s="785"/>
      <c r="W667" s="785"/>
      <c r="X667" s="785"/>
    </row>
    <row r="668" spans="2:34" ht="9" customHeight="1" outlineLevel="1" x14ac:dyDescent="0.25">
      <c r="B668" s="788"/>
      <c r="D668" s="789"/>
      <c r="E668" s="791"/>
      <c r="F668" s="789"/>
      <c r="G668" s="790"/>
      <c r="H668" s="790"/>
      <c r="I668" s="790"/>
      <c r="J668" s="790"/>
      <c r="K668" s="790"/>
      <c r="L668" s="790"/>
      <c r="M668" s="790"/>
      <c r="N668" s="1037"/>
      <c r="O668" s="963"/>
      <c r="P668" s="963"/>
      <c r="Q668" s="963"/>
      <c r="R668" s="963"/>
      <c r="S668" s="963"/>
      <c r="T668" s="963"/>
      <c r="U668" s="963"/>
      <c r="V668" s="963"/>
      <c r="W668" s="963"/>
      <c r="X668" s="963"/>
      <c r="Y668" s="963"/>
      <c r="Z668" s="774"/>
      <c r="AA668" s="779"/>
      <c r="AB668" s="753"/>
      <c r="AC668" s="753"/>
      <c r="AD668" s="753"/>
      <c r="AE668" s="753"/>
      <c r="AF668" s="753"/>
      <c r="AG668" s="758"/>
      <c r="AH668" s="758"/>
    </row>
    <row r="669" spans="2:34" ht="15.65" customHeight="1" outlineLevel="1" x14ac:dyDescent="0.25">
      <c r="B669" s="760" t="s">
        <v>1827</v>
      </c>
      <c r="D669" s="761" t="s">
        <v>1835</v>
      </c>
      <c r="E669" s="780">
        <v>1</v>
      </c>
      <c r="F669" s="761" t="s">
        <v>78</v>
      </c>
      <c r="G669" s="762"/>
      <c r="H669" s="762">
        <f>SUM(H670:H680)</f>
        <v>0</v>
      </c>
      <c r="I669" s="762"/>
      <c r="J669" s="762">
        <f>SUM(J670:J680)</f>
        <v>0</v>
      </c>
      <c r="K669" s="762"/>
      <c r="L669" s="762">
        <f>SUM(L670:L680)</f>
        <v>141</v>
      </c>
      <c r="M669" s="762">
        <f>SUM(M670:M680)</f>
        <v>141</v>
      </c>
      <c r="N669" s="1049"/>
      <c r="O669" s="763">
        <f>SUM(M670:M680)</f>
        <v>141</v>
      </c>
      <c r="P669" s="781" t="str">
        <f>B669</f>
        <v>V1-3-J3</v>
      </c>
      <c r="Q669" s="781"/>
      <c r="R669" s="781"/>
      <c r="S669" s="781"/>
      <c r="T669" s="781"/>
      <c r="U669" s="781"/>
      <c r="V669" s="781"/>
      <c r="W669" s="781"/>
      <c r="X669" s="932">
        <f>SUM(X670:X680)</f>
        <v>165.53399999999999</v>
      </c>
    </row>
    <row r="670" spans="2:34" ht="15.65" customHeight="1" outlineLevel="2" x14ac:dyDescent="0.25">
      <c r="B670" s="782"/>
      <c r="D670" s="793" t="s">
        <v>168</v>
      </c>
      <c r="E670" s="783"/>
      <c r="G670" s="784"/>
      <c r="H670" s="784"/>
      <c r="I670" s="784"/>
      <c r="J670" s="784"/>
      <c r="K670" s="784"/>
      <c r="L670" s="784"/>
      <c r="M670" s="784"/>
      <c r="N670" s="1049"/>
      <c r="O670" s="785"/>
      <c r="P670" s="785"/>
      <c r="Q670" s="785"/>
      <c r="R670" s="785"/>
      <c r="S670" s="785"/>
      <c r="T670" s="785"/>
      <c r="U670" s="785"/>
      <c r="V670" s="785"/>
      <c r="W670" s="785"/>
      <c r="X670" s="785"/>
    </row>
    <row r="671" spans="2:34" s="769" customFormat="1" ht="15.65" customHeight="1" outlineLevel="2" x14ac:dyDescent="0.25">
      <c r="B671" s="773"/>
      <c r="C671" s="1041"/>
      <c r="D671" s="782" t="s">
        <v>2044</v>
      </c>
      <c r="E671" s="783"/>
      <c r="F671" s="773"/>
      <c r="G671" s="784">
        <v>0</v>
      </c>
      <c r="H671" s="784">
        <f t="shared" ref="H671:H680" si="393">E671*G671</f>
        <v>0</v>
      </c>
      <c r="I671" s="784">
        <v>0</v>
      </c>
      <c r="J671" s="784">
        <f t="shared" ref="J671:J680" si="394">E671*I671</f>
        <v>0</v>
      </c>
      <c r="K671" s="784"/>
      <c r="L671" s="784">
        <f t="shared" ref="L671:L680" si="395">E671*K671</f>
        <v>0</v>
      </c>
      <c r="M671" s="784">
        <f>J671+H671*Onderbouwing_M29!$Y$2+L671</f>
        <v>0</v>
      </c>
      <c r="N671" s="1050"/>
      <c r="O671" s="787"/>
      <c r="P671" s="787"/>
      <c r="Q671" s="930" t="s">
        <v>1576</v>
      </c>
      <c r="R671" s="930">
        <f>_xlfn.XLOOKUP(Q671,Tabellen!$B$4:$B$16,Tabellen!$C$4:$C$16,"controleren")</f>
        <v>0.3</v>
      </c>
      <c r="S671" s="931">
        <f t="shared" ref="S671:S679" si="396">M671*R671</f>
        <v>0</v>
      </c>
      <c r="T671" s="931">
        <f t="shared" ref="T671:T679" si="397">M671-S671</f>
        <v>0</v>
      </c>
      <c r="U671" s="931">
        <f t="shared" ref="U671:U679" si="398">S671*$U$2</f>
        <v>0</v>
      </c>
      <c r="V671" s="931">
        <f t="shared" ref="V671:V679" si="399">T671*$V$2</f>
        <v>0</v>
      </c>
      <c r="W671" s="787">
        <f t="shared" ref="W671:W679" si="400">U671+V671</f>
        <v>0</v>
      </c>
      <c r="X671" s="787">
        <f t="shared" ref="X671:X679" si="401">M671+W671</f>
        <v>0</v>
      </c>
    </row>
    <row r="672" spans="2:34" s="769" customFormat="1" ht="15.65" customHeight="1" outlineLevel="2" x14ac:dyDescent="0.25">
      <c r="B672" s="773"/>
      <c r="C672" s="1041"/>
      <c r="D672" s="782" t="s">
        <v>2053</v>
      </c>
      <c r="E672" s="783"/>
      <c r="F672" s="773"/>
      <c r="G672" s="784">
        <v>0</v>
      </c>
      <c r="H672" s="784">
        <f t="shared" si="393"/>
        <v>0</v>
      </c>
      <c r="I672" s="784">
        <v>0</v>
      </c>
      <c r="J672" s="784">
        <f t="shared" si="394"/>
        <v>0</v>
      </c>
      <c r="K672" s="784"/>
      <c r="L672" s="784">
        <f t="shared" si="395"/>
        <v>0</v>
      </c>
      <c r="M672" s="784">
        <f>J672+H672*Onderbouwing_M29!$Y$2+L672</f>
        <v>0</v>
      </c>
      <c r="N672" s="1050"/>
      <c r="O672" s="787"/>
      <c r="P672" s="787"/>
      <c r="Q672" s="930" t="s">
        <v>1576</v>
      </c>
      <c r="R672" s="930">
        <f>_xlfn.XLOOKUP(Q672,Tabellen!$B$4:$B$16,Tabellen!$C$4:$C$16,"controleren")</f>
        <v>0.3</v>
      </c>
      <c r="S672" s="931">
        <f t="shared" si="396"/>
        <v>0</v>
      </c>
      <c r="T672" s="931">
        <f t="shared" si="397"/>
        <v>0</v>
      </c>
      <c r="U672" s="931">
        <f t="shared" si="398"/>
        <v>0</v>
      </c>
      <c r="V672" s="931">
        <f t="shared" si="399"/>
        <v>0</v>
      </c>
      <c r="W672" s="787">
        <f t="shared" si="400"/>
        <v>0</v>
      </c>
      <c r="X672" s="787">
        <f t="shared" si="401"/>
        <v>0</v>
      </c>
    </row>
    <row r="673" spans="2:34" s="769" customFormat="1" ht="15.65" customHeight="1" outlineLevel="2" x14ac:dyDescent="0.25">
      <c r="B673" s="773"/>
      <c r="C673" s="1041"/>
      <c r="D673" s="782" t="s">
        <v>2047</v>
      </c>
      <c r="E673" s="783"/>
      <c r="F673" s="773"/>
      <c r="G673" s="784">
        <v>0</v>
      </c>
      <c r="H673" s="784">
        <f t="shared" si="393"/>
        <v>0</v>
      </c>
      <c r="I673" s="784">
        <v>0</v>
      </c>
      <c r="J673" s="784">
        <f t="shared" si="394"/>
        <v>0</v>
      </c>
      <c r="K673" s="784"/>
      <c r="L673" s="784">
        <f t="shared" si="395"/>
        <v>0</v>
      </c>
      <c r="M673" s="784">
        <f>J673+H673*Onderbouwing_M29!$Y$2+L673</f>
        <v>0</v>
      </c>
      <c r="N673" s="1050"/>
      <c r="O673" s="787"/>
      <c r="P673" s="787"/>
      <c r="Q673" s="930" t="s">
        <v>1576</v>
      </c>
      <c r="R673" s="930">
        <f>_xlfn.XLOOKUP(Q673,Tabellen!$B$4:$B$16,Tabellen!$C$4:$C$16,"controleren")</f>
        <v>0.3</v>
      </c>
      <c r="S673" s="931">
        <f t="shared" si="396"/>
        <v>0</v>
      </c>
      <c r="T673" s="931">
        <f t="shared" si="397"/>
        <v>0</v>
      </c>
      <c r="U673" s="931">
        <f t="shared" si="398"/>
        <v>0</v>
      </c>
      <c r="V673" s="931">
        <f t="shared" si="399"/>
        <v>0</v>
      </c>
      <c r="W673" s="787">
        <f t="shared" si="400"/>
        <v>0</v>
      </c>
      <c r="X673" s="787">
        <f t="shared" si="401"/>
        <v>0</v>
      </c>
    </row>
    <row r="674" spans="2:34" s="769" customFormat="1" ht="15.65" customHeight="1" outlineLevel="2" x14ac:dyDescent="0.25">
      <c r="B674" s="773"/>
      <c r="C674" s="1041"/>
      <c r="D674" s="782" t="s">
        <v>2048</v>
      </c>
      <c r="E674" s="783"/>
      <c r="F674" s="773"/>
      <c r="G674" s="784">
        <v>0</v>
      </c>
      <c r="H674" s="784">
        <f t="shared" si="393"/>
        <v>0</v>
      </c>
      <c r="I674" s="784">
        <v>0</v>
      </c>
      <c r="J674" s="784">
        <f t="shared" si="394"/>
        <v>0</v>
      </c>
      <c r="K674" s="784"/>
      <c r="L674" s="784">
        <f t="shared" si="395"/>
        <v>0</v>
      </c>
      <c r="M674" s="784">
        <f>J674+H674*Onderbouwing_M29!$Y$2+L674</f>
        <v>0</v>
      </c>
      <c r="N674" s="1050"/>
      <c r="O674" s="787"/>
      <c r="P674" s="787"/>
      <c r="Q674" s="930" t="s">
        <v>1576</v>
      </c>
      <c r="R674" s="930">
        <f>_xlfn.XLOOKUP(Q674,Tabellen!$B$4:$B$16,Tabellen!$C$4:$C$16,"controleren")</f>
        <v>0.3</v>
      </c>
      <c r="S674" s="931">
        <f t="shared" si="396"/>
        <v>0</v>
      </c>
      <c r="T674" s="931">
        <f t="shared" si="397"/>
        <v>0</v>
      </c>
      <c r="U674" s="931">
        <f t="shared" si="398"/>
        <v>0</v>
      </c>
      <c r="V674" s="931">
        <f t="shared" si="399"/>
        <v>0</v>
      </c>
      <c r="W674" s="787">
        <f t="shared" si="400"/>
        <v>0</v>
      </c>
      <c r="X674" s="787">
        <f t="shared" si="401"/>
        <v>0</v>
      </c>
    </row>
    <row r="675" spans="2:34" s="769" customFormat="1" ht="15.65" customHeight="1" outlineLevel="2" x14ac:dyDescent="0.25">
      <c r="B675" s="773"/>
      <c r="C675" s="1041"/>
      <c r="D675" s="782" t="s">
        <v>2049</v>
      </c>
      <c r="E675" s="783"/>
      <c r="F675" s="773"/>
      <c r="G675" s="784">
        <v>0</v>
      </c>
      <c r="H675" s="784">
        <f t="shared" si="393"/>
        <v>0</v>
      </c>
      <c r="I675" s="784">
        <v>0</v>
      </c>
      <c r="J675" s="784">
        <f t="shared" si="394"/>
        <v>0</v>
      </c>
      <c r="K675" s="784"/>
      <c r="L675" s="784">
        <f t="shared" si="395"/>
        <v>0</v>
      </c>
      <c r="M675" s="784">
        <f>J675+H675*Onderbouwing_M29!$Y$2+L675</f>
        <v>0</v>
      </c>
      <c r="N675" s="1050"/>
      <c r="O675" s="787"/>
      <c r="P675" s="787"/>
      <c r="Q675" s="930" t="s">
        <v>1576</v>
      </c>
      <c r="R675" s="930">
        <f>_xlfn.XLOOKUP(Q675,Tabellen!$B$4:$B$16,Tabellen!$C$4:$C$16,"controleren")</f>
        <v>0.3</v>
      </c>
      <c r="S675" s="931">
        <f t="shared" si="396"/>
        <v>0</v>
      </c>
      <c r="T675" s="931">
        <f t="shared" si="397"/>
        <v>0</v>
      </c>
      <c r="U675" s="931">
        <f t="shared" si="398"/>
        <v>0</v>
      </c>
      <c r="V675" s="931">
        <f t="shared" si="399"/>
        <v>0</v>
      </c>
      <c r="W675" s="787">
        <f t="shared" si="400"/>
        <v>0</v>
      </c>
      <c r="X675" s="787">
        <f t="shared" si="401"/>
        <v>0</v>
      </c>
    </row>
    <row r="676" spans="2:34" s="769" customFormat="1" ht="15.65" customHeight="1" outlineLevel="2" x14ac:dyDescent="0.25">
      <c r="B676" s="773"/>
      <c r="C676" s="1041"/>
      <c r="D676" s="782" t="s">
        <v>2050</v>
      </c>
      <c r="E676" s="783"/>
      <c r="F676" s="773"/>
      <c r="G676" s="784">
        <v>0</v>
      </c>
      <c r="H676" s="784">
        <f t="shared" si="393"/>
        <v>0</v>
      </c>
      <c r="I676" s="784">
        <v>0</v>
      </c>
      <c r="J676" s="784">
        <f t="shared" si="394"/>
        <v>0</v>
      </c>
      <c r="K676" s="784"/>
      <c r="L676" s="784">
        <f t="shared" si="395"/>
        <v>0</v>
      </c>
      <c r="M676" s="784">
        <f>J676+H676*Onderbouwing_M29!$Y$2+L676</f>
        <v>0</v>
      </c>
      <c r="N676" s="1050"/>
      <c r="O676" s="787"/>
      <c r="P676" s="787"/>
      <c r="Q676" s="930" t="s">
        <v>1576</v>
      </c>
      <c r="R676" s="930">
        <f>_xlfn.XLOOKUP(Q676,Tabellen!$B$4:$B$16,Tabellen!$C$4:$C$16,"controleren")</f>
        <v>0.3</v>
      </c>
      <c r="S676" s="931">
        <f t="shared" si="396"/>
        <v>0</v>
      </c>
      <c r="T676" s="931">
        <f t="shared" si="397"/>
        <v>0</v>
      </c>
      <c r="U676" s="931">
        <f t="shared" si="398"/>
        <v>0</v>
      </c>
      <c r="V676" s="931">
        <f t="shared" si="399"/>
        <v>0</v>
      </c>
      <c r="W676" s="787">
        <f t="shared" si="400"/>
        <v>0</v>
      </c>
      <c r="X676" s="787">
        <f t="shared" si="401"/>
        <v>0</v>
      </c>
    </row>
    <row r="677" spans="2:34" s="769" customFormat="1" ht="15.65" customHeight="1" outlineLevel="2" x14ac:dyDescent="0.25">
      <c r="B677" s="773"/>
      <c r="C677" s="1041"/>
      <c r="D677" s="782" t="s">
        <v>2051</v>
      </c>
      <c r="E677" s="783"/>
      <c r="F677" s="773"/>
      <c r="G677" s="784">
        <v>0</v>
      </c>
      <c r="H677" s="784">
        <f t="shared" si="393"/>
        <v>0</v>
      </c>
      <c r="I677" s="784">
        <v>0</v>
      </c>
      <c r="J677" s="784">
        <f t="shared" si="394"/>
        <v>0</v>
      </c>
      <c r="K677" s="784"/>
      <c r="L677" s="784">
        <f t="shared" si="395"/>
        <v>0</v>
      </c>
      <c r="M677" s="784">
        <f>J677+H677*Onderbouwing_M29!$Y$2+L677</f>
        <v>0</v>
      </c>
      <c r="N677" s="1050"/>
      <c r="O677" s="787"/>
      <c r="P677" s="787"/>
      <c r="Q677" s="930" t="s">
        <v>1576</v>
      </c>
      <c r="R677" s="930">
        <f>_xlfn.XLOOKUP(Q677,Tabellen!$B$4:$B$16,Tabellen!$C$4:$C$16,"controleren")</f>
        <v>0.3</v>
      </c>
      <c r="S677" s="931">
        <f t="shared" si="396"/>
        <v>0</v>
      </c>
      <c r="T677" s="931">
        <f t="shared" si="397"/>
        <v>0</v>
      </c>
      <c r="U677" s="931">
        <f t="shared" si="398"/>
        <v>0</v>
      </c>
      <c r="V677" s="931">
        <f t="shared" si="399"/>
        <v>0</v>
      </c>
      <c r="W677" s="787">
        <f t="shared" si="400"/>
        <v>0</v>
      </c>
      <c r="X677" s="787">
        <f t="shared" si="401"/>
        <v>0</v>
      </c>
    </row>
    <row r="678" spans="2:34" s="769" customFormat="1" ht="15.65" customHeight="1" outlineLevel="2" x14ac:dyDescent="0.25">
      <c r="B678" s="773"/>
      <c r="C678" s="1041"/>
      <c r="D678" s="782" t="s">
        <v>2052</v>
      </c>
      <c r="E678" s="783"/>
      <c r="F678" s="773"/>
      <c r="G678" s="784">
        <v>0</v>
      </c>
      <c r="H678" s="784">
        <f t="shared" si="393"/>
        <v>0</v>
      </c>
      <c r="I678" s="784">
        <v>0</v>
      </c>
      <c r="J678" s="784">
        <f t="shared" si="394"/>
        <v>0</v>
      </c>
      <c r="K678" s="784"/>
      <c r="L678" s="784">
        <f t="shared" si="395"/>
        <v>0</v>
      </c>
      <c r="M678" s="784">
        <f>J678+H678*Onderbouwing_M29!$Y$2+L678</f>
        <v>0</v>
      </c>
      <c r="N678" s="1050"/>
      <c r="O678" s="787"/>
      <c r="P678" s="787"/>
      <c r="Q678" s="930" t="s">
        <v>1576</v>
      </c>
      <c r="R678" s="930">
        <f>_xlfn.XLOOKUP(Q678,Tabellen!$B$4:$B$16,Tabellen!$C$4:$C$16,"controleren")</f>
        <v>0.3</v>
      </c>
      <c r="S678" s="931">
        <f t="shared" si="396"/>
        <v>0</v>
      </c>
      <c r="T678" s="931">
        <f t="shared" si="397"/>
        <v>0</v>
      </c>
      <c r="U678" s="931">
        <f t="shared" si="398"/>
        <v>0</v>
      </c>
      <c r="V678" s="931">
        <f t="shared" si="399"/>
        <v>0</v>
      </c>
      <c r="W678" s="787">
        <f t="shared" si="400"/>
        <v>0</v>
      </c>
      <c r="X678" s="787">
        <f t="shared" si="401"/>
        <v>0</v>
      </c>
    </row>
    <row r="679" spans="2:34" s="769" customFormat="1" ht="15.65" customHeight="1" outlineLevel="2" x14ac:dyDescent="0.25">
      <c r="B679" s="773" t="str">
        <f>B669</f>
        <v>V1-3-J3</v>
      </c>
      <c r="C679" s="1042"/>
      <c r="D679" s="769" t="str">
        <f>D669</f>
        <v>Voorzetwand Metal Stud met grasvezel dik 160 mm Rc=3.50 ? &gt; 120 m²</v>
      </c>
      <c r="E679" s="783">
        <v>1</v>
      </c>
      <c r="F679" s="773" t="s">
        <v>78</v>
      </c>
      <c r="G679" s="784">
        <v>0</v>
      </c>
      <c r="H679" s="784">
        <f t="shared" si="393"/>
        <v>0</v>
      </c>
      <c r="I679" s="784">
        <v>0</v>
      </c>
      <c r="J679" s="784">
        <f t="shared" si="394"/>
        <v>0</v>
      </c>
      <c r="K679" s="767">
        <v>141</v>
      </c>
      <c r="L679" s="784">
        <f t="shared" si="395"/>
        <v>141</v>
      </c>
      <c r="M679" s="784">
        <f>J679+H679*Onderbouwing_M29!$Y$2+L679</f>
        <v>141</v>
      </c>
      <c r="N679" s="1050"/>
      <c r="O679" s="787"/>
      <c r="P679" s="787"/>
      <c r="Q679" s="930" t="s">
        <v>1576</v>
      </c>
      <c r="R679" s="930">
        <f>_xlfn.XLOOKUP(Q679,Tabellen!$B$4:$B$16,Tabellen!$C$4:$C$16,"controleren")</f>
        <v>0.3</v>
      </c>
      <c r="S679" s="931">
        <f t="shared" si="396"/>
        <v>42.3</v>
      </c>
      <c r="T679" s="931">
        <f t="shared" si="397"/>
        <v>98.7</v>
      </c>
      <c r="U679" s="931">
        <f t="shared" si="398"/>
        <v>3.8069999999999995</v>
      </c>
      <c r="V679" s="931">
        <f t="shared" si="399"/>
        <v>20.727</v>
      </c>
      <c r="W679" s="787">
        <f t="shared" si="400"/>
        <v>24.533999999999999</v>
      </c>
      <c r="X679" s="787">
        <f t="shared" si="401"/>
        <v>165.53399999999999</v>
      </c>
    </row>
    <row r="680" spans="2:34" ht="15.65" customHeight="1" outlineLevel="2" x14ac:dyDescent="0.25">
      <c r="B680" s="782"/>
      <c r="E680" s="783"/>
      <c r="G680" s="784">
        <v>0</v>
      </c>
      <c r="H680" s="784">
        <f t="shared" si="393"/>
        <v>0</v>
      </c>
      <c r="I680" s="784">
        <v>0</v>
      </c>
      <c r="J680" s="784">
        <f t="shared" si="394"/>
        <v>0</v>
      </c>
      <c r="K680" s="784"/>
      <c r="L680" s="784">
        <f t="shared" si="395"/>
        <v>0</v>
      </c>
      <c r="M680" s="784">
        <f>J680+H680*Onderbouwing_M29!$Y$2+L680</f>
        <v>0</v>
      </c>
      <c r="N680" s="1049"/>
      <c r="O680" s="785"/>
      <c r="P680" s="785"/>
      <c r="Q680" s="785"/>
      <c r="R680" s="785"/>
      <c r="S680" s="785"/>
      <c r="T680" s="785"/>
      <c r="U680" s="785"/>
      <c r="V680" s="785"/>
      <c r="W680" s="785"/>
      <c r="X680" s="785"/>
    </row>
    <row r="681" spans="2:34" ht="9" customHeight="1" outlineLevel="1" x14ac:dyDescent="0.25">
      <c r="B681" s="788"/>
      <c r="D681" s="789"/>
      <c r="E681" s="791"/>
      <c r="F681" s="789"/>
      <c r="G681" s="790"/>
      <c r="H681" s="790"/>
      <c r="I681" s="790"/>
      <c r="J681" s="790"/>
      <c r="K681" s="790"/>
      <c r="L681" s="790"/>
      <c r="M681" s="790"/>
      <c r="N681" s="1037"/>
      <c r="O681" s="963"/>
      <c r="P681" s="963"/>
      <c r="Q681" s="963"/>
      <c r="R681" s="963"/>
      <c r="S681" s="963"/>
      <c r="T681" s="963"/>
      <c r="U681" s="963"/>
      <c r="V681" s="963"/>
      <c r="W681" s="963"/>
      <c r="X681" s="963"/>
      <c r="Y681" s="963"/>
      <c r="Z681" s="774"/>
      <c r="AA681" s="779"/>
      <c r="AB681" s="753"/>
      <c r="AC681" s="753"/>
      <c r="AD681" s="753"/>
      <c r="AE681" s="753"/>
      <c r="AF681" s="753"/>
      <c r="AG681" s="758"/>
      <c r="AH681" s="758"/>
    </row>
    <row r="682" spans="2:34" ht="15.65" customHeight="1" outlineLevel="1" x14ac:dyDescent="0.25">
      <c r="B682" s="760" t="s">
        <v>1828</v>
      </c>
      <c r="D682" s="761" t="s">
        <v>1612</v>
      </c>
      <c r="E682" s="780">
        <v>1</v>
      </c>
      <c r="F682" s="761" t="s">
        <v>78</v>
      </c>
      <c r="G682" s="762"/>
      <c r="H682" s="762">
        <f>SUM(H683:H685)</f>
        <v>0</v>
      </c>
      <c r="I682" s="762"/>
      <c r="J682" s="762">
        <f>SUM(J683:J685)</f>
        <v>0</v>
      </c>
      <c r="K682" s="762"/>
      <c r="L682" s="762">
        <f>SUM(L683:L685)</f>
        <v>42</v>
      </c>
      <c r="M682" s="762">
        <f>SUM(M683:M685)</f>
        <v>42</v>
      </c>
      <c r="N682" s="1049"/>
      <c r="O682" s="763">
        <f>SUM(M683:M685)</f>
        <v>42</v>
      </c>
      <c r="P682" s="781" t="str">
        <f>B682</f>
        <v>V1-3-J4</v>
      </c>
      <c r="Q682" s="781"/>
      <c r="R682" s="781"/>
      <c r="S682" s="781"/>
      <c r="T682" s="781"/>
      <c r="U682" s="781"/>
      <c r="V682" s="781"/>
      <c r="W682" s="781"/>
      <c r="X682" s="932">
        <f>SUM(X683:X685)</f>
        <v>49.308</v>
      </c>
    </row>
    <row r="683" spans="2:34" ht="15.65" customHeight="1" outlineLevel="2" x14ac:dyDescent="0.25">
      <c r="B683" s="782"/>
      <c r="D683" s="793" t="s">
        <v>168</v>
      </c>
      <c r="E683" s="783"/>
      <c r="G683" s="784"/>
      <c r="H683" s="784"/>
      <c r="I683" s="784"/>
      <c r="J683" s="784"/>
      <c r="K683" s="784"/>
      <c r="L683" s="784"/>
      <c r="M683" s="784"/>
      <c r="N683" s="1049"/>
      <c r="O683" s="785"/>
      <c r="P683" s="785"/>
      <c r="Q683" s="785"/>
      <c r="R683" s="785"/>
      <c r="S683" s="785"/>
      <c r="T683" s="785"/>
      <c r="U683" s="785"/>
      <c r="V683" s="785"/>
      <c r="W683" s="785"/>
      <c r="X683" s="785"/>
    </row>
    <row r="684" spans="2:34" s="769" customFormat="1" ht="15.65" customHeight="1" outlineLevel="2" x14ac:dyDescent="0.25">
      <c r="B684" s="773" t="str">
        <f>B682</f>
        <v>V1-3-J4</v>
      </c>
      <c r="C684" s="1042"/>
      <c r="D684" s="769" t="str">
        <f>D682</f>
        <v>╚ Meerprijs grasvezel dik ??? mm Rc=???</v>
      </c>
      <c r="E684" s="783">
        <v>1</v>
      </c>
      <c r="F684" s="773" t="s">
        <v>78</v>
      </c>
      <c r="G684" s="784">
        <v>0</v>
      </c>
      <c r="H684" s="784">
        <f>E684*G684</f>
        <v>0</v>
      </c>
      <c r="I684" s="784">
        <v>0</v>
      </c>
      <c r="J684" s="784">
        <f>E684*I684</f>
        <v>0</v>
      </c>
      <c r="K684" s="950">
        <v>42</v>
      </c>
      <c r="L684" s="784">
        <f>E684*K684</f>
        <v>42</v>
      </c>
      <c r="M684" s="784">
        <f>J684+H684*Onderbouwing_M29!$Y$2+L684</f>
        <v>42</v>
      </c>
      <c r="N684" s="1050"/>
      <c r="O684" s="787"/>
      <c r="P684" s="787"/>
      <c r="Q684" s="930" t="s">
        <v>1576</v>
      </c>
      <c r="R684" s="930">
        <f>_xlfn.XLOOKUP(Q684,Tabellen!$B$4:$B$16,Tabellen!$C$4:$C$16,"controleren")</f>
        <v>0.3</v>
      </c>
      <c r="S684" s="931">
        <f>M684*R684</f>
        <v>12.6</v>
      </c>
      <c r="T684" s="931">
        <f>M684-S684</f>
        <v>29.4</v>
      </c>
      <c r="U684" s="931">
        <f>S684*$U$2</f>
        <v>1.1339999999999999</v>
      </c>
      <c r="V684" s="931">
        <f>T684*$V$2</f>
        <v>6.1739999999999995</v>
      </c>
      <c r="W684" s="787">
        <f>U684+V684</f>
        <v>7.3079999999999998</v>
      </c>
      <c r="X684" s="787">
        <f>M684+W684</f>
        <v>49.308</v>
      </c>
    </row>
    <row r="685" spans="2:34" ht="15.65" customHeight="1" outlineLevel="2" x14ac:dyDescent="0.25">
      <c r="B685" s="782"/>
      <c r="E685" s="783"/>
      <c r="G685" s="784">
        <v>0</v>
      </c>
      <c r="H685" s="784">
        <f>E685*G685</f>
        <v>0</v>
      </c>
      <c r="I685" s="784">
        <v>0</v>
      </c>
      <c r="J685" s="784">
        <f>E685*I685</f>
        <v>0</v>
      </c>
      <c r="K685" s="784"/>
      <c r="L685" s="784">
        <f>E685*K685</f>
        <v>0</v>
      </c>
      <c r="M685" s="784">
        <f>J685+H685*Onderbouwing_M29!$Y$2+L685</f>
        <v>0</v>
      </c>
      <c r="N685" s="1049"/>
      <c r="O685" s="785"/>
      <c r="P685" s="785"/>
      <c r="Q685" s="785"/>
      <c r="R685" s="785"/>
      <c r="S685" s="785"/>
      <c r="T685" s="785"/>
      <c r="U685" s="785"/>
      <c r="V685" s="785"/>
      <c r="W685" s="785"/>
      <c r="X685" s="785"/>
    </row>
    <row r="686" spans="2:34" ht="9" customHeight="1" outlineLevel="1" x14ac:dyDescent="0.25">
      <c r="B686" s="788"/>
      <c r="D686" s="789"/>
      <c r="E686" s="791"/>
      <c r="F686" s="789"/>
      <c r="G686" s="790"/>
      <c r="H686" s="790"/>
      <c r="I686" s="790"/>
      <c r="J686" s="790"/>
      <c r="K686" s="790"/>
      <c r="L686" s="790"/>
      <c r="M686" s="790"/>
      <c r="N686" s="1037"/>
      <c r="O686" s="963"/>
      <c r="P686" s="963"/>
      <c r="Q686" s="963"/>
      <c r="R686" s="963"/>
      <c r="S686" s="963"/>
      <c r="T686" s="963"/>
      <c r="U686" s="963"/>
      <c r="V686" s="963"/>
      <c r="W686" s="963"/>
      <c r="X686" s="963"/>
      <c r="Y686" s="963"/>
      <c r="Z686" s="774"/>
      <c r="AA686" s="779"/>
      <c r="AB686" s="753"/>
      <c r="AC686" s="753"/>
      <c r="AD686" s="753"/>
      <c r="AE686" s="753"/>
      <c r="AF686" s="753"/>
      <c r="AG686" s="758"/>
      <c r="AH686" s="758"/>
    </row>
    <row r="687" spans="2:34" ht="15.65" customHeight="1" outlineLevel="1" x14ac:dyDescent="0.25">
      <c r="B687" s="760" t="s">
        <v>1623</v>
      </c>
      <c r="D687" s="761" t="s">
        <v>1844</v>
      </c>
      <c r="E687" s="780">
        <v>1</v>
      </c>
      <c r="F687" s="761" t="s">
        <v>78</v>
      </c>
      <c r="G687" s="762"/>
      <c r="H687" s="762">
        <f>SUM(H688:H698)</f>
        <v>0</v>
      </c>
      <c r="I687" s="762"/>
      <c r="J687" s="762">
        <f>SUM(J688:J698)</f>
        <v>0</v>
      </c>
      <c r="K687" s="762"/>
      <c r="L687" s="762">
        <f>SUM(L688:L698)</f>
        <v>143</v>
      </c>
      <c r="M687" s="762">
        <f>SUM(M688:M698)</f>
        <v>143</v>
      </c>
      <c r="N687" s="1049"/>
      <c r="O687" s="763">
        <f>SUM(M688:M698)</f>
        <v>143</v>
      </c>
      <c r="P687" s="781" t="str">
        <f>B687</f>
        <v>V1-3-K1</v>
      </c>
      <c r="Q687" s="781"/>
      <c r="R687" s="781"/>
      <c r="S687" s="781"/>
      <c r="T687" s="781"/>
      <c r="U687" s="781"/>
      <c r="V687" s="781"/>
      <c r="W687" s="781"/>
      <c r="X687" s="932">
        <f>SUM(X688:X698)</f>
        <v>167.88200000000001</v>
      </c>
      <c r="Y687" s="1060" t="s">
        <v>1940</v>
      </c>
    </row>
    <row r="688" spans="2:34" ht="15.65" customHeight="1" outlineLevel="2" x14ac:dyDescent="0.25">
      <c r="B688" s="782"/>
      <c r="D688" s="793" t="s">
        <v>168</v>
      </c>
      <c r="E688" s="783"/>
      <c r="G688" s="784"/>
      <c r="H688" s="784"/>
      <c r="I688" s="784"/>
      <c r="J688" s="784"/>
      <c r="K688" s="784"/>
      <c r="L688" s="784"/>
      <c r="M688" s="784"/>
      <c r="N688" s="1049"/>
      <c r="O688" s="785"/>
      <c r="P688" s="785"/>
      <c r="Q688" s="785"/>
      <c r="R688" s="785"/>
      <c r="S688" s="785"/>
      <c r="T688" s="785"/>
      <c r="U688" s="785"/>
      <c r="V688" s="785"/>
      <c r="W688" s="785"/>
      <c r="X688" s="785"/>
    </row>
    <row r="689" spans="2:34" s="769" customFormat="1" ht="15.65" customHeight="1" outlineLevel="2" x14ac:dyDescent="0.25">
      <c r="B689" s="773"/>
      <c r="C689" s="1041"/>
      <c r="D689" s="782" t="s">
        <v>2044</v>
      </c>
      <c r="E689" s="783"/>
      <c r="F689" s="773"/>
      <c r="G689" s="784">
        <v>0</v>
      </c>
      <c r="H689" s="784">
        <f t="shared" ref="H689:H698" si="402">E689*G689</f>
        <v>0</v>
      </c>
      <c r="I689" s="784">
        <v>0</v>
      </c>
      <c r="J689" s="784">
        <f t="shared" ref="J689:J698" si="403">E689*I689</f>
        <v>0</v>
      </c>
      <c r="K689" s="784"/>
      <c r="L689" s="784">
        <f t="shared" ref="L689:L698" si="404">E689*K689</f>
        <v>0</v>
      </c>
      <c r="M689" s="784">
        <f>J689+H689*Onderbouwing_M29!$Y$2+L689</f>
        <v>0</v>
      </c>
      <c r="N689" s="1050"/>
      <c r="O689" s="787"/>
      <c r="P689" s="787"/>
      <c r="Q689" s="930" t="s">
        <v>1576</v>
      </c>
      <c r="R689" s="930">
        <f>_xlfn.XLOOKUP(Q689,Tabellen!$B$4:$B$16,Tabellen!$C$4:$C$16,"controleren")</f>
        <v>0.3</v>
      </c>
      <c r="S689" s="931">
        <f t="shared" ref="S689:S697" si="405">M689*R689</f>
        <v>0</v>
      </c>
      <c r="T689" s="931">
        <f t="shared" ref="T689:T697" si="406">M689-S689</f>
        <v>0</v>
      </c>
      <c r="U689" s="931">
        <f t="shared" ref="U689:U697" si="407">S689*$U$2</f>
        <v>0</v>
      </c>
      <c r="V689" s="931">
        <f t="shared" ref="V689:V697" si="408">T689*$V$2</f>
        <v>0</v>
      </c>
      <c r="W689" s="787">
        <f t="shared" ref="W689:W697" si="409">U689+V689</f>
        <v>0</v>
      </c>
      <c r="X689" s="787">
        <f t="shared" ref="X689:X697" si="410">M689+W689</f>
        <v>0</v>
      </c>
    </row>
    <row r="690" spans="2:34" s="769" customFormat="1" ht="15.65" customHeight="1" outlineLevel="2" x14ac:dyDescent="0.25">
      <c r="B690" s="773"/>
      <c r="C690" s="1041"/>
      <c r="D690" s="782" t="s">
        <v>2053</v>
      </c>
      <c r="E690" s="783"/>
      <c r="F690" s="773"/>
      <c r="G690" s="784">
        <v>0</v>
      </c>
      <c r="H690" s="784">
        <f t="shared" si="402"/>
        <v>0</v>
      </c>
      <c r="I690" s="784">
        <v>0</v>
      </c>
      <c r="J690" s="784">
        <f t="shared" si="403"/>
        <v>0</v>
      </c>
      <c r="K690" s="784"/>
      <c r="L690" s="784">
        <f t="shared" si="404"/>
        <v>0</v>
      </c>
      <c r="M690" s="784">
        <f>J690+H690*Onderbouwing_M29!$Y$2+L690</f>
        <v>0</v>
      </c>
      <c r="N690" s="1050"/>
      <c r="O690" s="787"/>
      <c r="P690" s="787"/>
      <c r="Q690" s="930" t="s">
        <v>1576</v>
      </c>
      <c r="R690" s="930">
        <f>_xlfn.XLOOKUP(Q690,Tabellen!$B$4:$B$16,Tabellen!$C$4:$C$16,"controleren")</f>
        <v>0.3</v>
      </c>
      <c r="S690" s="931">
        <f t="shared" si="405"/>
        <v>0</v>
      </c>
      <c r="T690" s="931">
        <f t="shared" si="406"/>
        <v>0</v>
      </c>
      <c r="U690" s="931">
        <f t="shared" si="407"/>
        <v>0</v>
      </c>
      <c r="V690" s="931">
        <f t="shared" si="408"/>
        <v>0</v>
      </c>
      <c r="W690" s="787">
        <f t="shared" si="409"/>
        <v>0</v>
      </c>
      <c r="X690" s="787">
        <f t="shared" si="410"/>
        <v>0</v>
      </c>
    </row>
    <row r="691" spans="2:34" s="769" customFormat="1" ht="15.65" customHeight="1" outlineLevel="2" x14ac:dyDescent="0.25">
      <c r="B691" s="773"/>
      <c r="C691" s="1041"/>
      <c r="D691" s="782" t="s">
        <v>2047</v>
      </c>
      <c r="E691" s="783"/>
      <c r="F691" s="773"/>
      <c r="G691" s="784">
        <v>0</v>
      </c>
      <c r="H691" s="784">
        <f t="shared" si="402"/>
        <v>0</v>
      </c>
      <c r="I691" s="784">
        <v>0</v>
      </c>
      <c r="J691" s="784">
        <f t="shared" si="403"/>
        <v>0</v>
      </c>
      <c r="K691" s="784"/>
      <c r="L691" s="784">
        <f t="shared" si="404"/>
        <v>0</v>
      </c>
      <c r="M691" s="784">
        <f>J691+H691*Onderbouwing_M29!$Y$2+L691</f>
        <v>0</v>
      </c>
      <c r="N691" s="1050"/>
      <c r="O691" s="787"/>
      <c r="P691" s="787"/>
      <c r="Q691" s="930" t="s">
        <v>1576</v>
      </c>
      <c r="R691" s="930">
        <f>_xlfn.XLOOKUP(Q691,Tabellen!$B$4:$B$16,Tabellen!$C$4:$C$16,"controleren")</f>
        <v>0.3</v>
      </c>
      <c r="S691" s="931">
        <f t="shared" si="405"/>
        <v>0</v>
      </c>
      <c r="T691" s="931">
        <f t="shared" si="406"/>
        <v>0</v>
      </c>
      <c r="U691" s="931">
        <f t="shared" si="407"/>
        <v>0</v>
      </c>
      <c r="V691" s="931">
        <f t="shared" si="408"/>
        <v>0</v>
      </c>
      <c r="W691" s="787">
        <f t="shared" si="409"/>
        <v>0</v>
      </c>
      <c r="X691" s="787">
        <f t="shared" si="410"/>
        <v>0</v>
      </c>
    </row>
    <row r="692" spans="2:34" s="769" customFormat="1" ht="15.65" customHeight="1" outlineLevel="2" x14ac:dyDescent="0.25">
      <c r="B692" s="773"/>
      <c r="C692" s="1041"/>
      <c r="D692" s="782" t="s">
        <v>2048</v>
      </c>
      <c r="E692" s="783"/>
      <c r="F692" s="773"/>
      <c r="G692" s="784">
        <v>0</v>
      </c>
      <c r="H692" s="784">
        <f t="shared" si="402"/>
        <v>0</v>
      </c>
      <c r="I692" s="784">
        <v>0</v>
      </c>
      <c r="J692" s="784">
        <f t="shared" si="403"/>
        <v>0</v>
      </c>
      <c r="K692" s="784"/>
      <c r="L692" s="784">
        <f t="shared" si="404"/>
        <v>0</v>
      </c>
      <c r="M692" s="784">
        <f>J692+H692*Onderbouwing_M29!$Y$2+L692</f>
        <v>0</v>
      </c>
      <c r="N692" s="1050"/>
      <c r="O692" s="787"/>
      <c r="P692" s="787"/>
      <c r="Q692" s="930" t="s">
        <v>1576</v>
      </c>
      <c r="R692" s="930">
        <f>_xlfn.XLOOKUP(Q692,Tabellen!$B$4:$B$16,Tabellen!$C$4:$C$16,"controleren")</f>
        <v>0.3</v>
      </c>
      <c r="S692" s="931">
        <f t="shared" si="405"/>
        <v>0</v>
      </c>
      <c r="T692" s="931">
        <f t="shared" si="406"/>
        <v>0</v>
      </c>
      <c r="U692" s="931">
        <f t="shared" si="407"/>
        <v>0</v>
      </c>
      <c r="V692" s="931">
        <f t="shared" si="408"/>
        <v>0</v>
      </c>
      <c r="W692" s="787">
        <f t="shared" si="409"/>
        <v>0</v>
      </c>
      <c r="X692" s="787">
        <f t="shared" si="410"/>
        <v>0</v>
      </c>
    </row>
    <row r="693" spans="2:34" s="769" customFormat="1" ht="15.65" customHeight="1" outlineLevel="2" x14ac:dyDescent="0.25">
      <c r="B693" s="773"/>
      <c r="C693" s="1041"/>
      <c r="D693" s="782" t="s">
        <v>2049</v>
      </c>
      <c r="E693" s="783"/>
      <c r="F693" s="773"/>
      <c r="G693" s="784">
        <v>0</v>
      </c>
      <c r="H693" s="784">
        <f t="shared" si="402"/>
        <v>0</v>
      </c>
      <c r="I693" s="784">
        <v>0</v>
      </c>
      <c r="J693" s="784">
        <f t="shared" si="403"/>
        <v>0</v>
      </c>
      <c r="K693" s="784"/>
      <c r="L693" s="784">
        <f t="shared" si="404"/>
        <v>0</v>
      </c>
      <c r="M693" s="784">
        <f>J693+H693*Onderbouwing_M29!$Y$2+L693</f>
        <v>0</v>
      </c>
      <c r="N693" s="1050"/>
      <c r="O693" s="787"/>
      <c r="P693" s="787"/>
      <c r="Q693" s="930" t="s">
        <v>1576</v>
      </c>
      <c r="R693" s="930">
        <f>_xlfn.XLOOKUP(Q693,Tabellen!$B$4:$B$16,Tabellen!$C$4:$C$16,"controleren")</f>
        <v>0.3</v>
      </c>
      <c r="S693" s="931">
        <f t="shared" si="405"/>
        <v>0</v>
      </c>
      <c r="T693" s="931">
        <f t="shared" si="406"/>
        <v>0</v>
      </c>
      <c r="U693" s="931">
        <f t="shared" si="407"/>
        <v>0</v>
      </c>
      <c r="V693" s="931">
        <f t="shared" si="408"/>
        <v>0</v>
      </c>
      <c r="W693" s="787">
        <f t="shared" si="409"/>
        <v>0</v>
      </c>
      <c r="X693" s="787">
        <f t="shared" si="410"/>
        <v>0</v>
      </c>
    </row>
    <row r="694" spans="2:34" s="769" customFormat="1" ht="15.65" customHeight="1" outlineLevel="2" x14ac:dyDescent="0.25">
      <c r="B694" s="773"/>
      <c r="C694" s="1041"/>
      <c r="D694" s="782" t="s">
        <v>2050</v>
      </c>
      <c r="E694" s="783"/>
      <c r="F694" s="773"/>
      <c r="G694" s="784">
        <v>0</v>
      </c>
      <c r="H694" s="784">
        <f t="shared" si="402"/>
        <v>0</v>
      </c>
      <c r="I694" s="784">
        <v>0</v>
      </c>
      <c r="J694" s="784">
        <f t="shared" si="403"/>
        <v>0</v>
      </c>
      <c r="K694" s="784"/>
      <c r="L694" s="784">
        <f t="shared" si="404"/>
        <v>0</v>
      </c>
      <c r="M694" s="784">
        <f>J694+H694*Onderbouwing_M29!$Y$2+L694</f>
        <v>0</v>
      </c>
      <c r="N694" s="1050"/>
      <c r="O694" s="787"/>
      <c r="P694" s="787"/>
      <c r="Q694" s="930" t="s">
        <v>1576</v>
      </c>
      <c r="R694" s="930">
        <f>_xlfn.XLOOKUP(Q694,Tabellen!$B$4:$B$16,Tabellen!$C$4:$C$16,"controleren")</f>
        <v>0.3</v>
      </c>
      <c r="S694" s="931">
        <f t="shared" si="405"/>
        <v>0</v>
      </c>
      <c r="T694" s="931">
        <f t="shared" si="406"/>
        <v>0</v>
      </c>
      <c r="U694" s="931">
        <f t="shared" si="407"/>
        <v>0</v>
      </c>
      <c r="V694" s="931">
        <f t="shared" si="408"/>
        <v>0</v>
      </c>
      <c r="W694" s="787">
        <f t="shared" si="409"/>
        <v>0</v>
      </c>
      <c r="X694" s="787">
        <f t="shared" si="410"/>
        <v>0</v>
      </c>
    </row>
    <row r="695" spans="2:34" s="769" customFormat="1" ht="15.65" customHeight="1" outlineLevel="2" x14ac:dyDescent="0.25">
      <c r="B695" s="773"/>
      <c r="C695" s="1041"/>
      <c r="D695" s="782" t="s">
        <v>2051</v>
      </c>
      <c r="E695" s="783"/>
      <c r="F695" s="773"/>
      <c r="G695" s="784">
        <v>0</v>
      </c>
      <c r="H695" s="784">
        <f t="shared" si="402"/>
        <v>0</v>
      </c>
      <c r="I695" s="784">
        <v>0</v>
      </c>
      <c r="J695" s="784">
        <f t="shared" si="403"/>
        <v>0</v>
      </c>
      <c r="K695" s="784"/>
      <c r="L695" s="784">
        <f t="shared" si="404"/>
        <v>0</v>
      </c>
      <c r="M695" s="784">
        <f>J695+H695*Onderbouwing_M29!$Y$2+L695</f>
        <v>0</v>
      </c>
      <c r="N695" s="1050"/>
      <c r="O695" s="787"/>
      <c r="P695" s="787"/>
      <c r="Q695" s="930" t="s">
        <v>1576</v>
      </c>
      <c r="R695" s="930">
        <f>_xlfn.XLOOKUP(Q695,Tabellen!$B$4:$B$16,Tabellen!$C$4:$C$16,"controleren")</f>
        <v>0.3</v>
      </c>
      <c r="S695" s="931">
        <f t="shared" si="405"/>
        <v>0</v>
      </c>
      <c r="T695" s="931">
        <f t="shared" si="406"/>
        <v>0</v>
      </c>
      <c r="U695" s="931">
        <f t="shared" si="407"/>
        <v>0</v>
      </c>
      <c r="V695" s="931">
        <f t="shared" si="408"/>
        <v>0</v>
      </c>
      <c r="W695" s="787">
        <f t="shared" si="409"/>
        <v>0</v>
      </c>
      <c r="X695" s="787">
        <f t="shared" si="410"/>
        <v>0</v>
      </c>
    </row>
    <row r="696" spans="2:34" s="769" customFormat="1" ht="15.65" customHeight="1" outlineLevel="2" x14ac:dyDescent="0.25">
      <c r="B696" s="773"/>
      <c r="C696" s="1041"/>
      <c r="D696" s="782" t="s">
        <v>2052</v>
      </c>
      <c r="E696" s="783"/>
      <c r="F696" s="773"/>
      <c r="G696" s="784">
        <v>0</v>
      </c>
      <c r="H696" s="784">
        <f t="shared" si="402"/>
        <v>0</v>
      </c>
      <c r="I696" s="784">
        <v>0</v>
      </c>
      <c r="J696" s="784">
        <f t="shared" si="403"/>
        <v>0</v>
      </c>
      <c r="K696" s="784"/>
      <c r="L696" s="784">
        <f t="shared" si="404"/>
        <v>0</v>
      </c>
      <c r="M696" s="784">
        <f>J696+H696*Onderbouwing_M29!$Y$2+L696</f>
        <v>0</v>
      </c>
      <c r="N696" s="1050"/>
      <c r="O696" s="787"/>
      <c r="P696" s="787"/>
      <c r="Q696" s="930" t="s">
        <v>1576</v>
      </c>
      <c r="R696" s="930">
        <f>_xlfn.XLOOKUP(Q696,Tabellen!$B$4:$B$16,Tabellen!$C$4:$C$16,"controleren")</f>
        <v>0.3</v>
      </c>
      <c r="S696" s="931">
        <f t="shared" si="405"/>
        <v>0</v>
      </c>
      <c r="T696" s="931">
        <f t="shared" si="406"/>
        <v>0</v>
      </c>
      <c r="U696" s="931">
        <f t="shared" si="407"/>
        <v>0</v>
      </c>
      <c r="V696" s="931">
        <f t="shared" si="408"/>
        <v>0</v>
      </c>
      <c r="W696" s="787">
        <f t="shared" si="409"/>
        <v>0</v>
      </c>
      <c r="X696" s="787">
        <f t="shared" si="410"/>
        <v>0</v>
      </c>
    </row>
    <row r="697" spans="2:34" s="769" customFormat="1" ht="15.65" customHeight="1" outlineLevel="2" x14ac:dyDescent="0.25">
      <c r="B697" s="773" t="str">
        <f>B687</f>
        <v>V1-3-K1</v>
      </c>
      <c r="C697" s="1042"/>
      <c r="D697" s="769" t="str">
        <f>D687</f>
        <v>Voorzetwand Metal Stud met hennepvezel dik 150 mm Rc=3.50 &lt; 45 m²</v>
      </c>
      <c r="E697" s="783">
        <v>1</v>
      </c>
      <c r="F697" s="773" t="s">
        <v>78</v>
      </c>
      <c r="G697" s="784">
        <v>0</v>
      </c>
      <c r="H697" s="784">
        <f t="shared" si="402"/>
        <v>0</v>
      </c>
      <c r="I697" s="784">
        <v>0</v>
      </c>
      <c r="J697" s="784">
        <f t="shared" si="403"/>
        <v>0</v>
      </c>
      <c r="K697" s="767">
        <v>143</v>
      </c>
      <c r="L697" s="784">
        <f t="shared" si="404"/>
        <v>143</v>
      </c>
      <c r="M697" s="784">
        <f>J697+H697*Onderbouwing_M29!$Y$2+L697</f>
        <v>143</v>
      </c>
      <c r="N697" s="1050"/>
      <c r="O697" s="787"/>
      <c r="P697" s="787"/>
      <c r="Q697" s="930" t="s">
        <v>1576</v>
      </c>
      <c r="R697" s="930">
        <f>_xlfn.XLOOKUP(Q697,Tabellen!$B$4:$B$16,Tabellen!$C$4:$C$16,"controleren")</f>
        <v>0.3</v>
      </c>
      <c r="S697" s="931">
        <f t="shared" si="405"/>
        <v>42.9</v>
      </c>
      <c r="T697" s="931">
        <f t="shared" si="406"/>
        <v>100.1</v>
      </c>
      <c r="U697" s="931">
        <f t="shared" si="407"/>
        <v>3.8609999999999998</v>
      </c>
      <c r="V697" s="931">
        <f t="shared" si="408"/>
        <v>21.020999999999997</v>
      </c>
      <c r="W697" s="787">
        <f t="shared" si="409"/>
        <v>24.881999999999998</v>
      </c>
      <c r="X697" s="787">
        <f t="shared" si="410"/>
        <v>167.88200000000001</v>
      </c>
    </row>
    <row r="698" spans="2:34" ht="15.65" customHeight="1" outlineLevel="2" x14ac:dyDescent="0.25">
      <c r="B698" s="782"/>
      <c r="E698" s="783"/>
      <c r="G698" s="784">
        <v>0</v>
      </c>
      <c r="H698" s="784">
        <f t="shared" si="402"/>
        <v>0</v>
      </c>
      <c r="I698" s="784">
        <v>0</v>
      </c>
      <c r="J698" s="784">
        <f t="shared" si="403"/>
        <v>0</v>
      </c>
      <c r="K698" s="784"/>
      <c r="L698" s="784">
        <f t="shared" si="404"/>
        <v>0</v>
      </c>
      <c r="M698" s="784">
        <f>J698+H698*Onderbouwing_M29!$Y$2+L698</f>
        <v>0</v>
      </c>
      <c r="N698" s="1049"/>
      <c r="O698" s="785"/>
      <c r="P698" s="785"/>
      <c r="Q698" s="785"/>
      <c r="R698" s="785"/>
      <c r="S698" s="785"/>
      <c r="T698" s="785"/>
      <c r="U698" s="785"/>
      <c r="V698" s="785"/>
      <c r="W698" s="785"/>
      <c r="X698" s="785"/>
    </row>
    <row r="699" spans="2:34" ht="9" customHeight="1" outlineLevel="1" x14ac:dyDescent="0.25">
      <c r="B699" s="788"/>
      <c r="D699" s="789"/>
      <c r="E699" s="791"/>
      <c r="F699" s="789"/>
      <c r="G699" s="790"/>
      <c r="H699" s="790"/>
      <c r="I699" s="790"/>
      <c r="J699" s="790"/>
      <c r="K699" s="790"/>
      <c r="L699" s="790"/>
      <c r="M699" s="790"/>
      <c r="N699" s="1037"/>
      <c r="O699" s="963"/>
      <c r="P699" s="963"/>
      <c r="Q699" s="963"/>
      <c r="R699" s="963"/>
      <c r="S699" s="963"/>
      <c r="T699" s="963"/>
      <c r="U699" s="963"/>
      <c r="V699" s="963"/>
      <c r="W699" s="963"/>
      <c r="X699" s="963"/>
      <c r="Y699" s="963"/>
      <c r="Z699" s="774"/>
      <c r="AA699" s="779"/>
      <c r="AB699" s="753"/>
      <c r="AC699" s="753"/>
      <c r="AD699" s="753"/>
      <c r="AE699" s="753"/>
      <c r="AF699" s="753"/>
      <c r="AG699" s="758"/>
      <c r="AH699" s="758"/>
    </row>
    <row r="700" spans="2:34" ht="15.65" customHeight="1" outlineLevel="1" x14ac:dyDescent="0.25">
      <c r="B700" s="760" t="s">
        <v>1624</v>
      </c>
      <c r="D700" s="761" t="s">
        <v>1845</v>
      </c>
      <c r="E700" s="780">
        <v>1</v>
      </c>
      <c r="F700" s="761" t="s">
        <v>78</v>
      </c>
      <c r="G700" s="762"/>
      <c r="H700" s="762">
        <f>SUM(H701:H711)</f>
        <v>0</v>
      </c>
      <c r="I700" s="762"/>
      <c r="J700" s="762">
        <f>SUM(J701:J711)</f>
        <v>0</v>
      </c>
      <c r="K700" s="762"/>
      <c r="L700" s="762">
        <f>SUM(L701:L711)</f>
        <v>144</v>
      </c>
      <c r="M700" s="762">
        <f>SUM(M701:M711)</f>
        <v>144</v>
      </c>
      <c r="N700" s="1049"/>
      <c r="O700" s="763">
        <f>SUM(M701:M711)</f>
        <v>144</v>
      </c>
      <c r="P700" s="781" t="str">
        <f>B700</f>
        <v>V1-3-K2</v>
      </c>
      <c r="Q700" s="781"/>
      <c r="R700" s="781"/>
      <c r="S700" s="781"/>
      <c r="T700" s="781"/>
      <c r="U700" s="781"/>
      <c r="V700" s="781"/>
      <c r="W700" s="781"/>
      <c r="X700" s="932">
        <f>SUM(X701:X711)</f>
        <v>169.05600000000001</v>
      </c>
    </row>
    <row r="701" spans="2:34" ht="15.65" customHeight="1" outlineLevel="2" x14ac:dyDescent="0.25">
      <c r="B701" s="782"/>
      <c r="D701" s="793" t="s">
        <v>168</v>
      </c>
      <c r="E701" s="783"/>
      <c r="G701" s="784"/>
      <c r="H701" s="784"/>
      <c r="I701" s="784"/>
      <c r="J701" s="784"/>
      <c r="K701" s="784"/>
      <c r="L701" s="784"/>
      <c r="M701" s="784"/>
      <c r="N701" s="1049"/>
      <c r="O701" s="785"/>
      <c r="P701" s="785"/>
      <c r="Q701" s="785"/>
      <c r="R701" s="785"/>
      <c r="S701" s="785"/>
      <c r="T701" s="785"/>
      <c r="U701" s="785"/>
      <c r="V701" s="785"/>
      <c r="W701" s="785"/>
      <c r="X701" s="785"/>
    </row>
    <row r="702" spans="2:34" s="769" customFormat="1" ht="15.65" customHeight="1" outlineLevel="2" x14ac:dyDescent="0.25">
      <c r="B702" s="773"/>
      <c r="C702" s="1041"/>
      <c r="D702" s="782" t="s">
        <v>2044</v>
      </c>
      <c r="E702" s="783"/>
      <c r="F702" s="773"/>
      <c r="G702" s="784">
        <v>0</v>
      </c>
      <c r="H702" s="784">
        <f t="shared" ref="H702:H711" si="411">E702*G702</f>
        <v>0</v>
      </c>
      <c r="I702" s="784">
        <v>0</v>
      </c>
      <c r="J702" s="784">
        <f t="shared" ref="J702:J711" si="412">E702*I702</f>
        <v>0</v>
      </c>
      <c r="K702" s="784"/>
      <c r="L702" s="784">
        <f t="shared" ref="L702:L711" si="413">E702*K702</f>
        <v>0</v>
      </c>
      <c r="M702" s="784">
        <f>J702+H702*Onderbouwing_M29!$Y$2+L702</f>
        <v>0</v>
      </c>
      <c r="N702" s="1050"/>
      <c r="O702" s="787"/>
      <c r="P702" s="787"/>
      <c r="Q702" s="930" t="s">
        <v>1576</v>
      </c>
      <c r="R702" s="930">
        <f>_xlfn.XLOOKUP(Q702,Tabellen!$B$4:$B$16,Tabellen!$C$4:$C$16,"controleren")</f>
        <v>0.3</v>
      </c>
      <c r="S702" s="931">
        <f t="shared" ref="S702:S710" si="414">M702*R702</f>
        <v>0</v>
      </c>
      <c r="T702" s="931">
        <f t="shared" ref="T702:T710" si="415">M702-S702</f>
        <v>0</v>
      </c>
      <c r="U702" s="931">
        <f t="shared" ref="U702:U710" si="416">S702*$U$2</f>
        <v>0</v>
      </c>
      <c r="V702" s="931">
        <f t="shared" ref="V702:V710" si="417">T702*$V$2</f>
        <v>0</v>
      </c>
      <c r="W702" s="787">
        <f t="shared" ref="W702:W710" si="418">U702+V702</f>
        <v>0</v>
      </c>
      <c r="X702" s="787">
        <f t="shared" ref="X702:X710" si="419">M702+W702</f>
        <v>0</v>
      </c>
    </row>
    <row r="703" spans="2:34" s="769" customFormat="1" ht="15.65" customHeight="1" outlineLevel="2" x14ac:dyDescent="0.25">
      <c r="B703" s="773"/>
      <c r="C703" s="1041"/>
      <c r="D703" s="782" t="s">
        <v>2053</v>
      </c>
      <c r="E703" s="783"/>
      <c r="F703" s="773"/>
      <c r="G703" s="784">
        <v>0</v>
      </c>
      <c r="H703" s="784">
        <f t="shared" si="411"/>
        <v>0</v>
      </c>
      <c r="I703" s="784">
        <v>0</v>
      </c>
      <c r="J703" s="784">
        <f t="shared" si="412"/>
        <v>0</v>
      </c>
      <c r="K703" s="784"/>
      <c r="L703" s="784">
        <f t="shared" si="413"/>
        <v>0</v>
      </c>
      <c r="M703" s="784">
        <f>J703+H703*Onderbouwing_M29!$Y$2+L703</f>
        <v>0</v>
      </c>
      <c r="N703" s="1050"/>
      <c r="O703" s="787"/>
      <c r="P703" s="787"/>
      <c r="Q703" s="930" t="s">
        <v>1576</v>
      </c>
      <c r="R703" s="930">
        <f>_xlfn.XLOOKUP(Q703,Tabellen!$B$4:$B$16,Tabellen!$C$4:$C$16,"controleren")</f>
        <v>0.3</v>
      </c>
      <c r="S703" s="931">
        <f t="shared" si="414"/>
        <v>0</v>
      </c>
      <c r="T703" s="931">
        <f t="shared" si="415"/>
        <v>0</v>
      </c>
      <c r="U703" s="931">
        <f t="shared" si="416"/>
        <v>0</v>
      </c>
      <c r="V703" s="931">
        <f t="shared" si="417"/>
        <v>0</v>
      </c>
      <c r="W703" s="787">
        <f t="shared" si="418"/>
        <v>0</v>
      </c>
      <c r="X703" s="787">
        <f t="shared" si="419"/>
        <v>0</v>
      </c>
    </row>
    <row r="704" spans="2:34" s="769" customFormat="1" ht="15.65" customHeight="1" outlineLevel="2" x14ac:dyDescent="0.25">
      <c r="B704" s="773"/>
      <c r="C704" s="1041"/>
      <c r="D704" s="782" t="s">
        <v>2047</v>
      </c>
      <c r="E704" s="783"/>
      <c r="F704" s="773"/>
      <c r="G704" s="784">
        <v>0</v>
      </c>
      <c r="H704" s="784">
        <f t="shared" si="411"/>
        <v>0</v>
      </c>
      <c r="I704" s="784">
        <v>0</v>
      </c>
      <c r="J704" s="784">
        <f t="shared" si="412"/>
        <v>0</v>
      </c>
      <c r="K704" s="784"/>
      <c r="L704" s="784">
        <f t="shared" si="413"/>
        <v>0</v>
      </c>
      <c r="M704" s="784">
        <f>J704+H704*Onderbouwing_M29!$Y$2+L704</f>
        <v>0</v>
      </c>
      <c r="N704" s="1050"/>
      <c r="O704" s="787"/>
      <c r="P704" s="787"/>
      <c r="Q704" s="930" t="s">
        <v>1576</v>
      </c>
      <c r="R704" s="930">
        <f>_xlfn.XLOOKUP(Q704,Tabellen!$B$4:$B$16,Tabellen!$C$4:$C$16,"controleren")</f>
        <v>0.3</v>
      </c>
      <c r="S704" s="931">
        <f t="shared" si="414"/>
        <v>0</v>
      </c>
      <c r="T704" s="931">
        <f t="shared" si="415"/>
        <v>0</v>
      </c>
      <c r="U704" s="931">
        <f t="shared" si="416"/>
        <v>0</v>
      </c>
      <c r="V704" s="931">
        <f t="shared" si="417"/>
        <v>0</v>
      </c>
      <c r="W704" s="787">
        <f t="shared" si="418"/>
        <v>0</v>
      </c>
      <c r="X704" s="787">
        <f t="shared" si="419"/>
        <v>0</v>
      </c>
    </row>
    <row r="705" spans="2:34" s="769" customFormat="1" ht="15.65" customHeight="1" outlineLevel="2" x14ac:dyDescent="0.25">
      <c r="B705" s="773"/>
      <c r="C705" s="1041"/>
      <c r="D705" s="782" t="s">
        <v>2048</v>
      </c>
      <c r="E705" s="783"/>
      <c r="F705" s="773"/>
      <c r="G705" s="784">
        <v>0</v>
      </c>
      <c r="H705" s="784">
        <f t="shared" si="411"/>
        <v>0</v>
      </c>
      <c r="I705" s="784">
        <v>0</v>
      </c>
      <c r="J705" s="784">
        <f t="shared" si="412"/>
        <v>0</v>
      </c>
      <c r="K705" s="784"/>
      <c r="L705" s="784">
        <f t="shared" si="413"/>
        <v>0</v>
      </c>
      <c r="M705" s="784">
        <f>J705+H705*Onderbouwing_M29!$Y$2+L705</f>
        <v>0</v>
      </c>
      <c r="N705" s="1050"/>
      <c r="O705" s="787"/>
      <c r="P705" s="787"/>
      <c r="Q705" s="930" t="s">
        <v>1576</v>
      </c>
      <c r="R705" s="930">
        <f>_xlfn.XLOOKUP(Q705,Tabellen!$B$4:$B$16,Tabellen!$C$4:$C$16,"controleren")</f>
        <v>0.3</v>
      </c>
      <c r="S705" s="931">
        <f t="shared" si="414"/>
        <v>0</v>
      </c>
      <c r="T705" s="931">
        <f t="shared" si="415"/>
        <v>0</v>
      </c>
      <c r="U705" s="931">
        <f t="shared" si="416"/>
        <v>0</v>
      </c>
      <c r="V705" s="931">
        <f t="shared" si="417"/>
        <v>0</v>
      </c>
      <c r="W705" s="787">
        <f t="shared" si="418"/>
        <v>0</v>
      </c>
      <c r="X705" s="787">
        <f t="shared" si="419"/>
        <v>0</v>
      </c>
    </row>
    <row r="706" spans="2:34" s="769" customFormat="1" ht="15.65" customHeight="1" outlineLevel="2" x14ac:dyDescent="0.25">
      <c r="B706" s="773"/>
      <c r="C706" s="1041"/>
      <c r="D706" s="782" t="s">
        <v>2049</v>
      </c>
      <c r="E706" s="783"/>
      <c r="F706" s="773"/>
      <c r="G706" s="784">
        <v>0</v>
      </c>
      <c r="H706" s="784">
        <f t="shared" si="411"/>
        <v>0</v>
      </c>
      <c r="I706" s="784">
        <v>0</v>
      </c>
      <c r="J706" s="784">
        <f t="shared" si="412"/>
        <v>0</v>
      </c>
      <c r="K706" s="784"/>
      <c r="L706" s="784">
        <f t="shared" si="413"/>
        <v>0</v>
      </c>
      <c r="M706" s="784">
        <f>J706+H706*Onderbouwing_M29!$Y$2+L706</f>
        <v>0</v>
      </c>
      <c r="N706" s="1050"/>
      <c r="O706" s="787"/>
      <c r="P706" s="787"/>
      <c r="Q706" s="930" t="s">
        <v>1576</v>
      </c>
      <c r="R706" s="930">
        <f>_xlfn.XLOOKUP(Q706,Tabellen!$B$4:$B$16,Tabellen!$C$4:$C$16,"controleren")</f>
        <v>0.3</v>
      </c>
      <c r="S706" s="931">
        <f t="shared" si="414"/>
        <v>0</v>
      </c>
      <c r="T706" s="931">
        <f t="shared" si="415"/>
        <v>0</v>
      </c>
      <c r="U706" s="931">
        <f t="shared" si="416"/>
        <v>0</v>
      </c>
      <c r="V706" s="931">
        <f t="shared" si="417"/>
        <v>0</v>
      </c>
      <c r="W706" s="787">
        <f t="shared" si="418"/>
        <v>0</v>
      </c>
      <c r="X706" s="787">
        <f t="shared" si="419"/>
        <v>0</v>
      </c>
    </row>
    <row r="707" spans="2:34" s="769" customFormat="1" ht="15.65" customHeight="1" outlineLevel="2" x14ac:dyDescent="0.25">
      <c r="B707" s="773"/>
      <c r="C707" s="1041"/>
      <c r="D707" s="782" t="s">
        <v>2050</v>
      </c>
      <c r="E707" s="783"/>
      <c r="F707" s="773"/>
      <c r="G707" s="784">
        <v>0</v>
      </c>
      <c r="H707" s="784">
        <f t="shared" si="411"/>
        <v>0</v>
      </c>
      <c r="I707" s="784">
        <v>0</v>
      </c>
      <c r="J707" s="784">
        <f t="shared" si="412"/>
        <v>0</v>
      </c>
      <c r="K707" s="784"/>
      <c r="L707" s="784">
        <f t="shared" si="413"/>
        <v>0</v>
      </c>
      <c r="M707" s="784">
        <f>J707+H707*Onderbouwing_M29!$Y$2+L707</f>
        <v>0</v>
      </c>
      <c r="N707" s="1050"/>
      <c r="O707" s="787"/>
      <c r="P707" s="787"/>
      <c r="Q707" s="930" t="s">
        <v>1576</v>
      </c>
      <c r="R707" s="930">
        <f>_xlfn.XLOOKUP(Q707,Tabellen!$B$4:$B$16,Tabellen!$C$4:$C$16,"controleren")</f>
        <v>0.3</v>
      </c>
      <c r="S707" s="931">
        <f t="shared" si="414"/>
        <v>0</v>
      </c>
      <c r="T707" s="931">
        <f t="shared" si="415"/>
        <v>0</v>
      </c>
      <c r="U707" s="931">
        <f t="shared" si="416"/>
        <v>0</v>
      </c>
      <c r="V707" s="931">
        <f t="shared" si="417"/>
        <v>0</v>
      </c>
      <c r="W707" s="787">
        <f t="shared" si="418"/>
        <v>0</v>
      </c>
      <c r="X707" s="787">
        <f t="shared" si="419"/>
        <v>0</v>
      </c>
    </row>
    <row r="708" spans="2:34" s="769" customFormat="1" ht="15.65" customHeight="1" outlineLevel="2" x14ac:dyDescent="0.25">
      <c r="B708" s="773"/>
      <c r="C708" s="1041"/>
      <c r="D708" s="782" t="s">
        <v>2051</v>
      </c>
      <c r="E708" s="783"/>
      <c r="F708" s="773"/>
      <c r="G708" s="784">
        <v>0</v>
      </c>
      <c r="H708" s="784">
        <f t="shared" si="411"/>
        <v>0</v>
      </c>
      <c r="I708" s="784">
        <v>0</v>
      </c>
      <c r="J708" s="784">
        <f t="shared" si="412"/>
        <v>0</v>
      </c>
      <c r="K708" s="784"/>
      <c r="L708" s="784">
        <f t="shared" si="413"/>
        <v>0</v>
      </c>
      <c r="M708" s="784">
        <f>J708+H708*Onderbouwing_M29!$Y$2+L708</f>
        <v>0</v>
      </c>
      <c r="N708" s="1050"/>
      <c r="O708" s="787"/>
      <c r="P708" s="787"/>
      <c r="Q708" s="930" t="s">
        <v>1576</v>
      </c>
      <c r="R708" s="930">
        <f>_xlfn.XLOOKUP(Q708,Tabellen!$B$4:$B$16,Tabellen!$C$4:$C$16,"controleren")</f>
        <v>0.3</v>
      </c>
      <c r="S708" s="931">
        <f t="shared" si="414"/>
        <v>0</v>
      </c>
      <c r="T708" s="931">
        <f t="shared" si="415"/>
        <v>0</v>
      </c>
      <c r="U708" s="931">
        <f t="shared" si="416"/>
        <v>0</v>
      </c>
      <c r="V708" s="931">
        <f t="shared" si="417"/>
        <v>0</v>
      </c>
      <c r="W708" s="787">
        <f t="shared" si="418"/>
        <v>0</v>
      </c>
      <c r="X708" s="787">
        <f t="shared" si="419"/>
        <v>0</v>
      </c>
    </row>
    <row r="709" spans="2:34" s="769" customFormat="1" ht="15.65" customHeight="1" outlineLevel="2" x14ac:dyDescent="0.25">
      <c r="B709" s="773"/>
      <c r="C709" s="1041"/>
      <c r="D709" s="782" t="s">
        <v>2052</v>
      </c>
      <c r="E709" s="783"/>
      <c r="F709" s="773"/>
      <c r="G709" s="784">
        <v>0</v>
      </c>
      <c r="H709" s="784">
        <f t="shared" si="411"/>
        <v>0</v>
      </c>
      <c r="I709" s="784">
        <v>0</v>
      </c>
      <c r="J709" s="784">
        <f t="shared" si="412"/>
        <v>0</v>
      </c>
      <c r="K709" s="784"/>
      <c r="L709" s="784">
        <f t="shared" si="413"/>
        <v>0</v>
      </c>
      <c r="M709" s="784">
        <f>J709+H709*Onderbouwing_M29!$Y$2+L709</f>
        <v>0</v>
      </c>
      <c r="N709" s="1050"/>
      <c r="O709" s="787"/>
      <c r="P709" s="787"/>
      <c r="Q709" s="930" t="s">
        <v>1576</v>
      </c>
      <c r="R709" s="930">
        <f>_xlfn.XLOOKUP(Q709,Tabellen!$B$4:$B$16,Tabellen!$C$4:$C$16,"controleren")</f>
        <v>0.3</v>
      </c>
      <c r="S709" s="931">
        <f t="shared" si="414"/>
        <v>0</v>
      </c>
      <c r="T709" s="931">
        <f t="shared" si="415"/>
        <v>0</v>
      </c>
      <c r="U709" s="931">
        <f t="shared" si="416"/>
        <v>0</v>
      </c>
      <c r="V709" s="931">
        <f t="shared" si="417"/>
        <v>0</v>
      </c>
      <c r="W709" s="787">
        <f t="shared" si="418"/>
        <v>0</v>
      </c>
      <c r="X709" s="787">
        <f t="shared" si="419"/>
        <v>0</v>
      </c>
    </row>
    <row r="710" spans="2:34" s="769" customFormat="1" ht="15.65" customHeight="1" outlineLevel="2" x14ac:dyDescent="0.25">
      <c r="B710" s="773" t="str">
        <f>B700</f>
        <v>V1-3-K2</v>
      </c>
      <c r="C710" s="1042"/>
      <c r="D710" s="769" t="str">
        <f>D700</f>
        <v>Voorzetwand Metal Stud met hennepvezel dik 150 mm Rc=3.50 45- 120 m²</v>
      </c>
      <c r="E710" s="783">
        <v>1</v>
      </c>
      <c r="F710" s="773" t="s">
        <v>78</v>
      </c>
      <c r="G710" s="784">
        <v>0</v>
      </c>
      <c r="H710" s="784">
        <f t="shared" si="411"/>
        <v>0</v>
      </c>
      <c r="I710" s="784">
        <v>0</v>
      </c>
      <c r="J710" s="784">
        <f t="shared" si="412"/>
        <v>0</v>
      </c>
      <c r="K710" s="767">
        <v>144</v>
      </c>
      <c r="L710" s="784">
        <f t="shared" si="413"/>
        <v>144</v>
      </c>
      <c r="M710" s="784">
        <f>J710+H710*Onderbouwing_M29!$Y$2+L710</f>
        <v>144</v>
      </c>
      <c r="N710" s="1050"/>
      <c r="O710" s="787"/>
      <c r="P710" s="787"/>
      <c r="Q710" s="930" t="s">
        <v>1576</v>
      </c>
      <c r="R710" s="930">
        <f>_xlfn.XLOOKUP(Q710,Tabellen!$B$4:$B$16,Tabellen!$C$4:$C$16,"controleren")</f>
        <v>0.3</v>
      </c>
      <c r="S710" s="931">
        <f t="shared" si="414"/>
        <v>43.199999999999996</v>
      </c>
      <c r="T710" s="931">
        <f t="shared" si="415"/>
        <v>100.80000000000001</v>
      </c>
      <c r="U710" s="931">
        <f t="shared" si="416"/>
        <v>3.8879999999999995</v>
      </c>
      <c r="V710" s="931">
        <f t="shared" si="417"/>
        <v>21.168000000000003</v>
      </c>
      <c r="W710" s="787">
        <f t="shared" si="418"/>
        <v>25.056000000000001</v>
      </c>
      <c r="X710" s="787">
        <f t="shared" si="419"/>
        <v>169.05600000000001</v>
      </c>
    </row>
    <row r="711" spans="2:34" ht="15.65" customHeight="1" outlineLevel="2" x14ac:dyDescent="0.25">
      <c r="B711" s="782"/>
      <c r="E711" s="783"/>
      <c r="G711" s="784">
        <v>0</v>
      </c>
      <c r="H711" s="784">
        <f t="shared" si="411"/>
        <v>0</v>
      </c>
      <c r="I711" s="784">
        <v>0</v>
      </c>
      <c r="J711" s="784">
        <f t="shared" si="412"/>
        <v>0</v>
      </c>
      <c r="K711" s="784"/>
      <c r="L711" s="784">
        <f t="shared" si="413"/>
        <v>0</v>
      </c>
      <c r="M711" s="784">
        <f>J711+H711*Onderbouwing_M29!$Y$2+L711</f>
        <v>0</v>
      </c>
      <c r="N711" s="1049"/>
      <c r="O711" s="785"/>
      <c r="P711" s="785"/>
      <c r="Q711" s="785"/>
      <c r="R711" s="785"/>
      <c r="S711" s="785"/>
      <c r="T711" s="785"/>
      <c r="U711" s="785"/>
      <c r="V711" s="785"/>
      <c r="W711" s="785"/>
      <c r="X711" s="785"/>
    </row>
    <row r="712" spans="2:34" ht="9" customHeight="1" outlineLevel="1" x14ac:dyDescent="0.25">
      <c r="B712" s="788"/>
      <c r="D712" s="789"/>
      <c r="E712" s="791"/>
      <c r="F712" s="789"/>
      <c r="G712" s="790"/>
      <c r="H712" s="790"/>
      <c r="I712" s="790"/>
      <c r="J712" s="790"/>
      <c r="K712" s="790"/>
      <c r="L712" s="790"/>
      <c r="M712" s="790"/>
      <c r="N712" s="1037"/>
      <c r="O712" s="963"/>
      <c r="P712" s="963"/>
      <c r="Q712" s="963"/>
      <c r="R712" s="963"/>
      <c r="S712" s="963"/>
      <c r="T712" s="963"/>
      <c r="U712" s="963"/>
      <c r="V712" s="963"/>
      <c r="W712" s="963"/>
      <c r="X712" s="963"/>
      <c r="Y712" s="963"/>
      <c r="Z712" s="774"/>
      <c r="AA712" s="779"/>
      <c r="AB712" s="753"/>
      <c r="AC712" s="753"/>
      <c r="AD712" s="753"/>
      <c r="AE712" s="753"/>
      <c r="AF712" s="753"/>
      <c r="AG712" s="758"/>
      <c r="AH712" s="758"/>
    </row>
    <row r="713" spans="2:34" ht="15.65" customHeight="1" outlineLevel="1" x14ac:dyDescent="0.25">
      <c r="B713" s="760" t="s">
        <v>1625</v>
      </c>
      <c r="D713" s="761" t="s">
        <v>1846</v>
      </c>
      <c r="E713" s="780">
        <v>1</v>
      </c>
      <c r="F713" s="761" t="s">
        <v>78</v>
      </c>
      <c r="G713" s="762"/>
      <c r="H713" s="762">
        <f>SUM(H714:H724)</f>
        <v>0</v>
      </c>
      <c r="I713" s="762"/>
      <c r="J713" s="762">
        <f>SUM(J714:J724)</f>
        <v>0</v>
      </c>
      <c r="K713" s="762"/>
      <c r="L713" s="762">
        <f>SUM(L714:L724)</f>
        <v>145</v>
      </c>
      <c r="M713" s="762">
        <f>SUM(M714:M724)</f>
        <v>145</v>
      </c>
      <c r="N713" s="1049"/>
      <c r="O713" s="763">
        <f>SUM(M714:M724)</f>
        <v>145</v>
      </c>
      <c r="P713" s="781" t="str">
        <f>B713</f>
        <v>V1-3-K3</v>
      </c>
      <c r="Q713" s="781"/>
      <c r="R713" s="781"/>
      <c r="S713" s="781"/>
      <c r="T713" s="781"/>
      <c r="U713" s="781"/>
      <c r="V713" s="781"/>
      <c r="W713" s="781"/>
      <c r="X713" s="932">
        <f>SUM(X714:X724)</f>
        <v>170.23</v>
      </c>
    </row>
    <row r="714" spans="2:34" ht="15.65" customHeight="1" outlineLevel="2" x14ac:dyDescent="0.25">
      <c r="B714" s="782"/>
      <c r="D714" s="793" t="s">
        <v>168</v>
      </c>
      <c r="E714" s="783"/>
      <c r="G714" s="784"/>
      <c r="H714" s="784"/>
      <c r="I714" s="784"/>
      <c r="J714" s="784"/>
      <c r="K714" s="784"/>
      <c r="L714" s="784"/>
      <c r="M714" s="784"/>
      <c r="N714" s="1049"/>
      <c r="O714" s="785"/>
      <c r="P714" s="785"/>
      <c r="Q714" s="785"/>
      <c r="R714" s="785"/>
      <c r="S714" s="785"/>
      <c r="T714" s="785"/>
      <c r="U714" s="785"/>
      <c r="V714" s="785"/>
      <c r="W714" s="785"/>
      <c r="X714" s="785"/>
    </row>
    <row r="715" spans="2:34" s="769" customFormat="1" ht="15.65" customHeight="1" outlineLevel="2" x14ac:dyDescent="0.25">
      <c r="B715" s="773"/>
      <c r="C715" s="1041"/>
      <c r="D715" s="782" t="s">
        <v>2044</v>
      </c>
      <c r="E715" s="783"/>
      <c r="F715" s="773"/>
      <c r="G715" s="784">
        <v>0</v>
      </c>
      <c r="H715" s="784">
        <f t="shared" ref="H715:H724" si="420">E715*G715</f>
        <v>0</v>
      </c>
      <c r="I715" s="784">
        <v>0</v>
      </c>
      <c r="J715" s="784">
        <f t="shared" ref="J715:J724" si="421">E715*I715</f>
        <v>0</v>
      </c>
      <c r="K715" s="784"/>
      <c r="L715" s="784">
        <f t="shared" ref="L715:L724" si="422">E715*K715</f>
        <v>0</v>
      </c>
      <c r="M715" s="784">
        <f>J715+H715*Onderbouwing_M29!$Y$2+L715</f>
        <v>0</v>
      </c>
      <c r="N715" s="1050"/>
      <c r="O715" s="787"/>
      <c r="P715" s="787"/>
      <c r="Q715" s="930" t="s">
        <v>1576</v>
      </c>
      <c r="R715" s="930">
        <f>_xlfn.XLOOKUP(Q715,Tabellen!$B$4:$B$16,Tabellen!$C$4:$C$16,"controleren")</f>
        <v>0.3</v>
      </c>
      <c r="S715" s="931">
        <f t="shared" ref="S715:S723" si="423">M715*R715</f>
        <v>0</v>
      </c>
      <c r="T715" s="931">
        <f t="shared" ref="T715:T723" si="424">M715-S715</f>
        <v>0</v>
      </c>
      <c r="U715" s="931">
        <f t="shared" ref="U715:U723" si="425">S715*$U$2</f>
        <v>0</v>
      </c>
      <c r="V715" s="931">
        <f t="shared" ref="V715:V723" si="426">T715*$V$2</f>
        <v>0</v>
      </c>
      <c r="W715" s="787">
        <f t="shared" ref="W715:W723" si="427">U715+V715</f>
        <v>0</v>
      </c>
      <c r="X715" s="787">
        <f t="shared" ref="X715:X723" si="428">M715+W715</f>
        <v>0</v>
      </c>
    </row>
    <row r="716" spans="2:34" s="769" customFormat="1" ht="15.65" customHeight="1" outlineLevel="2" x14ac:dyDescent="0.25">
      <c r="B716" s="773"/>
      <c r="C716" s="1041"/>
      <c r="D716" s="782" t="s">
        <v>2053</v>
      </c>
      <c r="E716" s="783"/>
      <c r="F716" s="773"/>
      <c r="G716" s="784">
        <v>0</v>
      </c>
      <c r="H716" s="784">
        <f t="shared" si="420"/>
        <v>0</v>
      </c>
      <c r="I716" s="784">
        <v>0</v>
      </c>
      <c r="J716" s="784">
        <f t="shared" si="421"/>
        <v>0</v>
      </c>
      <c r="K716" s="784"/>
      <c r="L716" s="784">
        <f t="shared" si="422"/>
        <v>0</v>
      </c>
      <c r="M716" s="784">
        <f>J716+H716*Onderbouwing_M29!$Y$2+L716</f>
        <v>0</v>
      </c>
      <c r="N716" s="1050"/>
      <c r="O716" s="787"/>
      <c r="P716" s="787"/>
      <c r="Q716" s="930" t="s">
        <v>1576</v>
      </c>
      <c r="R716" s="930">
        <f>_xlfn.XLOOKUP(Q716,Tabellen!$B$4:$B$16,Tabellen!$C$4:$C$16,"controleren")</f>
        <v>0.3</v>
      </c>
      <c r="S716" s="931">
        <f t="shared" si="423"/>
        <v>0</v>
      </c>
      <c r="T716" s="931">
        <f t="shared" si="424"/>
        <v>0</v>
      </c>
      <c r="U716" s="931">
        <f t="shared" si="425"/>
        <v>0</v>
      </c>
      <c r="V716" s="931">
        <f t="shared" si="426"/>
        <v>0</v>
      </c>
      <c r="W716" s="787">
        <f t="shared" si="427"/>
        <v>0</v>
      </c>
      <c r="X716" s="787">
        <f t="shared" si="428"/>
        <v>0</v>
      </c>
    </row>
    <row r="717" spans="2:34" s="769" customFormat="1" ht="15.65" customHeight="1" outlineLevel="2" x14ac:dyDescent="0.25">
      <c r="B717" s="773"/>
      <c r="C717" s="1041"/>
      <c r="D717" s="782" t="s">
        <v>2047</v>
      </c>
      <c r="E717" s="783"/>
      <c r="F717" s="773"/>
      <c r="G717" s="784">
        <v>0</v>
      </c>
      <c r="H717" s="784">
        <f t="shared" si="420"/>
        <v>0</v>
      </c>
      <c r="I717" s="784">
        <v>0</v>
      </c>
      <c r="J717" s="784">
        <f t="shared" si="421"/>
        <v>0</v>
      </c>
      <c r="K717" s="784"/>
      <c r="L717" s="784">
        <f t="shared" si="422"/>
        <v>0</v>
      </c>
      <c r="M717" s="784">
        <f>J717+H717*Onderbouwing_M29!$Y$2+L717</f>
        <v>0</v>
      </c>
      <c r="N717" s="1050"/>
      <c r="O717" s="787"/>
      <c r="P717" s="787"/>
      <c r="Q717" s="930" t="s">
        <v>1576</v>
      </c>
      <c r="R717" s="930">
        <f>_xlfn.XLOOKUP(Q717,Tabellen!$B$4:$B$16,Tabellen!$C$4:$C$16,"controleren")</f>
        <v>0.3</v>
      </c>
      <c r="S717" s="931">
        <f t="shared" si="423"/>
        <v>0</v>
      </c>
      <c r="T717" s="931">
        <f t="shared" si="424"/>
        <v>0</v>
      </c>
      <c r="U717" s="931">
        <f t="shared" si="425"/>
        <v>0</v>
      </c>
      <c r="V717" s="931">
        <f t="shared" si="426"/>
        <v>0</v>
      </c>
      <c r="W717" s="787">
        <f t="shared" si="427"/>
        <v>0</v>
      </c>
      <c r="X717" s="787">
        <f t="shared" si="428"/>
        <v>0</v>
      </c>
    </row>
    <row r="718" spans="2:34" s="769" customFormat="1" ht="15.65" customHeight="1" outlineLevel="2" x14ac:dyDescent="0.25">
      <c r="B718" s="773"/>
      <c r="C718" s="1041"/>
      <c r="D718" s="782" t="s">
        <v>2048</v>
      </c>
      <c r="E718" s="783"/>
      <c r="F718" s="773"/>
      <c r="G718" s="784">
        <v>0</v>
      </c>
      <c r="H718" s="784">
        <f t="shared" si="420"/>
        <v>0</v>
      </c>
      <c r="I718" s="784">
        <v>0</v>
      </c>
      <c r="J718" s="784">
        <f t="shared" si="421"/>
        <v>0</v>
      </c>
      <c r="K718" s="784"/>
      <c r="L718" s="784">
        <f t="shared" si="422"/>
        <v>0</v>
      </c>
      <c r="M718" s="784">
        <f>J718+H718*Onderbouwing_M29!$Y$2+L718</f>
        <v>0</v>
      </c>
      <c r="N718" s="1050"/>
      <c r="O718" s="787"/>
      <c r="P718" s="787"/>
      <c r="Q718" s="930" t="s">
        <v>1576</v>
      </c>
      <c r="R718" s="930">
        <f>_xlfn.XLOOKUP(Q718,Tabellen!$B$4:$B$16,Tabellen!$C$4:$C$16,"controleren")</f>
        <v>0.3</v>
      </c>
      <c r="S718" s="931">
        <f t="shared" si="423"/>
        <v>0</v>
      </c>
      <c r="T718" s="931">
        <f t="shared" si="424"/>
        <v>0</v>
      </c>
      <c r="U718" s="931">
        <f t="shared" si="425"/>
        <v>0</v>
      </c>
      <c r="V718" s="931">
        <f t="shared" si="426"/>
        <v>0</v>
      </c>
      <c r="W718" s="787">
        <f t="shared" si="427"/>
        <v>0</v>
      </c>
      <c r="X718" s="787">
        <f t="shared" si="428"/>
        <v>0</v>
      </c>
    </row>
    <row r="719" spans="2:34" s="769" customFormat="1" ht="15.65" customHeight="1" outlineLevel="2" x14ac:dyDescent="0.25">
      <c r="B719" s="773"/>
      <c r="C719" s="1041"/>
      <c r="D719" s="782" t="s">
        <v>2049</v>
      </c>
      <c r="E719" s="783"/>
      <c r="F719" s="773"/>
      <c r="G719" s="784">
        <v>0</v>
      </c>
      <c r="H719" s="784">
        <f t="shared" si="420"/>
        <v>0</v>
      </c>
      <c r="I719" s="784">
        <v>0</v>
      </c>
      <c r="J719" s="784">
        <f t="shared" si="421"/>
        <v>0</v>
      </c>
      <c r="K719" s="784"/>
      <c r="L719" s="784">
        <f t="shared" si="422"/>
        <v>0</v>
      </c>
      <c r="M719" s="784">
        <f>J719+H719*Onderbouwing_M29!$Y$2+L719</f>
        <v>0</v>
      </c>
      <c r="N719" s="1050"/>
      <c r="O719" s="787"/>
      <c r="P719" s="787"/>
      <c r="Q719" s="930" t="s">
        <v>1576</v>
      </c>
      <c r="R719" s="930">
        <f>_xlfn.XLOOKUP(Q719,Tabellen!$B$4:$B$16,Tabellen!$C$4:$C$16,"controleren")</f>
        <v>0.3</v>
      </c>
      <c r="S719" s="931">
        <f t="shared" si="423"/>
        <v>0</v>
      </c>
      <c r="T719" s="931">
        <f t="shared" si="424"/>
        <v>0</v>
      </c>
      <c r="U719" s="931">
        <f t="shared" si="425"/>
        <v>0</v>
      </c>
      <c r="V719" s="931">
        <f t="shared" si="426"/>
        <v>0</v>
      </c>
      <c r="W719" s="787">
        <f t="shared" si="427"/>
        <v>0</v>
      </c>
      <c r="X719" s="787">
        <f t="shared" si="428"/>
        <v>0</v>
      </c>
    </row>
    <row r="720" spans="2:34" s="769" customFormat="1" ht="15.65" customHeight="1" outlineLevel="2" x14ac:dyDescent="0.25">
      <c r="B720" s="773"/>
      <c r="C720" s="1041"/>
      <c r="D720" s="782" t="s">
        <v>2050</v>
      </c>
      <c r="E720" s="783"/>
      <c r="F720" s="773"/>
      <c r="G720" s="784">
        <v>0</v>
      </c>
      <c r="H720" s="784">
        <f t="shared" si="420"/>
        <v>0</v>
      </c>
      <c r="I720" s="784">
        <v>0</v>
      </c>
      <c r="J720" s="784">
        <f t="shared" si="421"/>
        <v>0</v>
      </c>
      <c r="K720" s="784"/>
      <c r="L720" s="784">
        <f t="shared" si="422"/>
        <v>0</v>
      </c>
      <c r="M720" s="784">
        <f>J720+H720*Onderbouwing_M29!$Y$2+L720</f>
        <v>0</v>
      </c>
      <c r="N720" s="1050"/>
      <c r="O720" s="787"/>
      <c r="P720" s="787"/>
      <c r="Q720" s="930" t="s">
        <v>1576</v>
      </c>
      <c r="R720" s="930">
        <f>_xlfn.XLOOKUP(Q720,Tabellen!$B$4:$B$16,Tabellen!$C$4:$C$16,"controleren")</f>
        <v>0.3</v>
      </c>
      <c r="S720" s="931">
        <f t="shared" si="423"/>
        <v>0</v>
      </c>
      <c r="T720" s="931">
        <f t="shared" si="424"/>
        <v>0</v>
      </c>
      <c r="U720" s="931">
        <f t="shared" si="425"/>
        <v>0</v>
      </c>
      <c r="V720" s="931">
        <f t="shared" si="426"/>
        <v>0</v>
      </c>
      <c r="W720" s="787">
        <f t="shared" si="427"/>
        <v>0</v>
      </c>
      <c r="X720" s="787">
        <f t="shared" si="428"/>
        <v>0</v>
      </c>
    </row>
    <row r="721" spans="2:34" s="769" customFormat="1" ht="15.65" customHeight="1" outlineLevel="2" x14ac:dyDescent="0.25">
      <c r="B721" s="773"/>
      <c r="C721" s="1041"/>
      <c r="D721" s="782" t="s">
        <v>2051</v>
      </c>
      <c r="E721" s="783"/>
      <c r="F721" s="773"/>
      <c r="G721" s="784">
        <v>0</v>
      </c>
      <c r="H721" s="784">
        <f t="shared" si="420"/>
        <v>0</v>
      </c>
      <c r="I721" s="784">
        <v>0</v>
      </c>
      <c r="J721" s="784">
        <f t="shared" si="421"/>
        <v>0</v>
      </c>
      <c r="K721" s="784"/>
      <c r="L721" s="784">
        <f t="shared" si="422"/>
        <v>0</v>
      </c>
      <c r="M721" s="784">
        <f>J721+H721*Onderbouwing_M29!$Y$2+L721</f>
        <v>0</v>
      </c>
      <c r="N721" s="1050"/>
      <c r="O721" s="787"/>
      <c r="P721" s="787"/>
      <c r="Q721" s="930" t="s">
        <v>1576</v>
      </c>
      <c r="R721" s="930">
        <f>_xlfn.XLOOKUP(Q721,Tabellen!$B$4:$B$16,Tabellen!$C$4:$C$16,"controleren")</f>
        <v>0.3</v>
      </c>
      <c r="S721" s="931">
        <f t="shared" si="423"/>
        <v>0</v>
      </c>
      <c r="T721" s="931">
        <f t="shared" si="424"/>
        <v>0</v>
      </c>
      <c r="U721" s="931">
        <f t="shared" si="425"/>
        <v>0</v>
      </c>
      <c r="V721" s="931">
        <f t="shared" si="426"/>
        <v>0</v>
      </c>
      <c r="W721" s="787">
        <f t="shared" si="427"/>
        <v>0</v>
      </c>
      <c r="X721" s="787">
        <f t="shared" si="428"/>
        <v>0</v>
      </c>
    </row>
    <row r="722" spans="2:34" s="769" customFormat="1" ht="15.65" customHeight="1" outlineLevel="2" x14ac:dyDescent="0.25">
      <c r="B722" s="773"/>
      <c r="C722" s="1041"/>
      <c r="D722" s="782" t="s">
        <v>2052</v>
      </c>
      <c r="E722" s="783"/>
      <c r="F722" s="773"/>
      <c r="G722" s="784">
        <v>0</v>
      </c>
      <c r="H722" s="784">
        <f t="shared" si="420"/>
        <v>0</v>
      </c>
      <c r="I722" s="784">
        <v>0</v>
      </c>
      <c r="J722" s="784">
        <f t="shared" si="421"/>
        <v>0</v>
      </c>
      <c r="K722" s="784"/>
      <c r="L722" s="784">
        <f t="shared" si="422"/>
        <v>0</v>
      </c>
      <c r="M722" s="784">
        <f>J722+H722*Onderbouwing_M29!$Y$2+L722</f>
        <v>0</v>
      </c>
      <c r="N722" s="1050"/>
      <c r="O722" s="787"/>
      <c r="P722" s="787"/>
      <c r="Q722" s="930" t="s">
        <v>1576</v>
      </c>
      <c r="R722" s="930">
        <f>_xlfn.XLOOKUP(Q722,Tabellen!$B$4:$B$16,Tabellen!$C$4:$C$16,"controleren")</f>
        <v>0.3</v>
      </c>
      <c r="S722" s="931">
        <f t="shared" si="423"/>
        <v>0</v>
      </c>
      <c r="T722" s="931">
        <f t="shared" si="424"/>
        <v>0</v>
      </c>
      <c r="U722" s="931">
        <f t="shared" si="425"/>
        <v>0</v>
      </c>
      <c r="V722" s="931">
        <f t="shared" si="426"/>
        <v>0</v>
      </c>
      <c r="W722" s="787">
        <f t="shared" si="427"/>
        <v>0</v>
      </c>
      <c r="X722" s="787">
        <f t="shared" si="428"/>
        <v>0</v>
      </c>
    </row>
    <row r="723" spans="2:34" s="769" customFormat="1" ht="15.65" customHeight="1" outlineLevel="2" x14ac:dyDescent="0.25">
      <c r="B723" s="773" t="str">
        <f>B713</f>
        <v>V1-3-K3</v>
      </c>
      <c r="C723" s="1042"/>
      <c r="D723" s="769" t="str">
        <f>D713</f>
        <v>Voorzetwand Metal Stud met hennepvezel dik 150 mm Rc=3.50 &gt; 120 m²</v>
      </c>
      <c r="E723" s="783">
        <v>1</v>
      </c>
      <c r="F723" s="773" t="s">
        <v>78</v>
      </c>
      <c r="G723" s="784">
        <v>0</v>
      </c>
      <c r="H723" s="784">
        <f t="shared" si="420"/>
        <v>0</v>
      </c>
      <c r="I723" s="784">
        <v>0</v>
      </c>
      <c r="J723" s="784">
        <f t="shared" si="421"/>
        <v>0</v>
      </c>
      <c r="K723" s="767">
        <v>145</v>
      </c>
      <c r="L723" s="784">
        <f t="shared" si="422"/>
        <v>145</v>
      </c>
      <c r="M723" s="784">
        <f>J723+H723*Onderbouwing_M29!$Y$2+L723</f>
        <v>145</v>
      </c>
      <c r="N723" s="1050"/>
      <c r="O723" s="787"/>
      <c r="P723" s="787"/>
      <c r="Q723" s="930" t="s">
        <v>1576</v>
      </c>
      <c r="R723" s="930">
        <f>_xlfn.XLOOKUP(Q723,Tabellen!$B$4:$B$16,Tabellen!$C$4:$C$16,"controleren")</f>
        <v>0.3</v>
      </c>
      <c r="S723" s="931">
        <f t="shared" si="423"/>
        <v>43.5</v>
      </c>
      <c r="T723" s="931">
        <f t="shared" si="424"/>
        <v>101.5</v>
      </c>
      <c r="U723" s="931">
        <f t="shared" si="425"/>
        <v>3.915</v>
      </c>
      <c r="V723" s="931">
        <f t="shared" si="426"/>
        <v>21.314999999999998</v>
      </c>
      <c r="W723" s="787">
        <f t="shared" si="427"/>
        <v>25.229999999999997</v>
      </c>
      <c r="X723" s="787">
        <f t="shared" si="428"/>
        <v>170.23</v>
      </c>
    </row>
    <row r="724" spans="2:34" ht="15.65" customHeight="1" outlineLevel="2" x14ac:dyDescent="0.25">
      <c r="B724" s="782"/>
      <c r="E724" s="783"/>
      <c r="G724" s="784">
        <v>0</v>
      </c>
      <c r="H724" s="784">
        <f t="shared" si="420"/>
        <v>0</v>
      </c>
      <c r="I724" s="784">
        <v>0</v>
      </c>
      <c r="J724" s="784">
        <f t="shared" si="421"/>
        <v>0</v>
      </c>
      <c r="K724" s="784"/>
      <c r="L724" s="784">
        <f t="shared" si="422"/>
        <v>0</v>
      </c>
      <c r="M724" s="784">
        <f>J724+H724*Onderbouwing_M29!$Y$2+L724</f>
        <v>0</v>
      </c>
      <c r="N724" s="1049"/>
      <c r="O724" s="785"/>
      <c r="P724" s="785"/>
      <c r="Q724" s="785"/>
      <c r="R724" s="785"/>
      <c r="S724" s="785"/>
      <c r="T724" s="785"/>
      <c r="U724" s="785"/>
      <c r="V724" s="785"/>
      <c r="W724" s="785"/>
      <c r="X724" s="785"/>
    </row>
    <row r="725" spans="2:34" ht="9" customHeight="1" outlineLevel="1" x14ac:dyDescent="0.25">
      <c r="B725" s="788"/>
      <c r="D725" s="789"/>
      <c r="E725" s="791"/>
      <c r="F725" s="789"/>
      <c r="G725" s="790"/>
      <c r="H725" s="790"/>
      <c r="I725" s="790"/>
      <c r="J725" s="790"/>
      <c r="K725" s="790"/>
      <c r="L725" s="790"/>
      <c r="M725" s="790"/>
      <c r="N725" s="1037"/>
      <c r="O725" s="963"/>
      <c r="P725" s="963"/>
      <c r="Q725" s="963"/>
      <c r="R725" s="963"/>
      <c r="S725" s="963"/>
      <c r="T725" s="963"/>
      <c r="U725" s="963"/>
      <c r="V725" s="963"/>
      <c r="W725" s="963"/>
      <c r="X725" s="963"/>
      <c r="Y725" s="963"/>
      <c r="Z725" s="774"/>
      <c r="AA725" s="779"/>
      <c r="AB725" s="753"/>
      <c r="AC725" s="753"/>
      <c r="AD725" s="753"/>
      <c r="AE725" s="753"/>
      <c r="AF725" s="753"/>
      <c r="AG725" s="758"/>
      <c r="AH725" s="758"/>
    </row>
    <row r="726" spans="2:34" ht="15.65" customHeight="1" outlineLevel="1" x14ac:dyDescent="0.25">
      <c r="B726" s="760" t="s">
        <v>1626</v>
      </c>
      <c r="D726" s="761" t="s">
        <v>1617</v>
      </c>
      <c r="E726" s="780">
        <v>1</v>
      </c>
      <c r="F726" s="761" t="s">
        <v>78</v>
      </c>
      <c r="G726" s="762"/>
      <c r="H726" s="762">
        <f>SUM(H727:H729)</f>
        <v>0</v>
      </c>
      <c r="I726" s="762"/>
      <c r="J726" s="762">
        <f>SUM(J727:J729)</f>
        <v>0</v>
      </c>
      <c r="K726" s="762"/>
      <c r="L726" s="762">
        <f>SUM(L727:L729)</f>
        <v>46</v>
      </c>
      <c r="M726" s="762">
        <f>SUM(M727:M729)</f>
        <v>46</v>
      </c>
      <c r="N726" s="1049"/>
      <c r="O726" s="763">
        <f>SUM(M727:M729)</f>
        <v>46</v>
      </c>
      <c r="P726" s="781" t="str">
        <f>B726</f>
        <v>V1-3-K4</v>
      </c>
      <c r="Q726" s="781"/>
      <c r="R726" s="781"/>
      <c r="S726" s="781"/>
      <c r="T726" s="781"/>
      <c r="U726" s="781"/>
      <c r="V726" s="781"/>
      <c r="W726" s="781"/>
      <c r="X726" s="932">
        <f>SUM(X727:X729)</f>
        <v>54.003999999999998</v>
      </c>
    </row>
    <row r="727" spans="2:34" ht="15.65" customHeight="1" outlineLevel="2" x14ac:dyDescent="0.25">
      <c r="B727" s="782"/>
      <c r="D727" s="793" t="s">
        <v>168</v>
      </c>
      <c r="E727" s="783"/>
      <c r="G727" s="784"/>
      <c r="H727" s="784"/>
      <c r="I727" s="784"/>
      <c r="J727" s="784"/>
      <c r="K727" s="784"/>
      <c r="L727" s="784"/>
      <c r="M727" s="784"/>
      <c r="N727" s="1049"/>
      <c r="O727" s="785"/>
      <c r="P727" s="785"/>
      <c r="Q727" s="785"/>
      <c r="R727" s="785"/>
      <c r="S727" s="785"/>
      <c r="T727" s="785"/>
      <c r="U727" s="785"/>
      <c r="V727" s="785"/>
      <c r="W727" s="785"/>
      <c r="X727" s="785"/>
    </row>
    <row r="728" spans="2:34" s="769" customFormat="1" ht="15.65" customHeight="1" outlineLevel="2" x14ac:dyDescent="0.25">
      <c r="B728" s="773" t="str">
        <f>B726</f>
        <v>V1-3-K4</v>
      </c>
      <c r="C728" s="1042"/>
      <c r="D728" s="769" t="str">
        <f>D726</f>
        <v>╚ Meerprijs hennepvezel dik ??? mm Rc=???</v>
      </c>
      <c r="E728" s="783">
        <v>1</v>
      </c>
      <c r="F728" s="773" t="s">
        <v>78</v>
      </c>
      <c r="G728" s="784">
        <v>0</v>
      </c>
      <c r="H728" s="784">
        <f>E728*G728</f>
        <v>0</v>
      </c>
      <c r="I728" s="784"/>
      <c r="J728" s="784">
        <f>E728*I728</f>
        <v>0</v>
      </c>
      <c r="K728" s="767">
        <v>46</v>
      </c>
      <c r="L728" s="784">
        <f>E728*K728</f>
        <v>46</v>
      </c>
      <c r="M728" s="784">
        <f>J728+H728*Onderbouwing_M29!$Y$2+L728</f>
        <v>46</v>
      </c>
      <c r="N728" s="1050"/>
      <c r="O728" s="787"/>
      <c r="P728" s="787"/>
      <c r="Q728" s="930" t="s">
        <v>1576</v>
      </c>
      <c r="R728" s="930">
        <f>_xlfn.XLOOKUP(Q728,Tabellen!$B$4:$B$16,Tabellen!$C$4:$C$16,"controleren")</f>
        <v>0.3</v>
      </c>
      <c r="S728" s="931">
        <f>M728*R728</f>
        <v>13.799999999999999</v>
      </c>
      <c r="T728" s="931">
        <f>M728-S728</f>
        <v>32.200000000000003</v>
      </c>
      <c r="U728" s="931">
        <f>S728*$U$2</f>
        <v>1.2419999999999998</v>
      </c>
      <c r="V728" s="931">
        <f>T728*$V$2</f>
        <v>6.7620000000000005</v>
      </c>
      <c r="W728" s="787">
        <f>U728+V728</f>
        <v>8.0039999999999996</v>
      </c>
      <c r="X728" s="787">
        <f>M728+W728</f>
        <v>54.003999999999998</v>
      </c>
    </row>
    <row r="729" spans="2:34" ht="15.65" customHeight="1" outlineLevel="2" x14ac:dyDescent="0.25">
      <c r="B729" s="782"/>
      <c r="E729" s="783"/>
      <c r="G729" s="784">
        <v>0</v>
      </c>
      <c r="H729" s="784">
        <f>E729*G729</f>
        <v>0</v>
      </c>
      <c r="I729" s="784">
        <v>0</v>
      </c>
      <c r="J729" s="784">
        <f>E729*I729</f>
        <v>0</v>
      </c>
      <c r="K729" s="784"/>
      <c r="L729" s="784">
        <f>E729*K729</f>
        <v>0</v>
      </c>
      <c r="M729" s="784">
        <f>J729+H729*Onderbouwing_M29!$Y$2+L729</f>
        <v>0</v>
      </c>
      <c r="N729" s="1049"/>
      <c r="O729" s="785"/>
      <c r="P729" s="785"/>
      <c r="Q729" s="785"/>
      <c r="R729" s="785"/>
      <c r="S729" s="785"/>
      <c r="T729" s="785"/>
      <c r="U729" s="785"/>
      <c r="V729" s="785"/>
      <c r="W729" s="785"/>
      <c r="X729" s="785"/>
    </row>
    <row r="730" spans="2:34" ht="9" customHeight="1" outlineLevel="1" x14ac:dyDescent="0.25">
      <c r="B730" s="788"/>
      <c r="D730" s="789"/>
      <c r="E730" s="791"/>
      <c r="F730" s="789"/>
      <c r="G730" s="790"/>
      <c r="H730" s="790"/>
      <c r="I730" s="790"/>
      <c r="J730" s="790"/>
      <c r="K730" s="790"/>
      <c r="L730" s="790"/>
      <c r="M730" s="790"/>
      <c r="N730" s="1037"/>
      <c r="O730" s="963"/>
      <c r="P730" s="963"/>
      <c r="Q730" s="963"/>
      <c r="R730" s="963"/>
      <c r="S730" s="963"/>
      <c r="T730" s="963"/>
      <c r="U730" s="963"/>
      <c r="V730" s="963"/>
      <c r="W730" s="963"/>
      <c r="X730" s="963"/>
      <c r="Y730" s="963"/>
      <c r="Z730" s="774"/>
      <c r="AA730" s="779"/>
      <c r="AB730" s="753"/>
      <c r="AC730" s="753"/>
      <c r="AD730" s="753"/>
      <c r="AE730" s="753"/>
      <c r="AF730" s="753"/>
      <c r="AG730" s="758"/>
      <c r="AH730" s="758"/>
    </row>
    <row r="731" spans="2:34" ht="15.65" customHeight="1" outlineLevel="1" x14ac:dyDescent="0.25">
      <c r="B731" s="760" t="s">
        <v>1627</v>
      </c>
      <c r="D731" s="761" t="s">
        <v>1818</v>
      </c>
      <c r="E731" s="780">
        <v>1</v>
      </c>
      <c r="F731" s="761" t="s">
        <v>78</v>
      </c>
      <c r="G731" s="762"/>
      <c r="H731" s="762">
        <f>SUM(H732:H742)</f>
        <v>0</v>
      </c>
      <c r="I731" s="762"/>
      <c r="J731" s="762">
        <f>SUM(J732:J742)</f>
        <v>0</v>
      </c>
      <c r="K731" s="762"/>
      <c r="L731" s="762">
        <f>SUM(L732:L742)</f>
        <v>147</v>
      </c>
      <c r="M731" s="762">
        <f>SUM(M732:M742)</f>
        <v>147</v>
      </c>
      <c r="N731" s="1049"/>
      <c r="O731" s="763">
        <f>SUM(M732:M742)</f>
        <v>147</v>
      </c>
      <c r="P731" s="781" t="str">
        <f>B731</f>
        <v>V1-3-L1</v>
      </c>
      <c r="Q731" s="781"/>
      <c r="R731" s="781"/>
      <c r="S731" s="781"/>
      <c r="T731" s="781"/>
      <c r="U731" s="781"/>
      <c r="V731" s="781"/>
      <c r="W731" s="781"/>
      <c r="X731" s="932">
        <f>SUM(X732:X742)</f>
        <v>172.578</v>
      </c>
    </row>
    <row r="732" spans="2:34" ht="15.65" customHeight="1" outlineLevel="2" x14ac:dyDescent="0.25">
      <c r="B732" s="782"/>
      <c r="D732" s="793" t="s">
        <v>168</v>
      </c>
      <c r="E732" s="783"/>
      <c r="G732" s="784"/>
      <c r="H732" s="784"/>
      <c r="I732" s="784"/>
      <c r="J732" s="784"/>
      <c r="K732" s="784"/>
      <c r="L732" s="784"/>
      <c r="M732" s="784"/>
      <c r="N732" s="1049"/>
      <c r="O732" s="785"/>
      <c r="P732" s="785"/>
      <c r="Q732" s="785"/>
      <c r="R732" s="785"/>
      <c r="S732" s="785"/>
      <c r="T732" s="785"/>
      <c r="U732" s="785"/>
      <c r="V732" s="785"/>
      <c r="W732" s="785"/>
      <c r="X732" s="785"/>
    </row>
    <row r="733" spans="2:34" s="769" customFormat="1" ht="15.65" customHeight="1" outlineLevel="2" x14ac:dyDescent="0.25">
      <c r="B733" s="773"/>
      <c r="C733" s="1041"/>
      <c r="D733" s="782" t="s">
        <v>2044</v>
      </c>
      <c r="E733" s="783"/>
      <c r="F733" s="773"/>
      <c r="G733" s="784">
        <v>0</v>
      </c>
      <c r="H733" s="784">
        <f t="shared" ref="H733:H742" si="429">E733*G733</f>
        <v>0</v>
      </c>
      <c r="I733" s="784">
        <v>0</v>
      </c>
      <c r="J733" s="784">
        <f t="shared" ref="J733:J742" si="430">E733*I733</f>
        <v>0</v>
      </c>
      <c r="K733" s="784"/>
      <c r="L733" s="784">
        <f t="shared" ref="L733:L742" si="431">E733*K733</f>
        <v>0</v>
      </c>
      <c r="M733" s="784">
        <f>J733+H733*Onderbouwing_M29!$Y$2+L733</f>
        <v>0</v>
      </c>
      <c r="N733" s="1050"/>
      <c r="O733" s="787"/>
      <c r="P733" s="787"/>
      <c r="Q733" s="930" t="s">
        <v>1576</v>
      </c>
      <c r="R733" s="930">
        <f>_xlfn.XLOOKUP(Q733,Tabellen!$B$4:$B$16,Tabellen!$C$4:$C$16,"controleren")</f>
        <v>0.3</v>
      </c>
      <c r="S733" s="931">
        <f t="shared" ref="S733:S741" si="432">M733*R733</f>
        <v>0</v>
      </c>
      <c r="T733" s="931">
        <f t="shared" ref="T733:T741" si="433">M733-S733</f>
        <v>0</v>
      </c>
      <c r="U733" s="931">
        <f t="shared" ref="U733:U741" si="434">S733*$U$2</f>
        <v>0</v>
      </c>
      <c r="V733" s="931">
        <f t="shared" ref="V733:V741" si="435">T733*$V$2</f>
        <v>0</v>
      </c>
      <c r="W733" s="787">
        <f t="shared" ref="W733:W741" si="436">U733+V733</f>
        <v>0</v>
      </c>
      <c r="X733" s="787">
        <f t="shared" ref="X733:X741" si="437">M733+W733</f>
        <v>0</v>
      </c>
    </row>
    <row r="734" spans="2:34" s="769" customFormat="1" ht="15.65" customHeight="1" outlineLevel="2" x14ac:dyDescent="0.25">
      <c r="B734" s="773"/>
      <c r="C734" s="1041"/>
      <c r="D734" s="782" t="s">
        <v>2053</v>
      </c>
      <c r="E734" s="783"/>
      <c r="F734" s="773"/>
      <c r="G734" s="784">
        <v>0</v>
      </c>
      <c r="H734" s="784">
        <f t="shared" si="429"/>
        <v>0</v>
      </c>
      <c r="I734" s="784">
        <v>0</v>
      </c>
      <c r="J734" s="784">
        <f t="shared" si="430"/>
        <v>0</v>
      </c>
      <c r="K734" s="784"/>
      <c r="L734" s="784">
        <f t="shared" si="431"/>
        <v>0</v>
      </c>
      <c r="M734" s="784">
        <f>J734+H734*Onderbouwing_M29!$Y$2+L734</f>
        <v>0</v>
      </c>
      <c r="N734" s="1050"/>
      <c r="O734" s="787"/>
      <c r="P734" s="787"/>
      <c r="Q734" s="930" t="s">
        <v>1576</v>
      </c>
      <c r="R734" s="930">
        <f>_xlfn.XLOOKUP(Q734,Tabellen!$B$4:$B$16,Tabellen!$C$4:$C$16,"controleren")</f>
        <v>0.3</v>
      </c>
      <c r="S734" s="931">
        <f t="shared" si="432"/>
        <v>0</v>
      </c>
      <c r="T734" s="931">
        <f t="shared" si="433"/>
        <v>0</v>
      </c>
      <c r="U734" s="931">
        <f t="shared" si="434"/>
        <v>0</v>
      </c>
      <c r="V734" s="931">
        <f t="shared" si="435"/>
        <v>0</v>
      </c>
      <c r="W734" s="787">
        <f t="shared" si="436"/>
        <v>0</v>
      </c>
      <c r="X734" s="787">
        <f t="shared" si="437"/>
        <v>0</v>
      </c>
    </row>
    <row r="735" spans="2:34" s="769" customFormat="1" ht="15.65" customHeight="1" outlineLevel="2" x14ac:dyDescent="0.25">
      <c r="B735" s="773"/>
      <c r="C735" s="1041"/>
      <c r="D735" s="782" t="s">
        <v>2047</v>
      </c>
      <c r="E735" s="783"/>
      <c r="F735" s="773"/>
      <c r="G735" s="784">
        <v>0</v>
      </c>
      <c r="H735" s="784">
        <f t="shared" si="429"/>
        <v>0</v>
      </c>
      <c r="I735" s="784">
        <v>0</v>
      </c>
      <c r="J735" s="784">
        <f t="shared" si="430"/>
        <v>0</v>
      </c>
      <c r="K735" s="784"/>
      <c r="L735" s="784">
        <f t="shared" si="431"/>
        <v>0</v>
      </c>
      <c r="M735" s="784">
        <f>J735+H735*Onderbouwing_M29!$Y$2+L735</f>
        <v>0</v>
      </c>
      <c r="N735" s="1050"/>
      <c r="O735" s="787"/>
      <c r="P735" s="787"/>
      <c r="Q735" s="930" t="s">
        <v>1576</v>
      </c>
      <c r="R735" s="930">
        <f>_xlfn.XLOOKUP(Q735,Tabellen!$B$4:$B$16,Tabellen!$C$4:$C$16,"controleren")</f>
        <v>0.3</v>
      </c>
      <c r="S735" s="931">
        <f t="shared" si="432"/>
        <v>0</v>
      </c>
      <c r="T735" s="931">
        <f t="shared" si="433"/>
        <v>0</v>
      </c>
      <c r="U735" s="931">
        <f t="shared" si="434"/>
        <v>0</v>
      </c>
      <c r="V735" s="931">
        <f t="shared" si="435"/>
        <v>0</v>
      </c>
      <c r="W735" s="787">
        <f t="shared" si="436"/>
        <v>0</v>
      </c>
      <c r="X735" s="787">
        <f t="shared" si="437"/>
        <v>0</v>
      </c>
    </row>
    <row r="736" spans="2:34" s="769" customFormat="1" ht="15.65" customHeight="1" outlineLevel="2" x14ac:dyDescent="0.25">
      <c r="B736" s="773"/>
      <c r="C736" s="1041"/>
      <c r="D736" s="782" t="s">
        <v>2048</v>
      </c>
      <c r="E736" s="783"/>
      <c r="F736" s="773"/>
      <c r="G736" s="784">
        <v>0</v>
      </c>
      <c r="H736" s="784">
        <f t="shared" si="429"/>
        <v>0</v>
      </c>
      <c r="I736" s="784">
        <v>0</v>
      </c>
      <c r="J736" s="784">
        <f t="shared" si="430"/>
        <v>0</v>
      </c>
      <c r="K736" s="784"/>
      <c r="L736" s="784">
        <f t="shared" si="431"/>
        <v>0</v>
      </c>
      <c r="M736" s="784">
        <f>J736+H736*Onderbouwing_M29!$Y$2+L736</f>
        <v>0</v>
      </c>
      <c r="N736" s="1050"/>
      <c r="O736" s="787"/>
      <c r="P736" s="787"/>
      <c r="Q736" s="930" t="s">
        <v>1576</v>
      </c>
      <c r="R736" s="930">
        <f>_xlfn.XLOOKUP(Q736,Tabellen!$B$4:$B$16,Tabellen!$C$4:$C$16,"controleren")</f>
        <v>0.3</v>
      </c>
      <c r="S736" s="931">
        <f t="shared" si="432"/>
        <v>0</v>
      </c>
      <c r="T736" s="931">
        <f t="shared" si="433"/>
        <v>0</v>
      </c>
      <c r="U736" s="931">
        <f t="shared" si="434"/>
        <v>0</v>
      </c>
      <c r="V736" s="931">
        <f t="shared" si="435"/>
        <v>0</v>
      </c>
      <c r="W736" s="787">
        <f t="shared" si="436"/>
        <v>0</v>
      </c>
      <c r="X736" s="787">
        <f t="shared" si="437"/>
        <v>0</v>
      </c>
    </row>
    <row r="737" spans="2:34" s="769" customFormat="1" ht="15.65" customHeight="1" outlineLevel="2" x14ac:dyDescent="0.25">
      <c r="B737" s="773"/>
      <c r="C737" s="1041"/>
      <c r="D737" s="782" t="s">
        <v>2049</v>
      </c>
      <c r="E737" s="783"/>
      <c r="F737" s="773"/>
      <c r="G737" s="784">
        <v>0</v>
      </c>
      <c r="H737" s="784">
        <f t="shared" si="429"/>
        <v>0</v>
      </c>
      <c r="I737" s="784">
        <v>0</v>
      </c>
      <c r="J737" s="784">
        <f t="shared" si="430"/>
        <v>0</v>
      </c>
      <c r="K737" s="784"/>
      <c r="L737" s="784">
        <f t="shared" si="431"/>
        <v>0</v>
      </c>
      <c r="M737" s="784">
        <f>J737+H737*Onderbouwing_M29!$Y$2+L737</f>
        <v>0</v>
      </c>
      <c r="N737" s="1050"/>
      <c r="O737" s="787"/>
      <c r="P737" s="787"/>
      <c r="Q737" s="930" t="s">
        <v>1576</v>
      </c>
      <c r="R737" s="930">
        <f>_xlfn.XLOOKUP(Q737,Tabellen!$B$4:$B$16,Tabellen!$C$4:$C$16,"controleren")</f>
        <v>0.3</v>
      </c>
      <c r="S737" s="931">
        <f t="shared" si="432"/>
        <v>0</v>
      </c>
      <c r="T737" s="931">
        <f t="shared" si="433"/>
        <v>0</v>
      </c>
      <c r="U737" s="931">
        <f t="shared" si="434"/>
        <v>0</v>
      </c>
      <c r="V737" s="931">
        <f t="shared" si="435"/>
        <v>0</v>
      </c>
      <c r="W737" s="787">
        <f t="shared" si="436"/>
        <v>0</v>
      </c>
      <c r="X737" s="787">
        <f t="shared" si="437"/>
        <v>0</v>
      </c>
    </row>
    <row r="738" spans="2:34" s="769" customFormat="1" ht="15.65" customHeight="1" outlineLevel="2" x14ac:dyDescent="0.25">
      <c r="B738" s="773"/>
      <c r="C738" s="1041"/>
      <c r="D738" s="782" t="s">
        <v>2050</v>
      </c>
      <c r="E738" s="783"/>
      <c r="F738" s="773"/>
      <c r="G738" s="784">
        <v>0</v>
      </c>
      <c r="H738" s="784">
        <f t="shared" si="429"/>
        <v>0</v>
      </c>
      <c r="I738" s="784">
        <v>0</v>
      </c>
      <c r="J738" s="784">
        <f t="shared" si="430"/>
        <v>0</v>
      </c>
      <c r="K738" s="784"/>
      <c r="L738" s="784">
        <f t="shared" si="431"/>
        <v>0</v>
      </c>
      <c r="M738" s="784">
        <f>J738+H738*Onderbouwing_M29!$Y$2+L738</f>
        <v>0</v>
      </c>
      <c r="N738" s="1050"/>
      <c r="O738" s="787"/>
      <c r="P738" s="787"/>
      <c r="Q738" s="930" t="s">
        <v>1576</v>
      </c>
      <c r="R738" s="930">
        <f>_xlfn.XLOOKUP(Q738,Tabellen!$B$4:$B$16,Tabellen!$C$4:$C$16,"controleren")</f>
        <v>0.3</v>
      </c>
      <c r="S738" s="931">
        <f t="shared" si="432"/>
        <v>0</v>
      </c>
      <c r="T738" s="931">
        <f t="shared" si="433"/>
        <v>0</v>
      </c>
      <c r="U738" s="931">
        <f t="shared" si="434"/>
        <v>0</v>
      </c>
      <c r="V738" s="931">
        <f t="shared" si="435"/>
        <v>0</v>
      </c>
      <c r="W738" s="787">
        <f t="shared" si="436"/>
        <v>0</v>
      </c>
      <c r="X738" s="787">
        <f t="shared" si="437"/>
        <v>0</v>
      </c>
    </row>
    <row r="739" spans="2:34" s="769" customFormat="1" ht="15.65" customHeight="1" outlineLevel="2" x14ac:dyDescent="0.25">
      <c r="B739" s="773"/>
      <c r="C739" s="1041"/>
      <c r="D739" s="782" t="s">
        <v>2051</v>
      </c>
      <c r="E739" s="783"/>
      <c r="F739" s="773"/>
      <c r="G739" s="784">
        <v>0</v>
      </c>
      <c r="H739" s="784">
        <f t="shared" si="429"/>
        <v>0</v>
      </c>
      <c r="I739" s="784">
        <v>0</v>
      </c>
      <c r="J739" s="784">
        <f t="shared" si="430"/>
        <v>0</v>
      </c>
      <c r="K739" s="784"/>
      <c r="L739" s="784">
        <f t="shared" si="431"/>
        <v>0</v>
      </c>
      <c r="M739" s="784">
        <f>J739+H739*Onderbouwing_M29!$Y$2+L739</f>
        <v>0</v>
      </c>
      <c r="N739" s="1050"/>
      <c r="O739" s="787"/>
      <c r="P739" s="787"/>
      <c r="Q739" s="930" t="s">
        <v>1576</v>
      </c>
      <c r="R739" s="930">
        <f>_xlfn.XLOOKUP(Q739,Tabellen!$B$4:$B$16,Tabellen!$C$4:$C$16,"controleren")</f>
        <v>0.3</v>
      </c>
      <c r="S739" s="931">
        <f t="shared" si="432"/>
        <v>0</v>
      </c>
      <c r="T739" s="931">
        <f t="shared" si="433"/>
        <v>0</v>
      </c>
      <c r="U739" s="931">
        <f t="shared" si="434"/>
        <v>0</v>
      </c>
      <c r="V739" s="931">
        <f t="shared" si="435"/>
        <v>0</v>
      </c>
      <c r="W739" s="787">
        <f t="shared" si="436"/>
        <v>0</v>
      </c>
      <c r="X739" s="787">
        <f t="shared" si="437"/>
        <v>0</v>
      </c>
    </row>
    <row r="740" spans="2:34" s="769" customFormat="1" ht="15.65" customHeight="1" outlineLevel="2" x14ac:dyDescent="0.25">
      <c r="B740" s="773"/>
      <c r="C740" s="1041"/>
      <c r="D740" s="782" t="s">
        <v>2052</v>
      </c>
      <c r="E740" s="783"/>
      <c r="F740" s="773"/>
      <c r="G740" s="784">
        <v>0</v>
      </c>
      <c r="H740" s="784">
        <f t="shared" si="429"/>
        <v>0</v>
      </c>
      <c r="I740" s="784">
        <v>0</v>
      </c>
      <c r="J740" s="784">
        <f t="shared" si="430"/>
        <v>0</v>
      </c>
      <c r="K740" s="784"/>
      <c r="L740" s="784">
        <f t="shared" si="431"/>
        <v>0</v>
      </c>
      <c r="M740" s="784">
        <f>J740+H740*Onderbouwing_M29!$Y$2+L740</f>
        <v>0</v>
      </c>
      <c r="N740" s="1050"/>
      <c r="O740" s="787"/>
      <c r="P740" s="787"/>
      <c r="Q740" s="930" t="s">
        <v>1576</v>
      </c>
      <c r="R740" s="930">
        <f>_xlfn.XLOOKUP(Q740,Tabellen!$B$4:$B$16,Tabellen!$C$4:$C$16,"controleren")</f>
        <v>0.3</v>
      </c>
      <c r="S740" s="931">
        <f t="shared" si="432"/>
        <v>0</v>
      </c>
      <c r="T740" s="931">
        <f t="shared" si="433"/>
        <v>0</v>
      </c>
      <c r="U740" s="931">
        <f t="shared" si="434"/>
        <v>0</v>
      </c>
      <c r="V740" s="931">
        <f t="shared" si="435"/>
        <v>0</v>
      </c>
      <c r="W740" s="787">
        <f t="shared" si="436"/>
        <v>0</v>
      </c>
      <c r="X740" s="787">
        <f t="shared" si="437"/>
        <v>0</v>
      </c>
    </row>
    <row r="741" spans="2:34" s="769" customFormat="1" ht="15.65" customHeight="1" outlineLevel="2" x14ac:dyDescent="0.25">
      <c r="B741" s="773" t="str">
        <f>B731</f>
        <v>V1-3-L1</v>
      </c>
      <c r="C741" s="1042"/>
      <c r="D741" s="769" t="str">
        <f>D731</f>
        <v>Voorzetwand Metal Stud met PIR platen dik 80 mm Rc=3.50 &lt; 45 m²</v>
      </c>
      <c r="E741" s="783">
        <v>1</v>
      </c>
      <c r="F741" s="773" t="s">
        <v>78</v>
      </c>
      <c r="G741" s="784">
        <v>0</v>
      </c>
      <c r="H741" s="784">
        <f t="shared" si="429"/>
        <v>0</v>
      </c>
      <c r="I741" s="784"/>
      <c r="J741" s="784">
        <f t="shared" si="430"/>
        <v>0</v>
      </c>
      <c r="K741" s="767">
        <v>147</v>
      </c>
      <c r="L741" s="784">
        <f t="shared" si="431"/>
        <v>147</v>
      </c>
      <c r="M741" s="784">
        <f>J741+H741*Onderbouwing_M29!$Y$2+L741</f>
        <v>147</v>
      </c>
      <c r="N741" s="1050"/>
      <c r="O741" s="787"/>
      <c r="P741" s="787"/>
      <c r="Q741" s="930" t="s">
        <v>1576</v>
      </c>
      <c r="R741" s="930">
        <f>_xlfn.XLOOKUP(Q741,Tabellen!$B$4:$B$16,Tabellen!$C$4:$C$16,"controleren")</f>
        <v>0.3</v>
      </c>
      <c r="S741" s="931">
        <f t="shared" si="432"/>
        <v>44.1</v>
      </c>
      <c r="T741" s="931">
        <f t="shared" si="433"/>
        <v>102.9</v>
      </c>
      <c r="U741" s="931">
        <f t="shared" si="434"/>
        <v>3.9689999999999999</v>
      </c>
      <c r="V741" s="931">
        <f t="shared" si="435"/>
        <v>21.609000000000002</v>
      </c>
      <c r="W741" s="787">
        <f t="shared" si="436"/>
        <v>25.578000000000003</v>
      </c>
      <c r="X741" s="787">
        <f t="shared" si="437"/>
        <v>172.578</v>
      </c>
    </row>
    <row r="742" spans="2:34" ht="15.65" customHeight="1" outlineLevel="2" x14ac:dyDescent="0.25">
      <c r="B742" s="782"/>
      <c r="E742" s="783"/>
      <c r="G742" s="784">
        <v>0</v>
      </c>
      <c r="H742" s="784">
        <f t="shared" si="429"/>
        <v>0</v>
      </c>
      <c r="I742" s="784">
        <v>0</v>
      </c>
      <c r="J742" s="784">
        <f t="shared" si="430"/>
        <v>0</v>
      </c>
      <c r="K742" s="784"/>
      <c r="L742" s="784">
        <f t="shared" si="431"/>
        <v>0</v>
      </c>
      <c r="M742" s="784">
        <f>J742+H742*Onderbouwing_M29!$Y$2+L742</f>
        <v>0</v>
      </c>
      <c r="N742" s="1049"/>
      <c r="O742" s="785"/>
      <c r="P742" s="785"/>
      <c r="Q742" s="785"/>
      <c r="R742" s="785"/>
      <c r="S742" s="785"/>
      <c r="T742" s="785"/>
      <c r="U742" s="785"/>
      <c r="V742" s="785"/>
      <c r="W742" s="785"/>
      <c r="X742" s="785"/>
    </row>
    <row r="743" spans="2:34" ht="9" customHeight="1" outlineLevel="1" x14ac:dyDescent="0.25">
      <c r="B743" s="788"/>
      <c r="D743" s="789"/>
      <c r="E743" s="791"/>
      <c r="F743" s="789"/>
      <c r="G743" s="790"/>
      <c r="H743" s="790"/>
      <c r="I743" s="790"/>
      <c r="J743" s="790"/>
      <c r="K743" s="790"/>
      <c r="L743" s="790"/>
      <c r="M743" s="790"/>
      <c r="N743" s="1037"/>
      <c r="O743" s="963"/>
      <c r="P743" s="963"/>
      <c r="Q743" s="963"/>
      <c r="R743" s="963"/>
      <c r="S743" s="963"/>
      <c r="T743" s="963"/>
      <c r="U743" s="963"/>
      <c r="V743" s="963"/>
      <c r="W743" s="963"/>
      <c r="X743" s="963"/>
      <c r="Y743" s="963"/>
      <c r="Z743" s="774"/>
      <c r="AA743" s="779"/>
      <c r="AB743" s="753"/>
      <c r="AC743" s="753"/>
      <c r="AD743" s="753"/>
      <c r="AE743" s="753"/>
      <c r="AF743" s="753"/>
      <c r="AG743" s="758"/>
      <c r="AH743" s="758"/>
    </row>
    <row r="744" spans="2:34" ht="15.65" customHeight="1" outlineLevel="1" x14ac:dyDescent="0.25">
      <c r="B744" s="760" t="s">
        <v>1628</v>
      </c>
      <c r="D744" s="761" t="s">
        <v>1819</v>
      </c>
      <c r="E744" s="780">
        <v>1</v>
      </c>
      <c r="F744" s="761" t="s">
        <v>78</v>
      </c>
      <c r="G744" s="762"/>
      <c r="H744" s="762">
        <f>SUM(H745:H755)</f>
        <v>0</v>
      </c>
      <c r="I744" s="762"/>
      <c r="J744" s="762">
        <f>SUM(J745:J755)</f>
        <v>0</v>
      </c>
      <c r="K744" s="762"/>
      <c r="L744" s="762">
        <f>SUM(L745:L755)</f>
        <v>149</v>
      </c>
      <c r="M744" s="762">
        <f>SUM(M745:M755)</f>
        <v>149</v>
      </c>
      <c r="N744" s="1049"/>
      <c r="O744" s="763">
        <f>SUM(M745:M755)</f>
        <v>149</v>
      </c>
      <c r="P744" s="781" t="str">
        <f>B744</f>
        <v>V1-3-L2</v>
      </c>
      <c r="Q744" s="781"/>
      <c r="R744" s="781"/>
      <c r="S744" s="781"/>
      <c r="T744" s="781"/>
      <c r="U744" s="781"/>
      <c r="V744" s="781"/>
      <c r="W744" s="781"/>
      <c r="X744" s="932">
        <f>SUM(X745:X755)</f>
        <v>174.92599999999999</v>
      </c>
    </row>
    <row r="745" spans="2:34" ht="15.65" customHeight="1" outlineLevel="2" x14ac:dyDescent="0.25">
      <c r="B745" s="782"/>
      <c r="D745" s="793" t="s">
        <v>199</v>
      </c>
      <c r="E745" s="783"/>
      <c r="G745" s="784"/>
      <c r="H745" s="784"/>
      <c r="I745" s="784"/>
      <c r="J745" s="784"/>
      <c r="K745" s="784"/>
      <c r="L745" s="784"/>
      <c r="M745" s="784"/>
      <c r="N745" s="1049"/>
      <c r="O745" s="785"/>
      <c r="P745" s="785"/>
      <c r="Q745" s="785"/>
      <c r="R745" s="785"/>
      <c r="S745" s="785"/>
      <c r="T745" s="785"/>
      <c r="U745" s="785"/>
      <c r="V745" s="785"/>
      <c r="W745" s="785"/>
      <c r="X745" s="785"/>
    </row>
    <row r="746" spans="2:34" s="769" customFormat="1" ht="15.65" customHeight="1" outlineLevel="2" x14ac:dyDescent="0.25">
      <c r="B746" s="773"/>
      <c r="C746" s="1041"/>
      <c r="D746" s="782" t="s">
        <v>2044</v>
      </c>
      <c r="E746" s="783"/>
      <c r="F746" s="773"/>
      <c r="G746" s="784">
        <v>0</v>
      </c>
      <c r="H746" s="784">
        <f t="shared" ref="H746:H755" si="438">E746*G746</f>
        <v>0</v>
      </c>
      <c r="I746" s="784">
        <v>0</v>
      </c>
      <c r="J746" s="784">
        <f t="shared" ref="J746:J755" si="439">E746*I746</f>
        <v>0</v>
      </c>
      <c r="K746" s="784"/>
      <c r="L746" s="784">
        <f t="shared" ref="L746:L755" si="440">E746*K746</f>
        <v>0</v>
      </c>
      <c r="M746" s="784">
        <f>J746+H746*Onderbouwing_M29!$Y$2+L746</f>
        <v>0</v>
      </c>
      <c r="N746" s="1050"/>
      <c r="O746" s="787"/>
      <c r="P746" s="787"/>
      <c r="Q746" s="930" t="s">
        <v>1576</v>
      </c>
      <c r="R746" s="930">
        <f>_xlfn.XLOOKUP(Q746,Tabellen!$B$4:$B$16,Tabellen!$C$4:$C$16,"controleren")</f>
        <v>0.3</v>
      </c>
      <c r="S746" s="931">
        <f t="shared" ref="S746:S754" si="441">M746*R746</f>
        <v>0</v>
      </c>
      <c r="T746" s="931">
        <f t="shared" ref="T746:T754" si="442">M746-S746</f>
        <v>0</v>
      </c>
      <c r="U746" s="931">
        <f t="shared" ref="U746:U754" si="443">S746*$U$2</f>
        <v>0</v>
      </c>
      <c r="V746" s="931">
        <f t="shared" ref="V746:V754" si="444">T746*$V$2</f>
        <v>0</v>
      </c>
      <c r="W746" s="787">
        <f t="shared" ref="W746:W754" si="445">U746+V746</f>
        <v>0</v>
      </c>
      <c r="X746" s="787">
        <f t="shared" ref="X746:X754" si="446">M746+W746</f>
        <v>0</v>
      </c>
    </row>
    <row r="747" spans="2:34" s="769" customFormat="1" ht="15.65" customHeight="1" outlineLevel="2" x14ac:dyDescent="0.25">
      <c r="B747" s="773"/>
      <c r="C747" s="1041"/>
      <c r="D747" s="782" t="s">
        <v>2053</v>
      </c>
      <c r="E747" s="783"/>
      <c r="F747" s="773"/>
      <c r="G747" s="784">
        <v>0</v>
      </c>
      <c r="H747" s="784">
        <f t="shared" si="438"/>
        <v>0</v>
      </c>
      <c r="I747" s="784">
        <v>0</v>
      </c>
      <c r="J747" s="784">
        <f t="shared" si="439"/>
        <v>0</v>
      </c>
      <c r="K747" s="784"/>
      <c r="L747" s="784">
        <f t="shared" si="440"/>
        <v>0</v>
      </c>
      <c r="M747" s="784">
        <f>J747+H747*Onderbouwing_M29!$Y$2+L747</f>
        <v>0</v>
      </c>
      <c r="N747" s="1050"/>
      <c r="O747" s="787"/>
      <c r="P747" s="787"/>
      <c r="Q747" s="930" t="s">
        <v>1576</v>
      </c>
      <c r="R747" s="930">
        <f>_xlfn.XLOOKUP(Q747,Tabellen!$B$4:$B$16,Tabellen!$C$4:$C$16,"controleren")</f>
        <v>0.3</v>
      </c>
      <c r="S747" s="931">
        <f t="shared" si="441"/>
        <v>0</v>
      </c>
      <c r="T747" s="931">
        <f t="shared" si="442"/>
        <v>0</v>
      </c>
      <c r="U747" s="931">
        <f t="shared" si="443"/>
        <v>0</v>
      </c>
      <c r="V747" s="931">
        <f t="shared" si="444"/>
        <v>0</v>
      </c>
      <c r="W747" s="787">
        <f t="shared" si="445"/>
        <v>0</v>
      </c>
      <c r="X747" s="787">
        <f t="shared" si="446"/>
        <v>0</v>
      </c>
    </row>
    <row r="748" spans="2:34" s="769" customFormat="1" ht="15.65" customHeight="1" outlineLevel="2" x14ac:dyDescent="0.25">
      <c r="B748" s="773"/>
      <c r="C748" s="1041"/>
      <c r="D748" s="782" t="s">
        <v>2047</v>
      </c>
      <c r="E748" s="783"/>
      <c r="F748" s="773"/>
      <c r="G748" s="784">
        <v>0</v>
      </c>
      <c r="H748" s="784">
        <f t="shared" si="438"/>
        <v>0</v>
      </c>
      <c r="I748" s="784">
        <v>0</v>
      </c>
      <c r="J748" s="784">
        <f t="shared" si="439"/>
        <v>0</v>
      </c>
      <c r="K748" s="784"/>
      <c r="L748" s="784">
        <f t="shared" si="440"/>
        <v>0</v>
      </c>
      <c r="M748" s="784">
        <f>J748+H748*Onderbouwing_M29!$Y$2+L748</f>
        <v>0</v>
      </c>
      <c r="N748" s="1050"/>
      <c r="O748" s="787"/>
      <c r="P748" s="787"/>
      <c r="Q748" s="930" t="s">
        <v>1576</v>
      </c>
      <c r="R748" s="930">
        <f>_xlfn.XLOOKUP(Q748,Tabellen!$B$4:$B$16,Tabellen!$C$4:$C$16,"controleren")</f>
        <v>0.3</v>
      </c>
      <c r="S748" s="931">
        <f t="shared" si="441"/>
        <v>0</v>
      </c>
      <c r="T748" s="931">
        <f t="shared" si="442"/>
        <v>0</v>
      </c>
      <c r="U748" s="931">
        <f t="shared" si="443"/>
        <v>0</v>
      </c>
      <c r="V748" s="931">
        <f t="shared" si="444"/>
        <v>0</v>
      </c>
      <c r="W748" s="787">
        <f t="shared" si="445"/>
        <v>0</v>
      </c>
      <c r="X748" s="787">
        <f t="shared" si="446"/>
        <v>0</v>
      </c>
    </row>
    <row r="749" spans="2:34" s="769" customFormat="1" ht="15.65" customHeight="1" outlineLevel="2" x14ac:dyDescent="0.25">
      <c r="B749" s="773"/>
      <c r="C749" s="1041"/>
      <c r="D749" s="782" t="s">
        <v>2048</v>
      </c>
      <c r="E749" s="783"/>
      <c r="F749" s="773"/>
      <c r="G749" s="784">
        <v>0</v>
      </c>
      <c r="H749" s="784">
        <f t="shared" si="438"/>
        <v>0</v>
      </c>
      <c r="I749" s="784">
        <v>0</v>
      </c>
      <c r="J749" s="784">
        <f t="shared" si="439"/>
        <v>0</v>
      </c>
      <c r="K749" s="784"/>
      <c r="L749" s="784">
        <f t="shared" si="440"/>
        <v>0</v>
      </c>
      <c r="M749" s="784">
        <f>J749+H749*Onderbouwing_M29!$Y$2+L749</f>
        <v>0</v>
      </c>
      <c r="N749" s="1050"/>
      <c r="O749" s="787"/>
      <c r="P749" s="787"/>
      <c r="Q749" s="930" t="s">
        <v>1576</v>
      </c>
      <c r="R749" s="930">
        <f>_xlfn.XLOOKUP(Q749,Tabellen!$B$4:$B$16,Tabellen!$C$4:$C$16,"controleren")</f>
        <v>0.3</v>
      </c>
      <c r="S749" s="931">
        <f t="shared" si="441"/>
        <v>0</v>
      </c>
      <c r="T749" s="931">
        <f t="shared" si="442"/>
        <v>0</v>
      </c>
      <c r="U749" s="931">
        <f t="shared" si="443"/>
        <v>0</v>
      </c>
      <c r="V749" s="931">
        <f t="shared" si="444"/>
        <v>0</v>
      </c>
      <c r="W749" s="787">
        <f t="shared" si="445"/>
        <v>0</v>
      </c>
      <c r="X749" s="787">
        <f t="shared" si="446"/>
        <v>0</v>
      </c>
    </row>
    <row r="750" spans="2:34" s="769" customFormat="1" ht="15.65" customHeight="1" outlineLevel="2" x14ac:dyDescent="0.25">
      <c r="B750" s="773"/>
      <c r="C750" s="1041"/>
      <c r="D750" s="782" t="s">
        <v>2049</v>
      </c>
      <c r="E750" s="783"/>
      <c r="F750" s="773"/>
      <c r="G750" s="784">
        <v>0</v>
      </c>
      <c r="H750" s="784">
        <f t="shared" si="438"/>
        <v>0</v>
      </c>
      <c r="I750" s="784">
        <v>0</v>
      </c>
      <c r="J750" s="784">
        <f t="shared" si="439"/>
        <v>0</v>
      </c>
      <c r="K750" s="784"/>
      <c r="L750" s="784">
        <f t="shared" si="440"/>
        <v>0</v>
      </c>
      <c r="M750" s="784">
        <f>J750+H750*Onderbouwing_M29!$Y$2+L750</f>
        <v>0</v>
      </c>
      <c r="N750" s="1050"/>
      <c r="O750" s="787"/>
      <c r="P750" s="787"/>
      <c r="Q750" s="930" t="s">
        <v>1576</v>
      </c>
      <c r="R750" s="930">
        <f>_xlfn.XLOOKUP(Q750,Tabellen!$B$4:$B$16,Tabellen!$C$4:$C$16,"controleren")</f>
        <v>0.3</v>
      </c>
      <c r="S750" s="931">
        <f t="shared" si="441"/>
        <v>0</v>
      </c>
      <c r="T750" s="931">
        <f t="shared" si="442"/>
        <v>0</v>
      </c>
      <c r="U750" s="931">
        <f t="shared" si="443"/>
        <v>0</v>
      </c>
      <c r="V750" s="931">
        <f t="shared" si="444"/>
        <v>0</v>
      </c>
      <c r="W750" s="787">
        <f t="shared" si="445"/>
        <v>0</v>
      </c>
      <c r="X750" s="787">
        <f t="shared" si="446"/>
        <v>0</v>
      </c>
    </row>
    <row r="751" spans="2:34" s="769" customFormat="1" ht="15.65" customHeight="1" outlineLevel="2" x14ac:dyDescent="0.25">
      <c r="B751" s="773"/>
      <c r="C751" s="1041"/>
      <c r="D751" s="782" t="s">
        <v>2050</v>
      </c>
      <c r="E751" s="783"/>
      <c r="F751" s="773"/>
      <c r="G751" s="784">
        <v>0</v>
      </c>
      <c r="H751" s="784">
        <f t="shared" si="438"/>
        <v>0</v>
      </c>
      <c r="I751" s="784">
        <v>0</v>
      </c>
      <c r="J751" s="784">
        <f t="shared" si="439"/>
        <v>0</v>
      </c>
      <c r="K751" s="784"/>
      <c r="L751" s="784">
        <f t="shared" si="440"/>
        <v>0</v>
      </c>
      <c r="M751" s="784">
        <f>J751+H751*Onderbouwing_M29!$Y$2+L751</f>
        <v>0</v>
      </c>
      <c r="N751" s="1050"/>
      <c r="O751" s="787"/>
      <c r="P751" s="787"/>
      <c r="Q751" s="930" t="s">
        <v>1576</v>
      </c>
      <c r="R751" s="930">
        <f>_xlfn.XLOOKUP(Q751,Tabellen!$B$4:$B$16,Tabellen!$C$4:$C$16,"controleren")</f>
        <v>0.3</v>
      </c>
      <c r="S751" s="931">
        <f t="shared" si="441"/>
        <v>0</v>
      </c>
      <c r="T751" s="931">
        <f t="shared" si="442"/>
        <v>0</v>
      </c>
      <c r="U751" s="931">
        <f t="shared" si="443"/>
        <v>0</v>
      </c>
      <c r="V751" s="931">
        <f t="shared" si="444"/>
        <v>0</v>
      </c>
      <c r="W751" s="787">
        <f t="shared" si="445"/>
        <v>0</v>
      </c>
      <c r="X751" s="787">
        <f t="shared" si="446"/>
        <v>0</v>
      </c>
    </row>
    <row r="752" spans="2:34" s="769" customFormat="1" ht="15.65" customHeight="1" outlineLevel="2" x14ac:dyDescent="0.25">
      <c r="B752" s="773"/>
      <c r="C752" s="1041"/>
      <c r="D752" s="782" t="s">
        <v>2051</v>
      </c>
      <c r="E752" s="783"/>
      <c r="F752" s="773"/>
      <c r="G752" s="784">
        <v>0</v>
      </c>
      <c r="H752" s="784">
        <f t="shared" si="438"/>
        <v>0</v>
      </c>
      <c r="I752" s="784">
        <v>0</v>
      </c>
      <c r="J752" s="784">
        <f t="shared" si="439"/>
        <v>0</v>
      </c>
      <c r="K752" s="784"/>
      <c r="L752" s="784">
        <f t="shared" si="440"/>
        <v>0</v>
      </c>
      <c r="M752" s="784">
        <f>J752+H752*Onderbouwing_M29!$Y$2+L752</f>
        <v>0</v>
      </c>
      <c r="N752" s="1050"/>
      <c r="O752" s="787"/>
      <c r="P752" s="787"/>
      <c r="Q752" s="930" t="s">
        <v>1576</v>
      </c>
      <c r="R752" s="930">
        <f>_xlfn.XLOOKUP(Q752,Tabellen!$B$4:$B$16,Tabellen!$C$4:$C$16,"controleren")</f>
        <v>0.3</v>
      </c>
      <c r="S752" s="931">
        <f t="shared" si="441"/>
        <v>0</v>
      </c>
      <c r="T752" s="931">
        <f t="shared" si="442"/>
        <v>0</v>
      </c>
      <c r="U752" s="931">
        <f t="shared" si="443"/>
        <v>0</v>
      </c>
      <c r="V752" s="931">
        <f t="shared" si="444"/>
        <v>0</v>
      </c>
      <c r="W752" s="787">
        <f t="shared" si="445"/>
        <v>0</v>
      </c>
      <c r="X752" s="787">
        <f t="shared" si="446"/>
        <v>0</v>
      </c>
    </row>
    <row r="753" spans="2:34" s="769" customFormat="1" ht="15.65" customHeight="1" outlineLevel="2" x14ac:dyDescent="0.25">
      <c r="B753" s="773"/>
      <c r="C753" s="1041"/>
      <c r="D753" s="782" t="s">
        <v>2052</v>
      </c>
      <c r="E753" s="783"/>
      <c r="F753" s="773"/>
      <c r="G753" s="784">
        <v>0</v>
      </c>
      <c r="H753" s="784">
        <f t="shared" si="438"/>
        <v>0</v>
      </c>
      <c r="I753" s="784">
        <v>0</v>
      </c>
      <c r="J753" s="784">
        <f t="shared" si="439"/>
        <v>0</v>
      </c>
      <c r="K753" s="784"/>
      <c r="L753" s="784">
        <f t="shared" si="440"/>
        <v>0</v>
      </c>
      <c r="M753" s="784">
        <f>J753+H753*Onderbouwing_M29!$Y$2+L753</f>
        <v>0</v>
      </c>
      <c r="N753" s="1050"/>
      <c r="O753" s="787"/>
      <c r="P753" s="787"/>
      <c r="Q753" s="930" t="s">
        <v>1576</v>
      </c>
      <c r="R753" s="930">
        <f>_xlfn.XLOOKUP(Q753,Tabellen!$B$4:$B$16,Tabellen!$C$4:$C$16,"controleren")</f>
        <v>0.3</v>
      </c>
      <c r="S753" s="931">
        <f t="shared" si="441"/>
        <v>0</v>
      </c>
      <c r="T753" s="931">
        <f t="shared" si="442"/>
        <v>0</v>
      </c>
      <c r="U753" s="931">
        <f t="shared" si="443"/>
        <v>0</v>
      </c>
      <c r="V753" s="931">
        <f t="shared" si="444"/>
        <v>0</v>
      </c>
      <c r="W753" s="787">
        <f t="shared" si="445"/>
        <v>0</v>
      </c>
      <c r="X753" s="787">
        <f t="shared" si="446"/>
        <v>0</v>
      </c>
    </row>
    <row r="754" spans="2:34" s="769" customFormat="1" ht="15.65" customHeight="1" outlineLevel="2" x14ac:dyDescent="0.25">
      <c r="B754" s="773" t="str">
        <f>B744</f>
        <v>V1-3-L2</v>
      </c>
      <c r="C754" s="1042"/>
      <c r="D754" s="769" t="str">
        <f>D744</f>
        <v>Voorzetwand Metal Stud met PIR platen dik 80 mm Rc=3.50 45- 120 m²</v>
      </c>
      <c r="E754" s="783">
        <v>1</v>
      </c>
      <c r="F754" s="773" t="s">
        <v>78</v>
      </c>
      <c r="G754" s="784">
        <v>0</v>
      </c>
      <c r="H754" s="784">
        <f t="shared" si="438"/>
        <v>0</v>
      </c>
      <c r="I754" s="784"/>
      <c r="J754" s="784">
        <f t="shared" si="439"/>
        <v>0</v>
      </c>
      <c r="K754" s="767">
        <v>149</v>
      </c>
      <c r="L754" s="784">
        <f t="shared" si="440"/>
        <v>149</v>
      </c>
      <c r="M754" s="784">
        <f>J754+H754*Onderbouwing_M29!$Y$2+L754</f>
        <v>149</v>
      </c>
      <c r="N754" s="1050"/>
      <c r="O754" s="787"/>
      <c r="P754" s="787"/>
      <c r="Q754" s="930" t="s">
        <v>1576</v>
      </c>
      <c r="R754" s="930">
        <f>_xlfn.XLOOKUP(Q754,Tabellen!$B$4:$B$16,Tabellen!$C$4:$C$16,"controleren")</f>
        <v>0.3</v>
      </c>
      <c r="S754" s="931">
        <f t="shared" si="441"/>
        <v>44.699999999999996</v>
      </c>
      <c r="T754" s="931">
        <f t="shared" si="442"/>
        <v>104.30000000000001</v>
      </c>
      <c r="U754" s="931">
        <f t="shared" si="443"/>
        <v>4.0229999999999997</v>
      </c>
      <c r="V754" s="931">
        <f t="shared" si="444"/>
        <v>21.903000000000002</v>
      </c>
      <c r="W754" s="787">
        <f t="shared" si="445"/>
        <v>25.926000000000002</v>
      </c>
      <c r="X754" s="787">
        <f t="shared" si="446"/>
        <v>174.92599999999999</v>
      </c>
    </row>
    <row r="755" spans="2:34" ht="15.65" customHeight="1" outlineLevel="2" x14ac:dyDescent="0.25">
      <c r="B755" s="782"/>
      <c r="E755" s="783"/>
      <c r="G755" s="784">
        <v>0</v>
      </c>
      <c r="H755" s="784">
        <f t="shared" si="438"/>
        <v>0</v>
      </c>
      <c r="I755" s="784">
        <v>0</v>
      </c>
      <c r="J755" s="784">
        <f t="shared" si="439"/>
        <v>0</v>
      </c>
      <c r="K755" s="784"/>
      <c r="L755" s="784">
        <f t="shared" si="440"/>
        <v>0</v>
      </c>
      <c r="M755" s="784">
        <f>J755+H755*Onderbouwing_M29!$Y$2+L755</f>
        <v>0</v>
      </c>
      <c r="N755" s="1049"/>
      <c r="O755" s="785"/>
      <c r="P755" s="785"/>
      <c r="Q755" s="785"/>
      <c r="R755" s="785"/>
      <c r="S755" s="785"/>
      <c r="T755" s="785"/>
      <c r="U755" s="785"/>
      <c r="V755" s="785"/>
      <c r="W755" s="785"/>
      <c r="X755" s="785"/>
    </row>
    <row r="756" spans="2:34" ht="9" customHeight="1" outlineLevel="1" x14ac:dyDescent="0.25">
      <c r="B756" s="788"/>
      <c r="D756" s="789"/>
      <c r="E756" s="791"/>
      <c r="F756" s="789"/>
      <c r="G756" s="790"/>
      <c r="H756" s="790"/>
      <c r="I756" s="790"/>
      <c r="J756" s="790"/>
      <c r="K756" s="790"/>
      <c r="L756" s="790"/>
      <c r="M756" s="790"/>
      <c r="N756" s="1037"/>
      <c r="O756" s="963"/>
      <c r="P756" s="963"/>
      <c r="Q756" s="963"/>
      <c r="R756" s="963"/>
      <c r="S756" s="963"/>
      <c r="T756" s="963"/>
      <c r="U756" s="963"/>
      <c r="V756" s="963"/>
      <c r="W756" s="963"/>
      <c r="X756" s="963"/>
      <c r="Y756" s="963"/>
      <c r="Z756" s="774"/>
      <c r="AA756" s="779"/>
      <c r="AB756" s="753"/>
      <c r="AC756" s="753"/>
      <c r="AD756" s="753"/>
      <c r="AE756" s="753"/>
      <c r="AF756" s="753"/>
      <c r="AG756" s="758"/>
      <c r="AH756" s="758"/>
    </row>
    <row r="757" spans="2:34" ht="15.65" customHeight="1" outlineLevel="1" x14ac:dyDescent="0.25">
      <c r="B757" s="760" t="s">
        <v>1629</v>
      </c>
      <c r="D757" s="761" t="s">
        <v>1820</v>
      </c>
      <c r="E757" s="780">
        <v>1</v>
      </c>
      <c r="F757" s="761" t="s">
        <v>78</v>
      </c>
      <c r="G757" s="762"/>
      <c r="H757" s="762">
        <f>SUM(H758:H768)</f>
        <v>0</v>
      </c>
      <c r="I757" s="762"/>
      <c r="J757" s="762">
        <f>SUM(J758:J768)</f>
        <v>0</v>
      </c>
      <c r="K757" s="762"/>
      <c r="L757" s="762">
        <f>SUM(L758:L768)</f>
        <v>150</v>
      </c>
      <c r="M757" s="762">
        <f>SUM(M758:M768)</f>
        <v>150</v>
      </c>
      <c r="N757" s="1049"/>
      <c r="O757" s="763">
        <f>SUM(M758:M768)</f>
        <v>150</v>
      </c>
      <c r="P757" s="781" t="str">
        <f>B757</f>
        <v>V1-3-L3</v>
      </c>
      <c r="Q757" s="781"/>
      <c r="R757" s="781"/>
      <c r="S757" s="781"/>
      <c r="T757" s="781"/>
      <c r="U757" s="781"/>
      <c r="V757" s="781"/>
      <c r="W757" s="781"/>
      <c r="X757" s="932">
        <f>SUM(X758:X768)</f>
        <v>176.1</v>
      </c>
    </row>
    <row r="758" spans="2:34" ht="15.65" customHeight="1" outlineLevel="2" x14ac:dyDescent="0.25">
      <c r="B758" s="782"/>
      <c r="D758" s="793" t="s">
        <v>168</v>
      </c>
      <c r="E758" s="783"/>
      <c r="G758" s="784"/>
      <c r="H758" s="784"/>
      <c r="I758" s="784"/>
      <c r="J758" s="784"/>
      <c r="K758" s="784"/>
      <c r="L758" s="784"/>
      <c r="M758" s="784"/>
      <c r="N758" s="1049"/>
      <c r="O758" s="785"/>
      <c r="P758" s="785"/>
      <c r="Q758" s="785"/>
      <c r="R758" s="785"/>
      <c r="S758" s="785"/>
      <c r="T758" s="785"/>
      <c r="U758" s="785"/>
      <c r="V758" s="785"/>
      <c r="W758" s="785"/>
      <c r="X758" s="785"/>
    </row>
    <row r="759" spans="2:34" s="769" customFormat="1" ht="15.65" customHeight="1" outlineLevel="2" x14ac:dyDescent="0.25">
      <c r="B759" s="773"/>
      <c r="C759" s="1041"/>
      <c r="D759" s="782" t="s">
        <v>2044</v>
      </c>
      <c r="E759" s="783"/>
      <c r="F759" s="773"/>
      <c r="G759" s="784">
        <v>0</v>
      </c>
      <c r="H759" s="784">
        <f t="shared" ref="H759:H768" si="447">E759*G759</f>
        <v>0</v>
      </c>
      <c r="I759" s="784">
        <v>0</v>
      </c>
      <c r="J759" s="784">
        <f t="shared" ref="J759:J768" si="448">E759*I759</f>
        <v>0</v>
      </c>
      <c r="K759" s="784"/>
      <c r="L759" s="784">
        <f t="shared" ref="L759:L768" si="449">E759*K759</f>
        <v>0</v>
      </c>
      <c r="M759" s="784">
        <f>J759+H759*Onderbouwing_M29!$Y$2+L759</f>
        <v>0</v>
      </c>
      <c r="N759" s="1050"/>
      <c r="O759" s="787"/>
      <c r="P759" s="787"/>
      <c r="Q759" s="930" t="s">
        <v>1576</v>
      </c>
      <c r="R759" s="930">
        <f>_xlfn.XLOOKUP(Q759,Tabellen!$B$4:$B$16,Tabellen!$C$4:$C$16,"controleren")</f>
        <v>0.3</v>
      </c>
      <c r="S759" s="931">
        <f t="shared" ref="S759:S767" si="450">M759*R759</f>
        <v>0</v>
      </c>
      <c r="T759" s="931">
        <f t="shared" ref="T759:T767" si="451">M759-S759</f>
        <v>0</v>
      </c>
      <c r="U759" s="931">
        <f t="shared" ref="U759:U767" si="452">S759*$U$2</f>
        <v>0</v>
      </c>
      <c r="V759" s="931">
        <f t="shared" ref="V759:V767" si="453">T759*$V$2</f>
        <v>0</v>
      </c>
      <c r="W759" s="787">
        <f t="shared" ref="W759:W767" si="454">U759+V759</f>
        <v>0</v>
      </c>
      <c r="X759" s="787">
        <f t="shared" ref="X759:X767" si="455">M759+W759</f>
        <v>0</v>
      </c>
    </row>
    <row r="760" spans="2:34" s="769" customFormat="1" ht="15.65" customHeight="1" outlineLevel="2" x14ac:dyDescent="0.25">
      <c r="B760" s="773"/>
      <c r="C760" s="1041"/>
      <c r="D760" s="782" t="s">
        <v>2053</v>
      </c>
      <c r="E760" s="783"/>
      <c r="F760" s="773"/>
      <c r="G760" s="784">
        <v>0</v>
      </c>
      <c r="H760" s="784">
        <f t="shared" si="447"/>
        <v>0</v>
      </c>
      <c r="I760" s="784">
        <v>0</v>
      </c>
      <c r="J760" s="784">
        <f t="shared" si="448"/>
        <v>0</v>
      </c>
      <c r="K760" s="784"/>
      <c r="L760" s="784">
        <f t="shared" si="449"/>
        <v>0</v>
      </c>
      <c r="M760" s="784">
        <f>J760+H760*Onderbouwing_M29!$Y$2+L760</f>
        <v>0</v>
      </c>
      <c r="N760" s="1050"/>
      <c r="O760" s="787"/>
      <c r="P760" s="787"/>
      <c r="Q760" s="930" t="s">
        <v>1576</v>
      </c>
      <c r="R760" s="930">
        <f>_xlfn.XLOOKUP(Q760,Tabellen!$B$4:$B$16,Tabellen!$C$4:$C$16,"controleren")</f>
        <v>0.3</v>
      </c>
      <c r="S760" s="931">
        <f t="shared" si="450"/>
        <v>0</v>
      </c>
      <c r="T760" s="931">
        <f t="shared" si="451"/>
        <v>0</v>
      </c>
      <c r="U760" s="931">
        <f t="shared" si="452"/>
        <v>0</v>
      </c>
      <c r="V760" s="931">
        <f t="shared" si="453"/>
        <v>0</v>
      </c>
      <c r="W760" s="787">
        <f t="shared" si="454"/>
        <v>0</v>
      </c>
      <c r="X760" s="787">
        <f t="shared" si="455"/>
        <v>0</v>
      </c>
    </row>
    <row r="761" spans="2:34" s="769" customFormat="1" ht="15.65" customHeight="1" outlineLevel="2" x14ac:dyDescent="0.25">
      <c r="B761" s="773"/>
      <c r="C761" s="1041"/>
      <c r="D761" s="782" t="s">
        <v>2047</v>
      </c>
      <c r="E761" s="783"/>
      <c r="F761" s="773"/>
      <c r="G761" s="784">
        <v>0</v>
      </c>
      <c r="H761" s="784">
        <f t="shared" si="447"/>
        <v>0</v>
      </c>
      <c r="I761" s="784">
        <v>0</v>
      </c>
      <c r="J761" s="784">
        <f t="shared" si="448"/>
        <v>0</v>
      </c>
      <c r="K761" s="784"/>
      <c r="L761" s="784">
        <f t="shared" si="449"/>
        <v>0</v>
      </c>
      <c r="M761" s="784">
        <f>J761+H761*Onderbouwing_M29!$Y$2+L761</f>
        <v>0</v>
      </c>
      <c r="N761" s="1050"/>
      <c r="O761" s="787"/>
      <c r="P761" s="787"/>
      <c r="Q761" s="930" t="s">
        <v>1576</v>
      </c>
      <c r="R761" s="930">
        <f>_xlfn.XLOOKUP(Q761,Tabellen!$B$4:$B$16,Tabellen!$C$4:$C$16,"controleren")</f>
        <v>0.3</v>
      </c>
      <c r="S761" s="931">
        <f t="shared" si="450"/>
        <v>0</v>
      </c>
      <c r="T761" s="931">
        <f t="shared" si="451"/>
        <v>0</v>
      </c>
      <c r="U761" s="931">
        <f t="shared" si="452"/>
        <v>0</v>
      </c>
      <c r="V761" s="931">
        <f t="shared" si="453"/>
        <v>0</v>
      </c>
      <c r="W761" s="787">
        <f t="shared" si="454"/>
        <v>0</v>
      </c>
      <c r="X761" s="787">
        <f t="shared" si="455"/>
        <v>0</v>
      </c>
    </row>
    <row r="762" spans="2:34" s="769" customFormat="1" ht="15.65" customHeight="1" outlineLevel="2" x14ac:dyDescent="0.25">
      <c r="B762" s="773"/>
      <c r="C762" s="1041"/>
      <c r="D762" s="782" t="s">
        <v>2048</v>
      </c>
      <c r="E762" s="783"/>
      <c r="F762" s="773"/>
      <c r="G762" s="784">
        <v>0</v>
      </c>
      <c r="H762" s="784">
        <f t="shared" si="447"/>
        <v>0</v>
      </c>
      <c r="I762" s="784">
        <v>0</v>
      </c>
      <c r="J762" s="784">
        <f t="shared" si="448"/>
        <v>0</v>
      </c>
      <c r="K762" s="784"/>
      <c r="L762" s="784">
        <f t="shared" si="449"/>
        <v>0</v>
      </c>
      <c r="M762" s="784">
        <f>J762+H762*Onderbouwing_M29!$Y$2+L762</f>
        <v>0</v>
      </c>
      <c r="N762" s="1050"/>
      <c r="O762" s="787"/>
      <c r="P762" s="787"/>
      <c r="Q762" s="930" t="s">
        <v>1576</v>
      </c>
      <c r="R762" s="930">
        <f>_xlfn.XLOOKUP(Q762,Tabellen!$B$4:$B$16,Tabellen!$C$4:$C$16,"controleren")</f>
        <v>0.3</v>
      </c>
      <c r="S762" s="931">
        <f t="shared" si="450"/>
        <v>0</v>
      </c>
      <c r="T762" s="931">
        <f t="shared" si="451"/>
        <v>0</v>
      </c>
      <c r="U762" s="931">
        <f t="shared" si="452"/>
        <v>0</v>
      </c>
      <c r="V762" s="931">
        <f t="shared" si="453"/>
        <v>0</v>
      </c>
      <c r="W762" s="787">
        <f t="shared" si="454"/>
        <v>0</v>
      </c>
      <c r="X762" s="787">
        <f t="shared" si="455"/>
        <v>0</v>
      </c>
    </row>
    <row r="763" spans="2:34" s="769" customFormat="1" ht="15.65" customHeight="1" outlineLevel="2" x14ac:dyDescent="0.25">
      <c r="B763" s="773"/>
      <c r="C763" s="1041"/>
      <c r="D763" s="782" t="s">
        <v>2049</v>
      </c>
      <c r="E763" s="783"/>
      <c r="F763" s="773"/>
      <c r="G763" s="784">
        <v>0</v>
      </c>
      <c r="H763" s="784">
        <f t="shared" si="447"/>
        <v>0</v>
      </c>
      <c r="I763" s="784">
        <v>0</v>
      </c>
      <c r="J763" s="784">
        <f t="shared" si="448"/>
        <v>0</v>
      </c>
      <c r="K763" s="784"/>
      <c r="L763" s="784">
        <f t="shared" si="449"/>
        <v>0</v>
      </c>
      <c r="M763" s="784">
        <f>J763+H763*Onderbouwing_M29!$Y$2+L763</f>
        <v>0</v>
      </c>
      <c r="N763" s="1050"/>
      <c r="O763" s="787"/>
      <c r="P763" s="787"/>
      <c r="Q763" s="930" t="s">
        <v>1576</v>
      </c>
      <c r="R763" s="930">
        <f>_xlfn.XLOOKUP(Q763,Tabellen!$B$4:$B$16,Tabellen!$C$4:$C$16,"controleren")</f>
        <v>0.3</v>
      </c>
      <c r="S763" s="931">
        <f t="shared" si="450"/>
        <v>0</v>
      </c>
      <c r="T763" s="931">
        <f t="shared" si="451"/>
        <v>0</v>
      </c>
      <c r="U763" s="931">
        <f t="shared" si="452"/>
        <v>0</v>
      </c>
      <c r="V763" s="931">
        <f t="shared" si="453"/>
        <v>0</v>
      </c>
      <c r="W763" s="787">
        <f t="shared" si="454"/>
        <v>0</v>
      </c>
      <c r="X763" s="787">
        <f t="shared" si="455"/>
        <v>0</v>
      </c>
    </row>
    <row r="764" spans="2:34" s="769" customFormat="1" ht="15.65" customHeight="1" outlineLevel="2" x14ac:dyDescent="0.25">
      <c r="B764" s="773"/>
      <c r="C764" s="1041"/>
      <c r="D764" s="782" t="s">
        <v>2050</v>
      </c>
      <c r="E764" s="783"/>
      <c r="F764" s="773"/>
      <c r="G764" s="784">
        <v>0</v>
      </c>
      <c r="H764" s="784">
        <f t="shared" si="447"/>
        <v>0</v>
      </c>
      <c r="I764" s="784">
        <v>0</v>
      </c>
      <c r="J764" s="784">
        <f t="shared" si="448"/>
        <v>0</v>
      </c>
      <c r="K764" s="784"/>
      <c r="L764" s="784">
        <f t="shared" si="449"/>
        <v>0</v>
      </c>
      <c r="M764" s="784">
        <f>J764+H764*Onderbouwing_M29!$Y$2+L764</f>
        <v>0</v>
      </c>
      <c r="N764" s="1050"/>
      <c r="O764" s="787"/>
      <c r="P764" s="787"/>
      <c r="Q764" s="930" t="s">
        <v>1576</v>
      </c>
      <c r="R764" s="930">
        <f>_xlfn.XLOOKUP(Q764,Tabellen!$B$4:$B$16,Tabellen!$C$4:$C$16,"controleren")</f>
        <v>0.3</v>
      </c>
      <c r="S764" s="931">
        <f t="shared" si="450"/>
        <v>0</v>
      </c>
      <c r="T764" s="931">
        <f t="shared" si="451"/>
        <v>0</v>
      </c>
      <c r="U764" s="931">
        <f t="shared" si="452"/>
        <v>0</v>
      </c>
      <c r="V764" s="931">
        <f t="shared" si="453"/>
        <v>0</v>
      </c>
      <c r="W764" s="787">
        <f t="shared" si="454"/>
        <v>0</v>
      </c>
      <c r="X764" s="787">
        <f t="shared" si="455"/>
        <v>0</v>
      </c>
    </row>
    <row r="765" spans="2:34" s="769" customFormat="1" ht="15.65" customHeight="1" outlineLevel="2" x14ac:dyDescent="0.25">
      <c r="B765" s="773"/>
      <c r="C765" s="1041"/>
      <c r="D765" s="782" t="s">
        <v>2051</v>
      </c>
      <c r="E765" s="783"/>
      <c r="F765" s="773"/>
      <c r="G765" s="784">
        <v>0</v>
      </c>
      <c r="H765" s="784">
        <f t="shared" si="447"/>
        <v>0</v>
      </c>
      <c r="I765" s="784">
        <v>0</v>
      </c>
      <c r="J765" s="784">
        <f t="shared" si="448"/>
        <v>0</v>
      </c>
      <c r="K765" s="784"/>
      <c r="L765" s="784">
        <f t="shared" si="449"/>
        <v>0</v>
      </c>
      <c r="M765" s="784">
        <f>J765+H765*Onderbouwing_M29!$Y$2+L765</f>
        <v>0</v>
      </c>
      <c r="N765" s="1050"/>
      <c r="O765" s="787"/>
      <c r="P765" s="787"/>
      <c r="Q765" s="930" t="s">
        <v>1576</v>
      </c>
      <c r="R765" s="930">
        <f>_xlfn.XLOOKUP(Q765,Tabellen!$B$4:$B$16,Tabellen!$C$4:$C$16,"controleren")</f>
        <v>0.3</v>
      </c>
      <c r="S765" s="931">
        <f t="shared" si="450"/>
        <v>0</v>
      </c>
      <c r="T765" s="931">
        <f t="shared" si="451"/>
        <v>0</v>
      </c>
      <c r="U765" s="931">
        <f t="shared" si="452"/>
        <v>0</v>
      </c>
      <c r="V765" s="931">
        <f t="shared" si="453"/>
        <v>0</v>
      </c>
      <c r="W765" s="787">
        <f t="shared" si="454"/>
        <v>0</v>
      </c>
      <c r="X765" s="787">
        <f t="shared" si="455"/>
        <v>0</v>
      </c>
    </row>
    <row r="766" spans="2:34" s="769" customFormat="1" ht="15.65" customHeight="1" outlineLevel="2" x14ac:dyDescent="0.25">
      <c r="B766" s="773"/>
      <c r="C766" s="1041"/>
      <c r="D766" s="782" t="s">
        <v>2052</v>
      </c>
      <c r="E766" s="783"/>
      <c r="F766" s="773"/>
      <c r="G766" s="784">
        <v>0</v>
      </c>
      <c r="H766" s="784">
        <f t="shared" si="447"/>
        <v>0</v>
      </c>
      <c r="I766" s="784">
        <v>0</v>
      </c>
      <c r="J766" s="784">
        <f t="shared" si="448"/>
        <v>0</v>
      </c>
      <c r="K766" s="784"/>
      <c r="L766" s="784">
        <f t="shared" si="449"/>
        <v>0</v>
      </c>
      <c r="M766" s="784">
        <f>J766+H766*Onderbouwing_M29!$Y$2+L766</f>
        <v>0</v>
      </c>
      <c r="N766" s="1050"/>
      <c r="O766" s="787"/>
      <c r="P766" s="787"/>
      <c r="Q766" s="930" t="s">
        <v>1576</v>
      </c>
      <c r="R766" s="930">
        <f>_xlfn.XLOOKUP(Q766,Tabellen!$B$4:$B$16,Tabellen!$C$4:$C$16,"controleren")</f>
        <v>0.3</v>
      </c>
      <c r="S766" s="931">
        <f t="shared" si="450"/>
        <v>0</v>
      </c>
      <c r="T766" s="931">
        <f t="shared" si="451"/>
        <v>0</v>
      </c>
      <c r="U766" s="931">
        <f t="shared" si="452"/>
        <v>0</v>
      </c>
      <c r="V766" s="931">
        <f t="shared" si="453"/>
        <v>0</v>
      </c>
      <c r="W766" s="787">
        <f t="shared" si="454"/>
        <v>0</v>
      </c>
      <c r="X766" s="787">
        <f t="shared" si="455"/>
        <v>0</v>
      </c>
    </row>
    <row r="767" spans="2:34" s="769" customFormat="1" ht="15.65" customHeight="1" outlineLevel="2" x14ac:dyDescent="0.25">
      <c r="B767" s="773" t="str">
        <f>B757</f>
        <v>V1-3-L3</v>
      </c>
      <c r="C767" s="1042"/>
      <c r="D767" s="769" t="str">
        <f>D757</f>
        <v>Voorzetwand Metal Stud met PIR platen dik 80 mm Rc=3.50 &gt; 120 m²</v>
      </c>
      <c r="E767" s="783">
        <v>1</v>
      </c>
      <c r="F767" s="773" t="s">
        <v>78</v>
      </c>
      <c r="G767" s="784">
        <v>0</v>
      </c>
      <c r="H767" s="784">
        <f t="shared" si="447"/>
        <v>0</v>
      </c>
      <c r="I767" s="784">
        <v>0</v>
      </c>
      <c r="J767" s="784">
        <f t="shared" si="448"/>
        <v>0</v>
      </c>
      <c r="K767" s="767">
        <v>150</v>
      </c>
      <c r="L767" s="784">
        <f t="shared" si="449"/>
        <v>150</v>
      </c>
      <c r="M767" s="784">
        <f>J767+H767*Onderbouwing_M29!$Y$2+L767</f>
        <v>150</v>
      </c>
      <c r="N767" s="1050"/>
      <c r="O767" s="787"/>
      <c r="P767" s="787"/>
      <c r="Q767" s="930" t="s">
        <v>1576</v>
      </c>
      <c r="R767" s="930">
        <f>_xlfn.XLOOKUP(Q767,Tabellen!$B$4:$B$16,Tabellen!$C$4:$C$16,"controleren")</f>
        <v>0.3</v>
      </c>
      <c r="S767" s="931">
        <f t="shared" si="450"/>
        <v>45</v>
      </c>
      <c r="T767" s="931">
        <f t="shared" si="451"/>
        <v>105</v>
      </c>
      <c r="U767" s="931">
        <f t="shared" si="452"/>
        <v>4.05</v>
      </c>
      <c r="V767" s="931">
        <f t="shared" si="453"/>
        <v>22.05</v>
      </c>
      <c r="W767" s="787">
        <f t="shared" si="454"/>
        <v>26.1</v>
      </c>
      <c r="X767" s="787">
        <f t="shared" si="455"/>
        <v>176.1</v>
      </c>
    </row>
    <row r="768" spans="2:34" ht="15.65" customHeight="1" outlineLevel="2" x14ac:dyDescent="0.25">
      <c r="B768" s="782"/>
      <c r="E768" s="783"/>
      <c r="G768" s="784">
        <v>0</v>
      </c>
      <c r="H768" s="784">
        <f t="shared" si="447"/>
        <v>0</v>
      </c>
      <c r="I768" s="784">
        <v>0</v>
      </c>
      <c r="J768" s="784">
        <f t="shared" si="448"/>
        <v>0</v>
      </c>
      <c r="K768" s="784"/>
      <c r="L768" s="784">
        <f t="shared" si="449"/>
        <v>0</v>
      </c>
      <c r="M768" s="784">
        <f>J768+H768*Onderbouwing_M29!$Y$2+L768</f>
        <v>0</v>
      </c>
      <c r="N768" s="1049"/>
      <c r="O768" s="785"/>
      <c r="P768" s="785"/>
      <c r="Q768" s="785"/>
      <c r="R768" s="785"/>
      <c r="S768" s="785"/>
      <c r="T768" s="785"/>
      <c r="U768" s="785"/>
      <c r="V768" s="785"/>
      <c r="W768" s="785"/>
      <c r="X768" s="785"/>
    </row>
    <row r="769" spans="2:34" ht="9" customHeight="1" outlineLevel="1" x14ac:dyDescent="0.25">
      <c r="B769" s="788"/>
      <c r="D769" s="789"/>
      <c r="E769" s="791"/>
      <c r="F769" s="789"/>
      <c r="G769" s="790"/>
      <c r="H769" s="790"/>
      <c r="I769" s="790"/>
      <c r="J769" s="790"/>
      <c r="K769" s="790"/>
      <c r="L769" s="790"/>
      <c r="M769" s="790"/>
      <c r="N769" s="1037"/>
      <c r="O769" s="963"/>
      <c r="P769" s="963"/>
      <c r="Q769" s="963"/>
      <c r="R769" s="963"/>
      <c r="S769" s="963"/>
      <c r="T769" s="963"/>
      <c r="U769" s="963"/>
      <c r="V769" s="963"/>
      <c r="W769" s="963"/>
      <c r="X769" s="963"/>
      <c r="Y769" s="963"/>
      <c r="Z769" s="774"/>
      <c r="AA769" s="779"/>
      <c r="AB769" s="753"/>
      <c r="AC769" s="753"/>
      <c r="AD769" s="753"/>
      <c r="AE769" s="753"/>
      <c r="AF769" s="753"/>
      <c r="AG769" s="758"/>
      <c r="AH769" s="758"/>
    </row>
    <row r="770" spans="2:34" ht="15.65" customHeight="1" outlineLevel="1" x14ac:dyDescent="0.25">
      <c r="B770" s="760" t="s">
        <v>1630</v>
      </c>
      <c r="D770" s="761" t="s">
        <v>1619</v>
      </c>
      <c r="E770" s="780">
        <v>1</v>
      </c>
      <c r="F770" s="761" t="s">
        <v>78</v>
      </c>
      <c r="G770" s="762"/>
      <c r="H770" s="762">
        <f>SUM(H771:H773)</f>
        <v>0</v>
      </c>
      <c r="I770" s="762"/>
      <c r="J770" s="762">
        <f>SUM(J771:J773)</f>
        <v>0</v>
      </c>
      <c r="K770" s="762"/>
      <c r="L770" s="762">
        <f>SUM(L771:L773)</f>
        <v>51</v>
      </c>
      <c r="M770" s="762">
        <f>SUM(M771:M773)</f>
        <v>51</v>
      </c>
      <c r="N770" s="1049"/>
      <c r="O770" s="763">
        <f>SUM(M771:M773)</f>
        <v>51</v>
      </c>
      <c r="P770" s="781" t="str">
        <f>B770</f>
        <v>V1-3-L4</v>
      </c>
      <c r="Q770" s="781"/>
      <c r="R770" s="781"/>
      <c r="S770" s="781"/>
      <c r="T770" s="781"/>
      <c r="U770" s="781"/>
      <c r="V770" s="781"/>
      <c r="W770" s="781"/>
      <c r="X770" s="932">
        <f>SUM(X771:X773)</f>
        <v>59.873999999999995</v>
      </c>
    </row>
    <row r="771" spans="2:34" ht="15.65" customHeight="1" outlineLevel="2" x14ac:dyDescent="0.25">
      <c r="B771" s="782"/>
      <c r="D771" s="793" t="s">
        <v>168</v>
      </c>
      <c r="E771" s="783"/>
      <c r="F771" s="794"/>
      <c r="G771" s="795"/>
      <c r="H771" s="795"/>
      <c r="I771" s="795"/>
      <c r="J771" s="795"/>
      <c r="K771" s="795"/>
      <c r="L771" s="784"/>
      <c r="M771" s="784"/>
      <c r="N771" s="1049"/>
      <c r="O771" s="785"/>
      <c r="P771" s="785"/>
      <c r="Q771" s="785"/>
      <c r="R771" s="785"/>
      <c r="S771" s="785"/>
      <c r="T771" s="785"/>
      <c r="U771" s="785"/>
      <c r="V771" s="785"/>
      <c r="W771" s="785"/>
      <c r="X771" s="785"/>
    </row>
    <row r="772" spans="2:34" s="769" customFormat="1" ht="15.65" customHeight="1" outlineLevel="2" x14ac:dyDescent="0.25">
      <c r="B772" s="773" t="str">
        <f>B770</f>
        <v>V1-3-L4</v>
      </c>
      <c r="C772" s="1042"/>
      <c r="D772" s="769" t="str">
        <f>D770</f>
        <v>╚ Meerprijs PIR platen dik ??? mm Rc=???</v>
      </c>
      <c r="E772" s="783">
        <v>1</v>
      </c>
      <c r="F772" s="773" t="s">
        <v>78</v>
      </c>
      <c r="G772" s="784">
        <v>0</v>
      </c>
      <c r="H772" s="784">
        <f>E772*G772</f>
        <v>0</v>
      </c>
      <c r="I772" s="784"/>
      <c r="J772" s="784">
        <f>E772*I772</f>
        <v>0</v>
      </c>
      <c r="K772" s="767">
        <v>51</v>
      </c>
      <c r="L772" s="784">
        <f>E772*K772</f>
        <v>51</v>
      </c>
      <c r="M772" s="784">
        <f>J772+H772*Onderbouwing_M29!$Y$2+L772</f>
        <v>51</v>
      </c>
      <c r="N772" s="1050"/>
      <c r="O772" s="787"/>
      <c r="P772" s="787"/>
      <c r="Q772" s="930" t="s">
        <v>1576</v>
      </c>
      <c r="R772" s="930">
        <f>_xlfn.XLOOKUP(Q772,Tabellen!$B$4:$B$16,Tabellen!$C$4:$C$16,"controleren")</f>
        <v>0.3</v>
      </c>
      <c r="S772" s="931">
        <f>M772*R772</f>
        <v>15.299999999999999</v>
      </c>
      <c r="T772" s="931">
        <f>M772-S772</f>
        <v>35.700000000000003</v>
      </c>
      <c r="U772" s="931">
        <f>S772*$U$2</f>
        <v>1.3769999999999998</v>
      </c>
      <c r="V772" s="931">
        <f>T772*$V$2</f>
        <v>7.4969999999999999</v>
      </c>
      <c r="W772" s="787">
        <f>U772+V772</f>
        <v>8.8739999999999988</v>
      </c>
      <c r="X772" s="787">
        <f>M772+W772</f>
        <v>59.873999999999995</v>
      </c>
    </row>
    <row r="773" spans="2:34" ht="15.65" customHeight="1" outlineLevel="2" x14ac:dyDescent="0.25">
      <c r="B773" s="782"/>
      <c r="E773" s="783"/>
      <c r="G773" s="784">
        <v>0</v>
      </c>
      <c r="H773" s="784">
        <f>E773*G773</f>
        <v>0</v>
      </c>
      <c r="I773" s="784">
        <v>0</v>
      </c>
      <c r="J773" s="784">
        <f>E773*I773</f>
        <v>0</v>
      </c>
      <c r="K773" s="784"/>
      <c r="L773" s="784">
        <f>E773*K773</f>
        <v>0</v>
      </c>
      <c r="M773" s="784">
        <f>J773+H773*Onderbouwing_M29!$Y$2+L773</f>
        <v>0</v>
      </c>
      <c r="N773" s="1049"/>
      <c r="O773" s="785"/>
      <c r="P773" s="785"/>
      <c r="Q773" s="785"/>
      <c r="R773" s="785"/>
      <c r="S773" s="785"/>
      <c r="T773" s="785"/>
      <c r="U773" s="785"/>
      <c r="V773" s="785"/>
      <c r="W773" s="785"/>
      <c r="X773" s="785"/>
      <c r="Y773" s="787"/>
      <c r="Z773" s="939"/>
    </row>
    <row r="774" spans="2:34" ht="9" customHeight="1" outlineLevel="1" x14ac:dyDescent="0.25">
      <c r="B774" s="788"/>
      <c r="D774" s="789"/>
      <c r="E774" s="791"/>
      <c r="F774" s="789"/>
      <c r="G774" s="790"/>
      <c r="H774" s="790"/>
      <c r="I774" s="790"/>
      <c r="J774" s="790"/>
      <c r="K774" s="790"/>
      <c r="L774" s="790"/>
      <c r="M774" s="790"/>
      <c r="N774" s="1037"/>
      <c r="O774" s="963"/>
      <c r="P774" s="963"/>
      <c r="Q774" s="963"/>
      <c r="R774" s="963"/>
      <c r="S774" s="963"/>
      <c r="T774" s="963"/>
      <c r="U774" s="963"/>
      <c r="V774" s="963"/>
      <c r="W774" s="963"/>
      <c r="X774" s="963"/>
      <c r="Y774" s="963"/>
      <c r="Z774" s="774"/>
      <c r="AA774" s="779"/>
      <c r="AB774" s="753"/>
      <c r="AC774" s="753"/>
      <c r="AD774" s="753"/>
      <c r="AE774" s="753"/>
      <c r="AF774" s="753"/>
      <c r="AG774" s="758"/>
      <c r="AH774" s="758"/>
    </row>
    <row r="775" spans="2:34" ht="15.65" customHeight="1" outlineLevel="1" x14ac:dyDescent="0.25">
      <c r="B775" s="760" t="s">
        <v>1784</v>
      </c>
      <c r="D775" s="761" t="s">
        <v>1631</v>
      </c>
      <c r="E775" s="780">
        <v>1</v>
      </c>
      <c r="F775" s="761" t="s">
        <v>78</v>
      </c>
      <c r="G775" s="762"/>
      <c r="H775" s="762">
        <f>SUM(H776:H786)</f>
        <v>0</v>
      </c>
      <c r="I775" s="762"/>
      <c r="J775" s="762">
        <f>SUM(J776:J786)</f>
        <v>0</v>
      </c>
      <c r="K775" s="762"/>
      <c r="L775" s="762">
        <f>SUM(L776:L786)</f>
        <v>152</v>
      </c>
      <c r="M775" s="762">
        <f>SUM(M776:M786)</f>
        <v>152</v>
      </c>
      <c r="N775" s="1049"/>
      <c r="O775" s="763">
        <f>SUM(M776:M786)</f>
        <v>152</v>
      </c>
      <c r="P775" s="781" t="str">
        <f>B775</f>
        <v>V1-3-M</v>
      </c>
      <c r="Q775" s="781"/>
      <c r="R775" s="781"/>
      <c r="S775" s="781"/>
      <c r="T775" s="781"/>
      <c r="U775" s="781"/>
      <c r="V775" s="781"/>
      <c r="W775" s="781"/>
      <c r="X775" s="932">
        <f>SUM(X776:X786)</f>
        <v>178.44800000000001</v>
      </c>
    </row>
    <row r="776" spans="2:34" ht="15.65" customHeight="1" outlineLevel="2" x14ac:dyDescent="0.25">
      <c r="B776" s="782"/>
      <c r="D776" s="793" t="s">
        <v>168</v>
      </c>
      <c r="E776" s="783"/>
      <c r="G776" s="784"/>
      <c r="H776" s="784"/>
      <c r="I776" s="784"/>
      <c r="J776" s="784"/>
      <c r="K776" s="784"/>
      <c r="L776" s="784"/>
      <c r="M776" s="784"/>
      <c r="N776" s="1049"/>
      <c r="O776" s="785"/>
      <c r="P776" s="785"/>
      <c r="Q776" s="785"/>
      <c r="R776" s="785"/>
      <c r="S776" s="785"/>
      <c r="T776" s="785"/>
      <c r="U776" s="785"/>
      <c r="V776" s="785"/>
      <c r="W776" s="785"/>
      <c r="X776" s="785"/>
    </row>
    <row r="777" spans="2:34" s="769" customFormat="1" ht="15.65" customHeight="1" outlineLevel="2" x14ac:dyDescent="0.25">
      <c r="B777" s="773"/>
      <c r="C777" s="1041"/>
      <c r="D777" s="782" t="s">
        <v>2044</v>
      </c>
      <c r="E777" s="783"/>
      <c r="F777" s="773"/>
      <c r="G777" s="784">
        <v>0</v>
      </c>
      <c r="H777" s="784">
        <f t="shared" ref="H777:H786" si="456">E777*G777</f>
        <v>0</v>
      </c>
      <c r="I777" s="784">
        <v>0</v>
      </c>
      <c r="J777" s="784">
        <f t="shared" ref="J777:J786" si="457">E777*I777</f>
        <v>0</v>
      </c>
      <c r="K777" s="784"/>
      <c r="L777" s="784">
        <f t="shared" ref="L777:L786" si="458">E777*K777</f>
        <v>0</v>
      </c>
      <c r="M777" s="784">
        <f>J777+H777*Onderbouwing_M29!$Y$2+L777</f>
        <v>0</v>
      </c>
      <c r="N777" s="1050"/>
      <c r="O777" s="787"/>
      <c r="P777" s="787"/>
      <c r="Q777" s="930" t="s">
        <v>1576</v>
      </c>
      <c r="R777" s="930">
        <f>_xlfn.XLOOKUP(Q777,Tabellen!$B$4:$B$16,Tabellen!$C$4:$C$16,"controleren")</f>
        <v>0.3</v>
      </c>
      <c r="S777" s="931">
        <f t="shared" ref="S777:S785" si="459">M777*R777</f>
        <v>0</v>
      </c>
      <c r="T777" s="931">
        <f t="shared" ref="T777:T785" si="460">M777-S777</f>
        <v>0</v>
      </c>
      <c r="U777" s="931">
        <f t="shared" ref="U777:U785" si="461">S777*$U$2</f>
        <v>0</v>
      </c>
      <c r="V777" s="931">
        <f t="shared" ref="V777:V785" si="462">T777*$V$2</f>
        <v>0</v>
      </c>
      <c r="W777" s="787">
        <f t="shared" ref="W777:W785" si="463">U777+V777</f>
        <v>0</v>
      </c>
      <c r="X777" s="787">
        <f t="shared" ref="X777:X785" si="464">M777+W777</f>
        <v>0</v>
      </c>
    </row>
    <row r="778" spans="2:34" s="769" customFormat="1" ht="15.65" customHeight="1" outlineLevel="2" x14ac:dyDescent="0.25">
      <c r="B778" s="773"/>
      <c r="C778" s="1041"/>
      <c r="D778" s="782" t="s">
        <v>2053</v>
      </c>
      <c r="E778" s="783"/>
      <c r="F778" s="773"/>
      <c r="G778" s="784">
        <v>0</v>
      </c>
      <c r="H778" s="784">
        <f t="shared" si="456"/>
        <v>0</v>
      </c>
      <c r="I778" s="784">
        <v>0</v>
      </c>
      <c r="J778" s="784">
        <f t="shared" si="457"/>
        <v>0</v>
      </c>
      <c r="K778" s="784"/>
      <c r="L778" s="784">
        <f t="shared" si="458"/>
        <v>0</v>
      </c>
      <c r="M778" s="784">
        <f>J778+H778*Onderbouwing_M29!$Y$2+L778</f>
        <v>0</v>
      </c>
      <c r="N778" s="1050"/>
      <c r="O778" s="787"/>
      <c r="P778" s="787"/>
      <c r="Q778" s="930" t="s">
        <v>1576</v>
      </c>
      <c r="R778" s="930">
        <f>_xlfn.XLOOKUP(Q778,Tabellen!$B$4:$B$16,Tabellen!$C$4:$C$16,"controleren")</f>
        <v>0.3</v>
      </c>
      <c r="S778" s="931">
        <f t="shared" si="459"/>
        <v>0</v>
      </c>
      <c r="T778" s="931">
        <f t="shared" si="460"/>
        <v>0</v>
      </c>
      <c r="U778" s="931">
        <f t="shared" si="461"/>
        <v>0</v>
      </c>
      <c r="V778" s="931">
        <f t="shared" si="462"/>
        <v>0</v>
      </c>
      <c r="W778" s="787">
        <f t="shared" si="463"/>
        <v>0</v>
      </c>
      <c r="X778" s="787">
        <f t="shared" si="464"/>
        <v>0</v>
      </c>
    </row>
    <row r="779" spans="2:34" s="769" customFormat="1" ht="15.65" customHeight="1" outlineLevel="2" x14ac:dyDescent="0.25">
      <c r="B779" s="773"/>
      <c r="C779" s="1041"/>
      <c r="D779" s="782" t="s">
        <v>2047</v>
      </c>
      <c r="E779" s="783"/>
      <c r="F779" s="773"/>
      <c r="G779" s="784">
        <v>0</v>
      </c>
      <c r="H779" s="784">
        <f t="shared" si="456"/>
        <v>0</v>
      </c>
      <c r="I779" s="784">
        <v>0</v>
      </c>
      <c r="J779" s="784">
        <f t="shared" si="457"/>
        <v>0</v>
      </c>
      <c r="K779" s="784"/>
      <c r="L779" s="784">
        <f t="shared" si="458"/>
        <v>0</v>
      </c>
      <c r="M779" s="784">
        <f>J779+H779*Onderbouwing_M29!$Y$2+L779</f>
        <v>0</v>
      </c>
      <c r="N779" s="1050"/>
      <c r="O779" s="787"/>
      <c r="P779" s="787"/>
      <c r="Q779" s="930" t="s">
        <v>1576</v>
      </c>
      <c r="R779" s="930">
        <f>_xlfn.XLOOKUP(Q779,Tabellen!$B$4:$B$16,Tabellen!$C$4:$C$16,"controleren")</f>
        <v>0.3</v>
      </c>
      <c r="S779" s="931">
        <f t="shared" si="459"/>
        <v>0</v>
      </c>
      <c r="T779" s="931">
        <f t="shared" si="460"/>
        <v>0</v>
      </c>
      <c r="U779" s="931">
        <f t="shared" si="461"/>
        <v>0</v>
      </c>
      <c r="V779" s="931">
        <f t="shared" si="462"/>
        <v>0</v>
      </c>
      <c r="W779" s="787">
        <f t="shared" si="463"/>
        <v>0</v>
      </c>
      <c r="X779" s="787">
        <f t="shared" si="464"/>
        <v>0</v>
      </c>
    </row>
    <row r="780" spans="2:34" s="769" customFormat="1" ht="15.65" customHeight="1" outlineLevel="2" x14ac:dyDescent="0.25">
      <c r="B780" s="773"/>
      <c r="C780" s="1041"/>
      <c r="D780" s="782" t="s">
        <v>2048</v>
      </c>
      <c r="E780" s="783"/>
      <c r="F780" s="773"/>
      <c r="G780" s="784">
        <v>0</v>
      </c>
      <c r="H780" s="784">
        <f t="shared" si="456"/>
        <v>0</v>
      </c>
      <c r="I780" s="784">
        <v>0</v>
      </c>
      <c r="J780" s="784">
        <f t="shared" si="457"/>
        <v>0</v>
      </c>
      <c r="K780" s="784"/>
      <c r="L780" s="784">
        <f t="shared" si="458"/>
        <v>0</v>
      </c>
      <c r="M780" s="784">
        <f>J780+H780*Onderbouwing_M29!$Y$2+L780</f>
        <v>0</v>
      </c>
      <c r="N780" s="1050"/>
      <c r="O780" s="787"/>
      <c r="P780" s="787"/>
      <c r="Q780" s="930" t="s">
        <v>1576</v>
      </c>
      <c r="R780" s="930">
        <f>_xlfn.XLOOKUP(Q780,Tabellen!$B$4:$B$16,Tabellen!$C$4:$C$16,"controleren")</f>
        <v>0.3</v>
      </c>
      <c r="S780" s="931">
        <f t="shared" si="459"/>
        <v>0</v>
      </c>
      <c r="T780" s="931">
        <f t="shared" si="460"/>
        <v>0</v>
      </c>
      <c r="U780" s="931">
        <f t="shared" si="461"/>
        <v>0</v>
      </c>
      <c r="V780" s="931">
        <f t="shared" si="462"/>
        <v>0</v>
      </c>
      <c r="W780" s="787">
        <f t="shared" si="463"/>
        <v>0</v>
      </c>
      <c r="X780" s="787">
        <f t="shared" si="464"/>
        <v>0</v>
      </c>
    </row>
    <row r="781" spans="2:34" s="769" customFormat="1" ht="15.65" customHeight="1" outlineLevel="2" x14ac:dyDescent="0.25">
      <c r="B781" s="773"/>
      <c r="C781" s="1041"/>
      <c r="D781" s="782" t="s">
        <v>2049</v>
      </c>
      <c r="E781" s="783"/>
      <c r="F781" s="773"/>
      <c r="G781" s="784">
        <v>0</v>
      </c>
      <c r="H781" s="784">
        <f t="shared" si="456"/>
        <v>0</v>
      </c>
      <c r="I781" s="784">
        <v>0</v>
      </c>
      <c r="J781" s="784">
        <f t="shared" si="457"/>
        <v>0</v>
      </c>
      <c r="K781" s="784"/>
      <c r="L781" s="784">
        <f t="shared" si="458"/>
        <v>0</v>
      </c>
      <c r="M781" s="784">
        <f>J781+H781*Onderbouwing_M29!$Y$2+L781</f>
        <v>0</v>
      </c>
      <c r="N781" s="1050"/>
      <c r="O781" s="787"/>
      <c r="P781" s="787"/>
      <c r="Q781" s="930" t="s">
        <v>1576</v>
      </c>
      <c r="R781" s="930">
        <f>_xlfn.XLOOKUP(Q781,Tabellen!$B$4:$B$16,Tabellen!$C$4:$C$16,"controleren")</f>
        <v>0.3</v>
      </c>
      <c r="S781" s="931">
        <f t="shared" si="459"/>
        <v>0</v>
      </c>
      <c r="T781" s="931">
        <f t="shared" si="460"/>
        <v>0</v>
      </c>
      <c r="U781" s="931">
        <f t="shared" si="461"/>
        <v>0</v>
      </c>
      <c r="V781" s="931">
        <f t="shared" si="462"/>
        <v>0</v>
      </c>
      <c r="W781" s="787">
        <f t="shared" si="463"/>
        <v>0</v>
      </c>
      <c r="X781" s="787">
        <f t="shared" si="464"/>
        <v>0</v>
      </c>
    </row>
    <row r="782" spans="2:34" s="769" customFormat="1" ht="15.65" customHeight="1" outlineLevel="2" x14ac:dyDescent="0.25">
      <c r="B782" s="773"/>
      <c r="C782" s="1041"/>
      <c r="D782" s="782" t="s">
        <v>2050</v>
      </c>
      <c r="E782" s="783"/>
      <c r="F782" s="773"/>
      <c r="G782" s="784">
        <v>0</v>
      </c>
      <c r="H782" s="784">
        <f t="shared" si="456"/>
        <v>0</v>
      </c>
      <c r="I782" s="784">
        <v>0</v>
      </c>
      <c r="J782" s="784">
        <f t="shared" si="457"/>
        <v>0</v>
      </c>
      <c r="K782" s="784"/>
      <c r="L782" s="784">
        <f t="shared" si="458"/>
        <v>0</v>
      </c>
      <c r="M782" s="784">
        <f>J782+H782*Onderbouwing_M29!$Y$2+L782</f>
        <v>0</v>
      </c>
      <c r="N782" s="1050"/>
      <c r="O782" s="787"/>
      <c r="P782" s="787"/>
      <c r="Q782" s="930" t="s">
        <v>1576</v>
      </c>
      <c r="R782" s="930">
        <f>_xlfn.XLOOKUP(Q782,Tabellen!$B$4:$B$16,Tabellen!$C$4:$C$16,"controleren")</f>
        <v>0.3</v>
      </c>
      <c r="S782" s="931">
        <f t="shared" si="459"/>
        <v>0</v>
      </c>
      <c r="T782" s="931">
        <f t="shared" si="460"/>
        <v>0</v>
      </c>
      <c r="U782" s="931">
        <f t="shared" si="461"/>
        <v>0</v>
      </c>
      <c r="V782" s="931">
        <f t="shared" si="462"/>
        <v>0</v>
      </c>
      <c r="W782" s="787">
        <f t="shared" si="463"/>
        <v>0</v>
      </c>
      <c r="X782" s="787">
        <f t="shared" si="464"/>
        <v>0</v>
      </c>
    </row>
    <row r="783" spans="2:34" s="769" customFormat="1" ht="15.65" customHeight="1" outlineLevel="2" x14ac:dyDescent="0.25">
      <c r="B783" s="773"/>
      <c r="C783" s="1041"/>
      <c r="D783" s="782" t="s">
        <v>2051</v>
      </c>
      <c r="E783" s="783"/>
      <c r="F783" s="773"/>
      <c r="G783" s="784">
        <v>0</v>
      </c>
      <c r="H783" s="784">
        <f t="shared" si="456"/>
        <v>0</v>
      </c>
      <c r="I783" s="784">
        <v>0</v>
      </c>
      <c r="J783" s="784">
        <f t="shared" si="457"/>
        <v>0</v>
      </c>
      <c r="K783" s="784"/>
      <c r="L783" s="784">
        <f t="shared" si="458"/>
        <v>0</v>
      </c>
      <c r="M783" s="784">
        <f>J783+H783*Onderbouwing_M29!$Y$2+L783</f>
        <v>0</v>
      </c>
      <c r="N783" s="1050"/>
      <c r="O783" s="787"/>
      <c r="P783" s="787"/>
      <c r="Q783" s="930" t="s">
        <v>1576</v>
      </c>
      <c r="R783" s="930">
        <f>_xlfn.XLOOKUP(Q783,Tabellen!$B$4:$B$16,Tabellen!$C$4:$C$16,"controleren")</f>
        <v>0.3</v>
      </c>
      <c r="S783" s="931">
        <f t="shared" si="459"/>
        <v>0</v>
      </c>
      <c r="T783" s="931">
        <f t="shared" si="460"/>
        <v>0</v>
      </c>
      <c r="U783" s="931">
        <f t="shared" si="461"/>
        <v>0</v>
      </c>
      <c r="V783" s="931">
        <f t="shared" si="462"/>
        <v>0</v>
      </c>
      <c r="W783" s="787">
        <f t="shared" si="463"/>
        <v>0</v>
      </c>
      <c r="X783" s="787">
        <f t="shared" si="464"/>
        <v>0</v>
      </c>
    </row>
    <row r="784" spans="2:34" s="769" customFormat="1" ht="15.65" customHeight="1" outlineLevel="2" x14ac:dyDescent="0.25">
      <c r="B784" s="773"/>
      <c r="C784" s="1041"/>
      <c r="D784" s="782" t="s">
        <v>2052</v>
      </c>
      <c r="E784" s="783"/>
      <c r="F784" s="773"/>
      <c r="G784" s="784">
        <v>0</v>
      </c>
      <c r="H784" s="784">
        <f t="shared" si="456"/>
        <v>0</v>
      </c>
      <c r="I784" s="784">
        <v>0</v>
      </c>
      <c r="J784" s="784">
        <f t="shared" si="457"/>
        <v>0</v>
      </c>
      <c r="K784" s="784"/>
      <c r="L784" s="784">
        <f t="shared" si="458"/>
        <v>0</v>
      </c>
      <c r="M784" s="784">
        <f>J784+H784*Onderbouwing_M29!$Y$2+L784</f>
        <v>0</v>
      </c>
      <c r="N784" s="1050"/>
      <c r="O784" s="787"/>
      <c r="P784" s="787"/>
      <c r="Q784" s="930" t="s">
        <v>1576</v>
      </c>
      <c r="R784" s="930">
        <f>_xlfn.XLOOKUP(Q784,Tabellen!$B$4:$B$16,Tabellen!$C$4:$C$16,"controleren")</f>
        <v>0.3</v>
      </c>
      <c r="S784" s="931">
        <f t="shared" si="459"/>
        <v>0</v>
      </c>
      <c r="T784" s="931">
        <f t="shared" si="460"/>
        <v>0</v>
      </c>
      <c r="U784" s="931">
        <f t="shared" si="461"/>
        <v>0</v>
      </c>
      <c r="V784" s="931">
        <f t="shared" si="462"/>
        <v>0</v>
      </c>
      <c r="W784" s="787">
        <f t="shared" si="463"/>
        <v>0</v>
      </c>
      <c r="X784" s="787">
        <f t="shared" si="464"/>
        <v>0</v>
      </c>
    </row>
    <row r="785" spans="2:34" s="769" customFormat="1" ht="15.65" customHeight="1" outlineLevel="2" x14ac:dyDescent="0.25">
      <c r="B785" s="773" t="str">
        <f>B775</f>
        <v>V1-3-M</v>
      </c>
      <c r="C785" s="1042"/>
      <c r="D785" s="773" t="str">
        <f>D775</f>
        <v>Gereserveerd: Voorzetwand Metal Stud met ??</v>
      </c>
      <c r="E785" s="783">
        <v>1</v>
      </c>
      <c r="F785" s="773" t="s">
        <v>78</v>
      </c>
      <c r="G785" s="784">
        <v>0</v>
      </c>
      <c r="H785" s="784">
        <f t="shared" si="456"/>
        <v>0</v>
      </c>
      <c r="I785" s="784">
        <v>0</v>
      </c>
      <c r="J785" s="784">
        <f t="shared" si="457"/>
        <v>0</v>
      </c>
      <c r="K785" s="950">
        <v>152</v>
      </c>
      <c r="L785" s="784">
        <f t="shared" si="458"/>
        <v>152</v>
      </c>
      <c r="M785" s="784">
        <f>J785+H785*Onderbouwing_M29!$Y$2+L785</f>
        <v>152</v>
      </c>
      <c r="N785" s="1050"/>
      <c r="O785" s="787"/>
      <c r="P785" s="787"/>
      <c r="Q785" s="930" t="s">
        <v>1576</v>
      </c>
      <c r="R785" s="930">
        <f>_xlfn.XLOOKUP(Q785,Tabellen!$B$4:$B$16,Tabellen!$C$4:$C$16,"controleren")</f>
        <v>0.3</v>
      </c>
      <c r="S785" s="931">
        <f t="shared" si="459"/>
        <v>45.6</v>
      </c>
      <c r="T785" s="931">
        <f t="shared" si="460"/>
        <v>106.4</v>
      </c>
      <c r="U785" s="931">
        <f t="shared" si="461"/>
        <v>4.1040000000000001</v>
      </c>
      <c r="V785" s="931">
        <f t="shared" si="462"/>
        <v>22.344000000000001</v>
      </c>
      <c r="W785" s="787">
        <f t="shared" si="463"/>
        <v>26.448</v>
      </c>
      <c r="X785" s="787">
        <f t="shared" si="464"/>
        <v>178.44800000000001</v>
      </c>
    </row>
    <row r="786" spans="2:34" ht="15.65" customHeight="1" outlineLevel="2" x14ac:dyDescent="0.25">
      <c r="B786" s="782"/>
      <c r="E786" s="783"/>
      <c r="G786" s="784">
        <v>0</v>
      </c>
      <c r="H786" s="784">
        <f t="shared" si="456"/>
        <v>0</v>
      </c>
      <c r="I786" s="784">
        <v>0</v>
      </c>
      <c r="J786" s="784">
        <f t="shared" si="457"/>
        <v>0</v>
      </c>
      <c r="K786" s="784"/>
      <c r="L786" s="784">
        <f t="shared" si="458"/>
        <v>0</v>
      </c>
      <c r="M786" s="784">
        <f>J786+H786*Onderbouwing_M29!$Y$2+L786</f>
        <v>0</v>
      </c>
      <c r="N786" s="1049"/>
      <c r="O786" s="785"/>
      <c r="P786" s="785"/>
      <c r="Q786" s="785"/>
      <c r="R786" s="785"/>
      <c r="S786" s="785"/>
      <c r="T786" s="785"/>
      <c r="U786" s="785"/>
      <c r="V786" s="785"/>
      <c r="W786" s="785"/>
      <c r="X786" s="785"/>
    </row>
    <row r="787" spans="2:34" ht="9" customHeight="1" outlineLevel="1" x14ac:dyDescent="0.25">
      <c r="B787" s="788"/>
      <c r="D787" s="789"/>
      <c r="E787" s="791"/>
      <c r="F787" s="789"/>
      <c r="G787" s="790"/>
      <c r="H787" s="790"/>
      <c r="I787" s="790"/>
      <c r="J787" s="790"/>
      <c r="K787" s="790"/>
      <c r="L787" s="790"/>
      <c r="M787" s="790"/>
      <c r="N787" s="1037"/>
      <c r="O787" s="963"/>
      <c r="P787" s="963"/>
      <c r="Q787" s="963"/>
      <c r="R787" s="963"/>
      <c r="S787" s="963"/>
      <c r="T787" s="963"/>
      <c r="U787" s="963"/>
      <c r="V787" s="963"/>
      <c r="W787" s="963"/>
      <c r="X787" s="963"/>
      <c r="Y787" s="963"/>
      <c r="Z787" s="774"/>
      <c r="AA787" s="779"/>
      <c r="AB787" s="753"/>
      <c r="AC787" s="753"/>
      <c r="AD787" s="753"/>
      <c r="AE787" s="753"/>
      <c r="AF787" s="753"/>
      <c r="AG787" s="758"/>
      <c r="AH787" s="758"/>
    </row>
    <row r="788" spans="2:34" ht="15.65" customHeight="1" outlineLevel="1" x14ac:dyDescent="0.25">
      <c r="B788" s="760" t="s">
        <v>1786</v>
      </c>
      <c r="D788" s="761" t="s">
        <v>1631</v>
      </c>
      <c r="E788" s="780">
        <v>1</v>
      </c>
      <c r="F788" s="761" t="s">
        <v>78</v>
      </c>
      <c r="G788" s="762"/>
      <c r="H788" s="762">
        <f>SUM(H789:H799)</f>
        <v>0</v>
      </c>
      <c r="I788" s="762"/>
      <c r="J788" s="762">
        <f>SUM(J789:J799)</f>
        <v>0</v>
      </c>
      <c r="K788" s="762"/>
      <c r="L788" s="762">
        <f>SUM(L789:L799)</f>
        <v>153</v>
      </c>
      <c r="M788" s="762">
        <f>SUM(M789:M799)</f>
        <v>153</v>
      </c>
      <c r="N788" s="1049"/>
      <c r="O788" s="763">
        <f>SUM(M789:M799)</f>
        <v>153</v>
      </c>
      <c r="P788" s="781" t="str">
        <f>B788</f>
        <v>V1-3-N</v>
      </c>
      <c r="Q788" s="781"/>
      <c r="R788" s="781"/>
      <c r="S788" s="781"/>
      <c r="T788" s="781"/>
      <c r="U788" s="781"/>
      <c r="V788" s="781"/>
      <c r="W788" s="781"/>
      <c r="X788" s="932">
        <f>SUM(X789:X799)</f>
        <v>179.62200000000001</v>
      </c>
    </row>
    <row r="789" spans="2:34" ht="15.65" customHeight="1" outlineLevel="2" x14ac:dyDescent="0.25">
      <c r="B789" s="782"/>
      <c r="D789" s="793" t="s">
        <v>168</v>
      </c>
      <c r="E789" s="783"/>
      <c r="F789" s="794"/>
      <c r="G789" s="795"/>
      <c r="H789" s="795"/>
      <c r="I789" s="795"/>
      <c r="J789" s="795"/>
      <c r="K789" s="795"/>
      <c r="L789" s="784"/>
      <c r="M789" s="784"/>
      <c r="N789" s="1049"/>
      <c r="O789" s="785"/>
      <c r="P789" s="785"/>
      <c r="Q789" s="785"/>
      <c r="R789" s="785"/>
      <c r="S789" s="785"/>
      <c r="T789" s="785"/>
      <c r="U789" s="785"/>
      <c r="V789" s="785"/>
      <c r="W789" s="785"/>
      <c r="X789" s="785"/>
    </row>
    <row r="790" spans="2:34" s="769" customFormat="1" ht="15.65" customHeight="1" outlineLevel="2" x14ac:dyDescent="0.25">
      <c r="B790" s="773"/>
      <c r="C790" s="1041"/>
      <c r="D790" s="782" t="s">
        <v>2044</v>
      </c>
      <c r="E790" s="783"/>
      <c r="F790" s="773"/>
      <c r="G790" s="784">
        <v>0</v>
      </c>
      <c r="H790" s="784">
        <f t="shared" ref="H790:H799" si="465">E790*G790</f>
        <v>0</v>
      </c>
      <c r="I790" s="784">
        <v>0</v>
      </c>
      <c r="J790" s="784">
        <f t="shared" ref="J790:J799" si="466">E790*I790</f>
        <v>0</v>
      </c>
      <c r="K790" s="784"/>
      <c r="L790" s="784">
        <f t="shared" ref="L790:L799" si="467">E790*K790</f>
        <v>0</v>
      </c>
      <c r="M790" s="784">
        <f>J790+H790*Onderbouwing_M29!$Y$2+L790</f>
        <v>0</v>
      </c>
      <c r="N790" s="1050"/>
      <c r="O790" s="787"/>
      <c r="P790" s="787"/>
      <c r="Q790" s="930" t="s">
        <v>1576</v>
      </c>
      <c r="R790" s="930">
        <f>_xlfn.XLOOKUP(Q790,Tabellen!$B$4:$B$16,Tabellen!$C$4:$C$16,"controleren")</f>
        <v>0.3</v>
      </c>
      <c r="S790" s="931">
        <f t="shared" ref="S790:S798" si="468">M790*R790</f>
        <v>0</v>
      </c>
      <c r="T790" s="931">
        <f t="shared" ref="T790:T798" si="469">M790-S790</f>
        <v>0</v>
      </c>
      <c r="U790" s="931">
        <f t="shared" ref="U790:U798" si="470">S790*$U$2</f>
        <v>0</v>
      </c>
      <c r="V790" s="931">
        <f t="shared" ref="V790:V798" si="471">T790*$V$2</f>
        <v>0</v>
      </c>
      <c r="W790" s="787">
        <f t="shared" ref="W790:W798" si="472">U790+V790</f>
        <v>0</v>
      </c>
      <c r="X790" s="787">
        <f t="shared" ref="X790:X798" si="473">M790+W790</f>
        <v>0</v>
      </c>
    </row>
    <row r="791" spans="2:34" s="769" customFormat="1" ht="15.65" customHeight="1" outlineLevel="2" x14ac:dyDescent="0.25">
      <c r="B791" s="773"/>
      <c r="C791" s="1041"/>
      <c r="D791" s="782" t="s">
        <v>2053</v>
      </c>
      <c r="E791" s="783"/>
      <c r="F791" s="773"/>
      <c r="G791" s="784">
        <v>0</v>
      </c>
      <c r="H791" s="784">
        <f t="shared" si="465"/>
        <v>0</v>
      </c>
      <c r="I791" s="784">
        <v>0</v>
      </c>
      <c r="J791" s="784">
        <f t="shared" si="466"/>
        <v>0</v>
      </c>
      <c r="K791" s="784"/>
      <c r="L791" s="784">
        <f t="shared" si="467"/>
        <v>0</v>
      </c>
      <c r="M791" s="784">
        <f>J791+H791*Onderbouwing_M29!$Y$2+L791</f>
        <v>0</v>
      </c>
      <c r="N791" s="1050"/>
      <c r="O791" s="787"/>
      <c r="P791" s="787"/>
      <c r="Q791" s="930" t="s">
        <v>1576</v>
      </c>
      <c r="R791" s="930">
        <f>_xlfn.XLOOKUP(Q791,Tabellen!$B$4:$B$16,Tabellen!$C$4:$C$16,"controleren")</f>
        <v>0.3</v>
      </c>
      <c r="S791" s="931">
        <f t="shared" si="468"/>
        <v>0</v>
      </c>
      <c r="T791" s="931">
        <f t="shared" si="469"/>
        <v>0</v>
      </c>
      <c r="U791" s="931">
        <f t="shared" si="470"/>
        <v>0</v>
      </c>
      <c r="V791" s="931">
        <f t="shared" si="471"/>
        <v>0</v>
      </c>
      <c r="W791" s="787">
        <f t="shared" si="472"/>
        <v>0</v>
      </c>
      <c r="X791" s="787">
        <f t="shared" si="473"/>
        <v>0</v>
      </c>
    </row>
    <row r="792" spans="2:34" s="769" customFormat="1" ht="15.65" customHeight="1" outlineLevel="2" x14ac:dyDescent="0.25">
      <c r="B792" s="773"/>
      <c r="C792" s="1041"/>
      <c r="D792" s="782" t="s">
        <v>2047</v>
      </c>
      <c r="E792" s="783"/>
      <c r="F792" s="773"/>
      <c r="G792" s="784">
        <v>0</v>
      </c>
      <c r="H792" s="784">
        <f t="shared" si="465"/>
        <v>0</v>
      </c>
      <c r="I792" s="784">
        <v>0</v>
      </c>
      <c r="J792" s="784">
        <f t="shared" si="466"/>
        <v>0</v>
      </c>
      <c r="K792" s="784"/>
      <c r="L792" s="784">
        <f t="shared" si="467"/>
        <v>0</v>
      </c>
      <c r="M792" s="784">
        <f>J792+H792*Onderbouwing_M29!$Y$2+L792</f>
        <v>0</v>
      </c>
      <c r="N792" s="1050"/>
      <c r="O792" s="787"/>
      <c r="P792" s="787"/>
      <c r="Q792" s="930" t="s">
        <v>1576</v>
      </c>
      <c r="R792" s="930">
        <f>_xlfn.XLOOKUP(Q792,Tabellen!$B$4:$B$16,Tabellen!$C$4:$C$16,"controleren")</f>
        <v>0.3</v>
      </c>
      <c r="S792" s="931">
        <f t="shared" si="468"/>
        <v>0</v>
      </c>
      <c r="T792" s="931">
        <f t="shared" si="469"/>
        <v>0</v>
      </c>
      <c r="U792" s="931">
        <f t="shared" si="470"/>
        <v>0</v>
      </c>
      <c r="V792" s="931">
        <f t="shared" si="471"/>
        <v>0</v>
      </c>
      <c r="W792" s="787">
        <f t="shared" si="472"/>
        <v>0</v>
      </c>
      <c r="X792" s="787">
        <f t="shared" si="473"/>
        <v>0</v>
      </c>
    </row>
    <row r="793" spans="2:34" s="769" customFormat="1" ht="15.65" customHeight="1" outlineLevel="2" x14ac:dyDescent="0.25">
      <c r="B793" s="773"/>
      <c r="C793" s="1041"/>
      <c r="D793" s="782" t="s">
        <v>2048</v>
      </c>
      <c r="E793" s="783"/>
      <c r="F793" s="773"/>
      <c r="G793" s="784">
        <v>0</v>
      </c>
      <c r="H793" s="784">
        <f t="shared" si="465"/>
        <v>0</v>
      </c>
      <c r="I793" s="784">
        <v>0</v>
      </c>
      <c r="J793" s="784">
        <f t="shared" si="466"/>
        <v>0</v>
      </c>
      <c r="K793" s="784"/>
      <c r="L793" s="784">
        <f t="shared" si="467"/>
        <v>0</v>
      </c>
      <c r="M793" s="784">
        <f>J793+H793*Onderbouwing_M29!$Y$2+L793</f>
        <v>0</v>
      </c>
      <c r="N793" s="1050"/>
      <c r="O793" s="787"/>
      <c r="P793" s="787"/>
      <c r="Q793" s="930" t="s">
        <v>1576</v>
      </c>
      <c r="R793" s="930">
        <f>_xlfn.XLOOKUP(Q793,Tabellen!$B$4:$B$16,Tabellen!$C$4:$C$16,"controleren")</f>
        <v>0.3</v>
      </c>
      <c r="S793" s="931">
        <f t="shared" si="468"/>
        <v>0</v>
      </c>
      <c r="T793" s="931">
        <f t="shared" si="469"/>
        <v>0</v>
      </c>
      <c r="U793" s="931">
        <f t="shared" si="470"/>
        <v>0</v>
      </c>
      <c r="V793" s="931">
        <f t="shared" si="471"/>
        <v>0</v>
      </c>
      <c r="W793" s="787">
        <f t="shared" si="472"/>
        <v>0</v>
      </c>
      <c r="X793" s="787">
        <f t="shared" si="473"/>
        <v>0</v>
      </c>
    </row>
    <row r="794" spans="2:34" s="769" customFormat="1" ht="15.65" customHeight="1" outlineLevel="2" x14ac:dyDescent="0.25">
      <c r="B794" s="773"/>
      <c r="C794" s="1041"/>
      <c r="D794" s="782" t="s">
        <v>2049</v>
      </c>
      <c r="E794" s="783"/>
      <c r="F794" s="773"/>
      <c r="G794" s="784">
        <v>0</v>
      </c>
      <c r="H794" s="784">
        <f t="shared" si="465"/>
        <v>0</v>
      </c>
      <c r="I794" s="784">
        <v>0</v>
      </c>
      <c r="J794" s="784">
        <f t="shared" si="466"/>
        <v>0</v>
      </c>
      <c r="K794" s="784"/>
      <c r="L794" s="784">
        <f t="shared" si="467"/>
        <v>0</v>
      </c>
      <c r="M794" s="784">
        <f>J794+H794*Onderbouwing_M29!$Y$2+L794</f>
        <v>0</v>
      </c>
      <c r="N794" s="1050"/>
      <c r="O794" s="787"/>
      <c r="P794" s="787"/>
      <c r="Q794" s="930" t="s">
        <v>1576</v>
      </c>
      <c r="R794" s="930">
        <f>_xlfn.XLOOKUP(Q794,Tabellen!$B$4:$B$16,Tabellen!$C$4:$C$16,"controleren")</f>
        <v>0.3</v>
      </c>
      <c r="S794" s="931">
        <f t="shared" si="468"/>
        <v>0</v>
      </c>
      <c r="T794" s="931">
        <f t="shared" si="469"/>
        <v>0</v>
      </c>
      <c r="U794" s="931">
        <f t="shared" si="470"/>
        <v>0</v>
      </c>
      <c r="V794" s="931">
        <f t="shared" si="471"/>
        <v>0</v>
      </c>
      <c r="W794" s="787">
        <f t="shared" si="472"/>
        <v>0</v>
      </c>
      <c r="X794" s="787">
        <f t="shared" si="473"/>
        <v>0</v>
      </c>
    </row>
    <row r="795" spans="2:34" s="769" customFormat="1" ht="15.65" customHeight="1" outlineLevel="2" x14ac:dyDescent="0.25">
      <c r="B795" s="773"/>
      <c r="C795" s="1041"/>
      <c r="D795" s="782" t="s">
        <v>2050</v>
      </c>
      <c r="E795" s="783"/>
      <c r="F795" s="773"/>
      <c r="G795" s="784">
        <v>0</v>
      </c>
      <c r="H795" s="784">
        <f t="shared" si="465"/>
        <v>0</v>
      </c>
      <c r="I795" s="784">
        <v>0</v>
      </c>
      <c r="J795" s="784">
        <f t="shared" si="466"/>
        <v>0</v>
      </c>
      <c r="K795" s="784"/>
      <c r="L795" s="784">
        <f t="shared" si="467"/>
        <v>0</v>
      </c>
      <c r="M795" s="784">
        <f>J795+H795*Onderbouwing_M29!$Y$2+L795</f>
        <v>0</v>
      </c>
      <c r="N795" s="1050"/>
      <c r="O795" s="787"/>
      <c r="P795" s="787"/>
      <c r="Q795" s="930" t="s">
        <v>1576</v>
      </c>
      <c r="R795" s="930">
        <f>_xlfn.XLOOKUP(Q795,Tabellen!$B$4:$B$16,Tabellen!$C$4:$C$16,"controleren")</f>
        <v>0.3</v>
      </c>
      <c r="S795" s="931">
        <f t="shared" si="468"/>
        <v>0</v>
      </c>
      <c r="T795" s="931">
        <f t="shared" si="469"/>
        <v>0</v>
      </c>
      <c r="U795" s="931">
        <f t="shared" si="470"/>
        <v>0</v>
      </c>
      <c r="V795" s="931">
        <f t="shared" si="471"/>
        <v>0</v>
      </c>
      <c r="W795" s="787">
        <f t="shared" si="472"/>
        <v>0</v>
      </c>
      <c r="X795" s="787">
        <f t="shared" si="473"/>
        <v>0</v>
      </c>
    </row>
    <row r="796" spans="2:34" s="769" customFormat="1" ht="15.65" customHeight="1" outlineLevel="2" x14ac:dyDescent="0.25">
      <c r="B796" s="773"/>
      <c r="C796" s="1041"/>
      <c r="D796" s="782" t="s">
        <v>2051</v>
      </c>
      <c r="E796" s="783"/>
      <c r="F796" s="773"/>
      <c r="G796" s="784">
        <v>0</v>
      </c>
      <c r="H796" s="784">
        <f t="shared" si="465"/>
        <v>0</v>
      </c>
      <c r="I796" s="784">
        <v>0</v>
      </c>
      <c r="J796" s="784">
        <f t="shared" si="466"/>
        <v>0</v>
      </c>
      <c r="K796" s="784"/>
      <c r="L796" s="784">
        <f t="shared" si="467"/>
        <v>0</v>
      </c>
      <c r="M796" s="784">
        <f>J796+H796*Onderbouwing_M29!$Y$2+L796</f>
        <v>0</v>
      </c>
      <c r="N796" s="1050"/>
      <c r="O796" s="787"/>
      <c r="P796" s="787"/>
      <c r="Q796" s="930" t="s">
        <v>1576</v>
      </c>
      <c r="R796" s="930">
        <f>_xlfn.XLOOKUP(Q796,Tabellen!$B$4:$B$16,Tabellen!$C$4:$C$16,"controleren")</f>
        <v>0.3</v>
      </c>
      <c r="S796" s="931">
        <f t="shared" si="468"/>
        <v>0</v>
      </c>
      <c r="T796" s="931">
        <f t="shared" si="469"/>
        <v>0</v>
      </c>
      <c r="U796" s="931">
        <f t="shared" si="470"/>
        <v>0</v>
      </c>
      <c r="V796" s="931">
        <f t="shared" si="471"/>
        <v>0</v>
      </c>
      <c r="W796" s="787">
        <f t="shared" si="472"/>
        <v>0</v>
      </c>
      <c r="X796" s="787">
        <f t="shared" si="473"/>
        <v>0</v>
      </c>
    </row>
    <row r="797" spans="2:34" s="769" customFormat="1" ht="15.65" customHeight="1" outlineLevel="2" x14ac:dyDescent="0.25">
      <c r="B797" s="773"/>
      <c r="C797" s="1041"/>
      <c r="D797" s="782" t="s">
        <v>2052</v>
      </c>
      <c r="E797" s="783"/>
      <c r="F797" s="773"/>
      <c r="G797" s="784">
        <v>0</v>
      </c>
      <c r="H797" s="784">
        <f t="shared" si="465"/>
        <v>0</v>
      </c>
      <c r="I797" s="784">
        <v>0</v>
      </c>
      <c r="J797" s="784">
        <f t="shared" si="466"/>
        <v>0</v>
      </c>
      <c r="K797" s="784"/>
      <c r="L797" s="784">
        <f t="shared" si="467"/>
        <v>0</v>
      </c>
      <c r="M797" s="784">
        <f>J797+H797*Onderbouwing_M29!$Y$2+L797</f>
        <v>0</v>
      </c>
      <c r="N797" s="1050"/>
      <c r="O797" s="787"/>
      <c r="P797" s="787"/>
      <c r="Q797" s="930" t="s">
        <v>1576</v>
      </c>
      <c r="R797" s="930">
        <f>_xlfn.XLOOKUP(Q797,Tabellen!$B$4:$B$16,Tabellen!$C$4:$C$16,"controleren")</f>
        <v>0.3</v>
      </c>
      <c r="S797" s="931">
        <f t="shared" si="468"/>
        <v>0</v>
      </c>
      <c r="T797" s="931">
        <f t="shared" si="469"/>
        <v>0</v>
      </c>
      <c r="U797" s="931">
        <f t="shared" si="470"/>
        <v>0</v>
      </c>
      <c r="V797" s="931">
        <f t="shared" si="471"/>
        <v>0</v>
      </c>
      <c r="W797" s="787">
        <f t="shared" si="472"/>
        <v>0</v>
      </c>
      <c r="X797" s="787">
        <f t="shared" si="473"/>
        <v>0</v>
      </c>
    </row>
    <row r="798" spans="2:34" s="769" customFormat="1" ht="15.65" customHeight="1" outlineLevel="2" x14ac:dyDescent="0.25">
      <c r="B798" s="773" t="str">
        <f>B788</f>
        <v>V1-3-N</v>
      </c>
      <c r="C798" s="1042"/>
      <c r="D798" s="773" t="str">
        <f>D788</f>
        <v>Gereserveerd: Voorzetwand Metal Stud met ??</v>
      </c>
      <c r="E798" s="783">
        <v>1</v>
      </c>
      <c r="F798" s="773" t="s">
        <v>78</v>
      </c>
      <c r="G798" s="784">
        <v>0</v>
      </c>
      <c r="H798" s="784">
        <f t="shared" si="465"/>
        <v>0</v>
      </c>
      <c r="I798" s="784"/>
      <c r="J798" s="784">
        <f t="shared" si="466"/>
        <v>0</v>
      </c>
      <c r="K798" s="950">
        <v>153</v>
      </c>
      <c r="L798" s="784">
        <f t="shared" si="467"/>
        <v>153</v>
      </c>
      <c r="M798" s="784">
        <f>J798+H798*Onderbouwing_M29!$Y$2+L798</f>
        <v>153</v>
      </c>
      <c r="N798" s="1050"/>
      <c r="O798" s="787"/>
      <c r="P798" s="787"/>
      <c r="Q798" s="930" t="s">
        <v>1576</v>
      </c>
      <c r="R798" s="930">
        <f>_xlfn.XLOOKUP(Q798,Tabellen!$B$4:$B$16,Tabellen!$C$4:$C$16,"controleren")</f>
        <v>0.3</v>
      </c>
      <c r="S798" s="931">
        <f t="shared" si="468"/>
        <v>45.9</v>
      </c>
      <c r="T798" s="931">
        <f t="shared" si="469"/>
        <v>107.1</v>
      </c>
      <c r="U798" s="931">
        <f t="shared" si="470"/>
        <v>4.1309999999999993</v>
      </c>
      <c r="V798" s="931">
        <f t="shared" si="471"/>
        <v>22.491</v>
      </c>
      <c r="W798" s="787">
        <f t="shared" si="472"/>
        <v>26.622</v>
      </c>
      <c r="X798" s="787">
        <f t="shared" si="473"/>
        <v>179.62200000000001</v>
      </c>
    </row>
    <row r="799" spans="2:34" ht="15.65" customHeight="1" outlineLevel="2" x14ac:dyDescent="0.25">
      <c r="B799" s="782"/>
      <c r="E799" s="783"/>
      <c r="G799" s="784">
        <v>0</v>
      </c>
      <c r="H799" s="784">
        <f t="shared" si="465"/>
        <v>0</v>
      </c>
      <c r="I799" s="784">
        <v>0</v>
      </c>
      <c r="J799" s="784">
        <f t="shared" si="466"/>
        <v>0</v>
      </c>
      <c r="K799" s="784"/>
      <c r="L799" s="784">
        <f t="shared" si="467"/>
        <v>0</v>
      </c>
      <c r="M799" s="784">
        <f>J799+H799*Onderbouwing_M29!$Y$2+L799</f>
        <v>0</v>
      </c>
      <c r="N799" s="1049"/>
      <c r="O799" s="785"/>
      <c r="P799" s="785"/>
      <c r="Q799" s="785"/>
      <c r="R799" s="785"/>
      <c r="S799" s="785"/>
      <c r="T799" s="785"/>
      <c r="U799" s="785"/>
      <c r="V799" s="785"/>
      <c r="W799" s="785"/>
      <c r="X799" s="785"/>
      <c r="Y799" s="787"/>
      <c r="Z799" s="939"/>
    </row>
    <row r="800" spans="2:34" ht="9" customHeight="1" outlineLevel="1" x14ac:dyDescent="0.25">
      <c r="B800" s="788"/>
      <c r="D800" s="789"/>
      <c r="E800" s="791"/>
      <c r="F800" s="789"/>
      <c r="G800" s="790"/>
      <c r="H800" s="790"/>
      <c r="I800" s="790"/>
      <c r="J800" s="790"/>
      <c r="K800" s="790"/>
      <c r="L800" s="790"/>
      <c r="M800" s="790"/>
      <c r="N800" s="1037"/>
      <c r="O800" s="963"/>
      <c r="P800" s="963"/>
      <c r="Q800" s="963"/>
      <c r="R800" s="963"/>
      <c r="S800" s="963"/>
      <c r="T800" s="963"/>
      <c r="U800" s="963"/>
      <c r="V800" s="963"/>
      <c r="W800" s="963"/>
      <c r="X800" s="963"/>
      <c r="Y800" s="963"/>
      <c r="Z800" s="774"/>
      <c r="AA800" s="779"/>
      <c r="AB800" s="753"/>
      <c r="AC800" s="753"/>
      <c r="AD800" s="753"/>
      <c r="AE800" s="753"/>
      <c r="AF800" s="753"/>
      <c r="AG800" s="758"/>
      <c r="AH800" s="758"/>
    </row>
    <row r="801" spans="2:34" ht="15.65" customHeight="1" outlineLevel="1" x14ac:dyDescent="0.25">
      <c r="B801" s="760"/>
      <c r="D801" s="761"/>
      <c r="E801" s="780">
        <v>1</v>
      </c>
      <c r="F801" s="761" t="s">
        <v>78</v>
      </c>
      <c r="G801" s="762"/>
      <c r="H801" s="762">
        <f>SUM(H802:H807)</f>
        <v>0</v>
      </c>
      <c r="I801" s="762"/>
      <c r="J801" s="762">
        <f>SUM(J802:J807)</f>
        <v>0</v>
      </c>
      <c r="K801" s="762"/>
      <c r="L801" s="762">
        <f>SUM(L802:L807)</f>
        <v>0</v>
      </c>
      <c r="M801" s="762">
        <f>SUM(M802:M807)</f>
        <v>0</v>
      </c>
      <c r="N801" s="1049"/>
      <c r="O801" s="763">
        <f>SUM(M802:M807)</f>
        <v>0</v>
      </c>
      <c r="P801" s="781">
        <f>B801</f>
        <v>0</v>
      </c>
      <c r="Q801" s="781"/>
      <c r="R801" s="781"/>
      <c r="S801" s="781"/>
      <c r="T801" s="781"/>
      <c r="U801" s="781"/>
      <c r="V801" s="781"/>
      <c r="W801" s="781"/>
      <c r="X801" s="932">
        <f>SUM(X802:X807)</f>
        <v>0</v>
      </c>
    </row>
    <row r="802" spans="2:34" ht="15.65" customHeight="1" outlineLevel="2" x14ac:dyDescent="0.25">
      <c r="B802" s="782"/>
      <c r="D802" s="793" t="s">
        <v>168</v>
      </c>
      <c r="E802" s="783"/>
      <c r="G802" s="784"/>
      <c r="H802" s="784"/>
      <c r="I802" s="784"/>
      <c r="J802" s="784"/>
      <c r="K802" s="784"/>
      <c r="L802" s="784"/>
      <c r="M802" s="784"/>
      <c r="N802" s="1049"/>
      <c r="O802" s="785"/>
      <c r="P802" s="785"/>
      <c r="Q802" s="785"/>
      <c r="R802" s="785"/>
      <c r="S802" s="785"/>
      <c r="T802" s="785"/>
      <c r="U802" s="785"/>
      <c r="V802" s="785"/>
      <c r="W802" s="785"/>
      <c r="X802" s="785"/>
    </row>
    <row r="803" spans="2:34" s="769" customFormat="1" ht="15.65" customHeight="1" outlineLevel="2" x14ac:dyDescent="0.25">
      <c r="B803" s="773"/>
      <c r="C803" s="1042"/>
      <c r="D803" s="773"/>
      <c r="E803" s="783"/>
      <c r="F803" s="773"/>
      <c r="G803" s="784"/>
      <c r="H803" s="784"/>
      <c r="I803" s="784"/>
      <c r="J803" s="784"/>
      <c r="K803" s="950"/>
      <c r="L803" s="784"/>
      <c r="M803" s="784"/>
      <c r="N803" s="1050"/>
      <c r="O803" s="787"/>
      <c r="P803" s="787"/>
      <c r="Q803" s="930"/>
      <c r="R803" s="930"/>
      <c r="S803" s="931"/>
      <c r="T803" s="931"/>
      <c r="U803" s="931"/>
      <c r="V803" s="931"/>
      <c r="W803" s="787"/>
      <c r="X803" s="787"/>
    </row>
    <row r="804" spans="2:34" ht="15.65" customHeight="1" outlineLevel="2" x14ac:dyDescent="0.25">
      <c r="B804" s="1028"/>
      <c r="E804" s="810"/>
      <c r="F804" s="811"/>
      <c r="G804" s="812"/>
      <c r="H804" s="812">
        <f>E804*G804</f>
        <v>0</v>
      </c>
      <c r="I804" s="812"/>
      <c r="J804" s="812">
        <f>E804*I804</f>
        <v>0</v>
      </c>
      <c r="K804" s="812"/>
      <c r="L804" s="812">
        <f>+K804*E804</f>
        <v>0</v>
      </c>
      <c r="M804" s="1047">
        <f>J804+H804*Onderbouwing_M29!$Y$2+L804</f>
        <v>0</v>
      </c>
      <c r="N804" s="1049"/>
      <c r="P804" s="785"/>
      <c r="Q804" s="785"/>
      <c r="R804" s="785"/>
      <c r="S804" s="785"/>
      <c r="T804" s="785"/>
      <c r="U804" s="785"/>
      <c r="V804" s="785"/>
      <c r="W804" s="785"/>
      <c r="X804" s="785"/>
      <c r="Z804" s="774"/>
    </row>
    <row r="805" spans="2:34" s="769" customFormat="1" ht="15.65" customHeight="1" outlineLevel="2" x14ac:dyDescent="0.25">
      <c r="B805" s="773">
        <f>B801</f>
        <v>0</v>
      </c>
      <c r="C805" s="1042"/>
      <c r="D805" s="808">
        <f>D801</f>
        <v>0</v>
      </c>
      <c r="E805" s="783">
        <v>1</v>
      </c>
      <c r="F805" s="773" t="s">
        <v>78</v>
      </c>
      <c r="G805" s="784">
        <v>0</v>
      </c>
      <c r="H805" s="784">
        <f>E805*G805</f>
        <v>0</v>
      </c>
      <c r="I805" s="784">
        <v>0</v>
      </c>
      <c r="J805" s="784">
        <f>E805*I805</f>
        <v>0</v>
      </c>
      <c r="K805" s="767"/>
      <c r="L805" s="784">
        <f>E805*K805</f>
        <v>0</v>
      </c>
      <c r="M805" s="784">
        <f>J805+H805*Onderbouwing_M29!$Y$2+L805</f>
        <v>0</v>
      </c>
      <c r="N805" s="1050"/>
      <c r="O805" s="787"/>
      <c r="P805" s="787"/>
      <c r="Q805" s="930" t="s">
        <v>1576</v>
      </c>
      <c r="R805" s="930">
        <f>_xlfn.XLOOKUP(Q805,Tabellen!$B$4:$B$16,Tabellen!$C$4:$C$16,"controleren")</f>
        <v>0.3</v>
      </c>
      <c r="S805" s="931">
        <f>M805*R805</f>
        <v>0</v>
      </c>
      <c r="T805" s="931">
        <f>M805-S805</f>
        <v>0</v>
      </c>
      <c r="U805" s="931">
        <f>S805*$U$2</f>
        <v>0</v>
      </c>
      <c r="V805" s="931">
        <f>T805*$V$2</f>
        <v>0</v>
      </c>
      <c r="W805" s="787">
        <f>U805+V805</f>
        <v>0</v>
      </c>
      <c r="X805" s="787">
        <f>M805+W805</f>
        <v>0</v>
      </c>
    </row>
    <row r="806" spans="2:34" ht="15.65" customHeight="1" outlineLevel="2" x14ac:dyDescent="0.25">
      <c r="B806" s="1028"/>
      <c r="D806" s="773" t="s">
        <v>1683</v>
      </c>
      <c r="E806" s="810"/>
      <c r="F806" s="811"/>
      <c r="G806" s="812"/>
      <c r="H806" s="812">
        <f>E806*G806</f>
        <v>0</v>
      </c>
      <c r="I806" s="812"/>
      <c r="J806" s="812">
        <f>E806*I806</f>
        <v>0</v>
      </c>
      <c r="K806" s="812"/>
      <c r="L806" s="812">
        <f>+K806*E806</f>
        <v>0</v>
      </c>
      <c r="M806" s="1047">
        <f>J806+H806*Onderbouwing_M29!$Y$2+L806</f>
        <v>0</v>
      </c>
      <c r="N806" s="1049"/>
      <c r="P806" s="785"/>
      <c r="Q806" s="785"/>
      <c r="R806" s="785"/>
      <c r="S806" s="785"/>
      <c r="T806" s="785"/>
      <c r="U806" s="785"/>
      <c r="V806" s="785"/>
      <c r="W806" s="785"/>
      <c r="X806" s="785"/>
      <c r="Z806" s="774"/>
    </row>
    <row r="807" spans="2:34" ht="15.65" customHeight="1" outlineLevel="2" x14ac:dyDescent="0.25">
      <c r="B807" s="782"/>
      <c r="E807" s="783"/>
      <c r="G807" s="784">
        <v>0</v>
      </c>
      <c r="H807" s="784">
        <f>E807*G807</f>
        <v>0</v>
      </c>
      <c r="I807" s="784">
        <v>0</v>
      </c>
      <c r="J807" s="784">
        <f>E807*I807</f>
        <v>0</v>
      </c>
      <c r="K807" s="784"/>
      <c r="L807" s="784">
        <f>E807*K807</f>
        <v>0</v>
      </c>
      <c r="M807" s="784">
        <f>J807+H807*Onderbouwing_M29!$Y$2+L807</f>
        <v>0</v>
      </c>
      <c r="N807" s="1049"/>
      <c r="O807" s="785"/>
      <c r="P807" s="785"/>
      <c r="Q807" s="785"/>
      <c r="R807" s="785"/>
      <c r="S807" s="785"/>
      <c r="T807" s="785"/>
      <c r="U807" s="785"/>
      <c r="V807" s="785"/>
      <c r="W807" s="785"/>
      <c r="X807" s="785"/>
    </row>
    <row r="808" spans="2:34" ht="9" customHeight="1" outlineLevel="1" x14ac:dyDescent="0.25">
      <c r="B808" s="788"/>
      <c r="D808" s="789"/>
      <c r="E808" s="791"/>
      <c r="F808" s="789"/>
      <c r="G808" s="790"/>
      <c r="H808" s="790"/>
      <c r="I808" s="790"/>
      <c r="J808" s="790"/>
      <c r="K808" s="790"/>
      <c r="L808" s="790"/>
      <c r="M808" s="790"/>
      <c r="N808" s="1037"/>
      <c r="O808" s="963"/>
      <c r="P808" s="963"/>
      <c r="Q808" s="963"/>
      <c r="R808" s="963"/>
      <c r="S808" s="963"/>
      <c r="T808" s="963"/>
      <c r="U808" s="963"/>
      <c r="V808" s="963"/>
      <c r="W808" s="963"/>
      <c r="X808" s="963"/>
      <c r="Y808" s="963"/>
      <c r="Z808" s="774"/>
      <c r="AA808" s="779"/>
      <c r="AB808" s="753"/>
      <c r="AC808" s="753"/>
      <c r="AD808" s="753"/>
      <c r="AE808" s="753"/>
      <c r="AF808" s="753"/>
      <c r="AG808" s="758"/>
      <c r="AH808" s="758"/>
    </row>
    <row r="809" spans="2:34" ht="15.65" customHeight="1" outlineLevel="1" x14ac:dyDescent="0.25">
      <c r="B809" s="760" t="s">
        <v>1829</v>
      </c>
      <c r="D809" s="761" t="s">
        <v>1865</v>
      </c>
      <c r="E809" s="780">
        <v>1</v>
      </c>
      <c r="F809" s="761" t="s">
        <v>78</v>
      </c>
      <c r="G809" s="762"/>
      <c r="H809" s="762">
        <f>SUM(H810:H818)</f>
        <v>0</v>
      </c>
      <c r="I809" s="762"/>
      <c r="J809" s="762">
        <f>SUM(J810:J818)</f>
        <v>0</v>
      </c>
      <c r="K809" s="762"/>
      <c r="L809" s="762">
        <f>SUM(L810:L818)</f>
        <v>160</v>
      </c>
      <c r="M809" s="762">
        <f>SUM(M810:M818)</f>
        <v>160</v>
      </c>
      <c r="N809" s="1049"/>
      <c r="O809" s="763">
        <f>SUM(M810:M818)</f>
        <v>160</v>
      </c>
      <c r="P809" s="781" t="str">
        <f>B809</f>
        <v>V1-3-R1</v>
      </c>
      <c r="Q809" s="781"/>
      <c r="R809" s="781"/>
      <c r="S809" s="781"/>
      <c r="T809" s="781"/>
      <c r="U809" s="781"/>
      <c r="V809" s="781"/>
      <c r="W809" s="781"/>
      <c r="X809" s="932">
        <f>SUM(X810:X818)</f>
        <v>187.84</v>
      </c>
    </row>
    <row r="810" spans="2:34" ht="15.65" customHeight="1" outlineLevel="2" x14ac:dyDescent="0.25">
      <c r="B810" s="782"/>
      <c r="D810" s="793" t="s">
        <v>1800</v>
      </c>
      <c r="E810" s="783"/>
      <c r="G810" s="784"/>
      <c r="H810" s="784"/>
      <c r="I810" s="784"/>
      <c r="J810" s="784"/>
      <c r="K810" s="784"/>
      <c r="L810" s="784"/>
      <c r="M810" s="784"/>
      <c r="N810" s="1049"/>
      <c r="O810" s="785"/>
      <c r="P810" s="785"/>
      <c r="Q810" s="785"/>
      <c r="R810" s="785"/>
      <c r="S810" s="785"/>
      <c r="T810" s="785"/>
      <c r="U810" s="785"/>
      <c r="V810" s="785"/>
      <c r="W810" s="785"/>
      <c r="X810" s="785"/>
    </row>
    <row r="811" spans="2:34" ht="15.65" customHeight="1" outlineLevel="2" x14ac:dyDescent="0.25">
      <c r="B811" s="1028"/>
      <c r="D811" s="773" t="s">
        <v>2054</v>
      </c>
      <c r="E811" s="810"/>
      <c r="F811" s="811"/>
      <c r="G811" s="812"/>
      <c r="H811" s="812">
        <f t="shared" ref="H811:H818" si="474">E811*G811</f>
        <v>0</v>
      </c>
      <c r="I811" s="812"/>
      <c r="J811" s="812">
        <f t="shared" ref="J811:J818" si="475">E811*I811</f>
        <v>0</v>
      </c>
      <c r="K811" s="812"/>
      <c r="L811" s="812">
        <f>+K811*E811</f>
        <v>0</v>
      </c>
      <c r="M811" s="1047">
        <f>J811+H811*Onderbouwing_M29!$Y$2+L811</f>
        <v>0</v>
      </c>
      <c r="N811" s="1049"/>
      <c r="P811" s="785"/>
      <c r="Q811" s="785"/>
      <c r="R811" s="785"/>
      <c r="S811" s="785"/>
      <c r="T811" s="785"/>
      <c r="U811" s="785"/>
      <c r="V811" s="785"/>
      <c r="W811" s="785"/>
      <c r="X811" s="785"/>
      <c r="Z811" s="774"/>
    </row>
    <row r="812" spans="2:34" ht="15.65" customHeight="1" outlineLevel="2" x14ac:dyDescent="0.25">
      <c r="B812" s="1028"/>
      <c r="D812" s="773" t="s">
        <v>2055</v>
      </c>
      <c r="E812" s="810"/>
      <c r="F812" s="811"/>
      <c r="G812" s="812"/>
      <c r="H812" s="812">
        <f t="shared" si="474"/>
        <v>0</v>
      </c>
      <c r="I812" s="812"/>
      <c r="J812" s="812">
        <f t="shared" si="475"/>
        <v>0</v>
      </c>
      <c r="K812" s="812"/>
      <c r="L812" s="812">
        <f>+K812*E812</f>
        <v>0</v>
      </c>
      <c r="M812" s="1047">
        <f>J812+H812*Onderbouwing_M29!$Y$2+L812</f>
        <v>0</v>
      </c>
      <c r="N812" s="1049"/>
      <c r="P812" s="785"/>
      <c r="Q812" s="785"/>
      <c r="R812" s="785"/>
      <c r="S812" s="785"/>
      <c r="T812" s="785"/>
      <c r="U812" s="785"/>
      <c r="V812" s="785"/>
      <c r="W812" s="785"/>
      <c r="X812" s="785"/>
      <c r="Z812" s="774"/>
    </row>
    <row r="813" spans="2:34" ht="15.65" customHeight="1" outlineLevel="2" x14ac:dyDescent="0.25">
      <c r="B813" s="1028"/>
      <c r="D813" s="773" t="s">
        <v>2056</v>
      </c>
      <c r="E813" s="810"/>
      <c r="F813" s="811"/>
      <c r="G813" s="812"/>
      <c r="H813" s="812">
        <f t="shared" si="474"/>
        <v>0</v>
      </c>
      <c r="I813" s="812"/>
      <c r="J813" s="812">
        <f t="shared" si="475"/>
        <v>0</v>
      </c>
      <c r="K813" s="812"/>
      <c r="L813" s="812">
        <f>+K813*E813</f>
        <v>0</v>
      </c>
      <c r="M813" s="1047">
        <f>J813+H813*Onderbouwing_M29!$Y$2+L813</f>
        <v>0</v>
      </c>
      <c r="N813" s="1049"/>
      <c r="P813" s="785"/>
      <c r="Q813" s="785"/>
      <c r="R813" s="785"/>
      <c r="S813" s="785"/>
      <c r="T813" s="785"/>
      <c r="U813" s="785"/>
      <c r="V813" s="785"/>
      <c r="W813" s="785"/>
      <c r="X813" s="785"/>
      <c r="Z813" s="774"/>
    </row>
    <row r="814" spans="2:34" ht="15.65" customHeight="1" outlineLevel="2" x14ac:dyDescent="0.25">
      <c r="B814" s="1028"/>
      <c r="D814" s="773" t="s">
        <v>1683</v>
      </c>
      <c r="E814" s="810"/>
      <c r="F814" s="811"/>
      <c r="G814" s="812"/>
      <c r="H814" s="812">
        <f t="shared" si="474"/>
        <v>0</v>
      </c>
      <c r="I814" s="812"/>
      <c r="J814" s="812">
        <f t="shared" si="475"/>
        <v>0</v>
      </c>
      <c r="K814" s="812"/>
      <c r="L814" s="812">
        <f>+K814*E814</f>
        <v>0</v>
      </c>
      <c r="M814" s="1047">
        <f>J814+H814*Onderbouwing_M29!$Y$2+L814</f>
        <v>0</v>
      </c>
      <c r="N814" s="1049"/>
      <c r="P814" s="785"/>
      <c r="Q814" s="785"/>
      <c r="R814" s="785"/>
      <c r="S814" s="785"/>
      <c r="T814" s="785"/>
      <c r="U814" s="785"/>
      <c r="V814" s="785"/>
      <c r="W814" s="785"/>
      <c r="X814" s="785"/>
      <c r="Z814" s="774"/>
    </row>
    <row r="815" spans="2:34" ht="15.65" customHeight="1" outlineLevel="2" x14ac:dyDescent="0.25">
      <c r="B815" s="1028"/>
      <c r="D815" s="773" t="s">
        <v>1683</v>
      </c>
      <c r="E815" s="810"/>
      <c r="F815" s="811"/>
      <c r="G815" s="812"/>
      <c r="H815" s="812">
        <f t="shared" si="474"/>
        <v>0</v>
      </c>
      <c r="I815" s="812"/>
      <c r="J815" s="812">
        <f t="shared" si="475"/>
        <v>0</v>
      </c>
      <c r="K815" s="812"/>
      <c r="L815" s="812">
        <f>+K815*E815</f>
        <v>0</v>
      </c>
      <c r="M815" s="1047">
        <f>J815+H815*Onderbouwing_M29!$Y$2+L815</f>
        <v>0</v>
      </c>
      <c r="N815" s="1049"/>
      <c r="P815" s="785"/>
      <c r="Q815" s="785"/>
      <c r="R815" s="785"/>
      <c r="S815" s="785"/>
      <c r="T815" s="785"/>
      <c r="U815" s="785"/>
      <c r="V815" s="785"/>
      <c r="W815" s="785"/>
      <c r="X815" s="785"/>
      <c r="Z815" s="774"/>
    </row>
    <row r="816" spans="2:34" s="769" customFormat="1" ht="15.65" customHeight="1" outlineLevel="2" x14ac:dyDescent="0.25">
      <c r="B816" s="773" t="str">
        <f>B809</f>
        <v>V1-3-R1</v>
      </c>
      <c r="C816" s="1042"/>
      <c r="D816" s="808" t="str">
        <f>D809</f>
        <v>Binnenzijde gevel. massieve blokken (kalkhennep)</v>
      </c>
      <c r="E816" s="783">
        <v>1</v>
      </c>
      <c r="F816" s="773" t="s">
        <v>78</v>
      </c>
      <c r="G816" s="784">
        <v>0</v>
      </c>
      <c r="H816" s="784">
        <f t="shared" si="474"/>
        <v>0</v>
      </c>
      <c r="I816" s="784">
        <v>0</v>
      </c>
      <c r="J816" s="784">
        <f t="shared" si="475"/>
        <v>0</v>
      </c>
      <c r="K816" s="767">
        <v>160</v>
      </c>
      <c r="L816" s="784">
        <f>E816*K816</f>
        <v>160</v>
      </c>
      <c r="M816" s="784">
        <f>J816+H816*Onderbouwing_M29!$Y$2+L816</f>
        <v>160</v>
      </c>
      <c r="N816" s="1050"/>
      <c r="O816" s="787"/>
      <c r="P816" s="787"/>
      <c r="Q816" s="930" t="s">
        <v>1576</v>
      </c>
      <c r="R816" s="930">
        <f>_xlfn.XLOOKUP(Q816,Tabellen!$B$4:$B$16,Tabellen!$C$4:$C$16,"controleren")</f>
        <v>0.3</v>
      </c>
      <c r="S816" s="931">
        <f>M816*R816</f>
        <v>48</v>
      </c>
      <c r="T816" s="931">
        <f>M816-S816</f>
        <v>112</v>
      </c>
      <c r="U816" s="931">
        <f>S816*$U$2</f>
        <v>4.32</v>
      </c>
      <c r="V816" s="931">
        <f>T816*$V$2</f>
        <v>23.52</v>
      </c>
      <c r="W816" s="787">
        <f>U816+V816</f>
        <v>27.84</v>
      </c>
      <c r="X816" s="787">
        <f>M816+W816</f>
        <v>187.84</v>
      </c>
    </row>
    <row r="817" spans="2:34" ht="15.65" customHeight="1" outlineLevel="2" x14ac:dyDescent="0.25">
      <c r="B817" s="1028"/>
      <c r="D817" s="1034" t="s">
        <v>1683</v>
      </c>
      <c r="E817" s="810"/>
      <c r="F817" s="811"/>
      <c r="G817" s="812"/>
      <c r="H817" s="812">
        <f t="shared" si="474"/>
        <v>0</v>
      </c>
      <c r="I817" s="812"/>
      <c r="J817" s="812">
        <f t="shared" si="475"/>
        <v>0</v>
      </c>
      <c r="K817" s="812"/>
      <c r="L817" s="812">
        <f>+K817*E817</f>
        <v>0</v>
      </c>
      <c r="M817" s="1047">
        <f>J817+H817*Onderbouwing_M29!$Y$2+L817</f>
        <v>0</v>
      </c>
      <c r="N817" s="1049"/>
      <c r="P817" s="785"/>
      <c r="Q817" s="785"/>
      <c r="R817" s="785"/>
      <c r="S817" s="785"/>
      <c r="T817" s="785"/>
      <c r="U817" s="785"/>
      <c r="V817" s="785"/>
      <c r="W817" s="785"/>
      <c r="X817" s="785"/>
      <c r="Z817" s="774"/>
    </row>
    <row r="818" spans="2:34" ht="15.65" customHeight="1" outlineLevel="2" x14ac:dyDescent="0.25">
      <c r="B818" s="782"/>
      <c r="E818" s="783"/>
      <c r="G818" s="784">
        <v>0</v>
      </c>
      <c r="H818" s="784">
        <f t="shared" si="474"/>
        <v>0</v>
      </c>
      <c r="I818" s="784">
        <v>0</v>
      </c>
      <c r="J818" s="784">
        <f t="shared" si="475"/>
        <v>0</v>
      </c>
      <c r="K818" s="784"/>
      <c r="L818" s="784">
        <f>E818*K818</f>
        <v>0</v>
      </c>
      <c r="M818" s="784">
        <f>J818+H818*Onderbouwing_M29!$Y$2+L818</f>
        <v>0</v>
      </c>
      <c r="N818" s="1049"/>
      <c r="O818" s="785"/>
      <c r="P818" s="785"/>
      <c r="Q818" s="785"/>
      <c r="R818" s="785"/>
      <c r="S818" s="785"/>
      <c r="T818" s="785"/>
      <c r="U818" s="785"/>
      <c r="V818" s="785"/>
      <c r="W818" s="785"/>
      <c r="X818" s="785"/>
    </row>
    <row r="819" spans="2:34" ht="9" customHeight="1" outlineLevel="1" x14ac:dyDescent="0.25">
      <c r="B819" s="788"/>
      <c r="D819" s="789"/>
      <c r="E819" s="791"/>
      <c r="F819" s="789"/>
      <c r="G819" s="790"/>
      <c r="H819" s="790"/>
      <c r="I819" s="790"/>
      <c r="J819" s="790"/>
      <c r="K819" s="790"/>
      <c r="L819" s="790"/>
      <c r="M819" s="790"/>
      <c r="N819" s="1037"/>
      <c r="O819" s="963"/>
      <c r="P819" s="963"/>
      <c r="Q819" s="963"/>
      <c r="R819" s="963"/>
      <c r="S819" s="963"/>
      <c r="T819" s="963"/>
      <c r="U819" s="963"/>
      <c r="V819" s="963"/>
      <c r="W819" s="963"/>
      <c r="X819" s="963"/>
      <c r="Y819" s="963"/>
      <c r="Z819" s="774"/>
      <c r="AA819" s="779"/>
      <c r="AB819" s="753"/>
      <c r="AC819" s="753"/>
      <c r="AD819" s="753"/>
      <c r="AE819" s="753"/>
      <c r="AF819" s="753"/>
      <c r="AG819" s="758"/>
      <c r="AH819" s="758"/>
    </row>
    <row r="820" spans="2:34" ht="15.65" customHeight="1" outlineLevel="1" x14ac:dyDescent="0.25">
      <c r="B820" s="760" t="s">
        <v>1632</v>
      </c>
      <c r="D820" s="761" t="s">
        <v>1646</v>
      </c>
      <c r="E820" s="780">
        <v>1</v>
      </c>
      <c r="F820" s="761" t="s">
        <v>78</v>
      </c>
      <c r="G820" s="762"/>
      <c r="H820" s="762">
        <f>SUM(H821:H823)</f>
        <v>0</v>
      </c>
      <c r="I820" s="762"/>
      <c r="J820" s="762">
        <f>SUM(J821:J823)</f>
        <v>0</v>
      </c>
      <c r="K820" s="762"/>
      <c r="L820" s="762">
        <f>SUM(L821:L823)</f>
        <v>161</v>
      </c>
      <c r="M820" s="762">
        <f>SUM(M821:M823)</f>
        <v>161</v>
      </c>
      <c r="N820" s="1049"/>
      <c r="O820" s="763">
        <f>SUM(M821:M823)</f>
        <v>161</v>
      </c>
      <c r="P820" s="781" t="str">
        <f>B820</f>
        <v>V1-3-S</v>
      </c>
      <c r="Q820" s="781"/>
      <c r="R820" s="781"/>
      <c r="S820" s="781"/>
      <c r="T820" s="781"/>
      <c r="U820" s="781"/>
      <c r="V820" s="781"/>
      <c r="W820" s="781"/>
      <c r="X820" s="932">
        <f>SUM(X821:X823)</f>
        <v>189.01400000000001</v>
      </c>
    </row>
    <row r="821" spans="2:34" ht="15.65" customHeight="1" outlineLevel="2" x14ac:dyDescent="0.25">
      <c r="B821" s="782"/>
      <c r="D821" s="793" t="s">
        <v>168</v>
      </c>
      <c r="E821" s="783"/>
      <c r="G821" s="784"/>
      <c r="H821" s="784"/>
      <c r="I821" s="784"/>
      <c r="J821" s="784"/>
      <c r="K821" s="784"/>
      <c r="L821" s="784"/>
      <c r="M821" s="784"/>
      <c r="N821" s="1049"/>
      <c r="O821" s="785"/>
      <c r="P821" s="785"/>
      <c r="Q821" s="785"/>
      <c r="R821" s="785"/>
      <c r="S821" s="785"/>
      <c r="T821" s="785"/>
      <c r="U821" s="785"/>
      <c r="V821" s="785"/>
      <c r="W821" s="785"/>
      <c r="X821" s="785"/>
    </row>
    <row r="822" spans="2:34" s="769" customFormat="1" ht="15.65" customHeight="1" outlineLevel="2" x14ac:dyDescent="0.25">
      <c r="B822" s="773" t="s">
        <v>1634</v>
      </c>
      <c r="C822" s="1042"/>
      <c r="D822" s="773" t="str">
        <f>D820</f>
        <v xml:space="preserve">Gereserveerd: Voorzetwand bestaand met  ?? </v>
      </c>
      <c r="E822" s="783">
        <v>1</v>
      </c>
      <c r="F822" s="773" t="s">
        <v>78</v>
      </c>
      <c r="G822" s="784">
        <v>0</v>
      </c>
      <c r="H822" s="784">
        <f>E822*G822</f>
        <v>0</v>
      </c>
      <c r="I822" s="784">
        <v>0</v>
      </c>
      <c r="J822" s="784">
        <f>E822*I822</f>
        <v>0</v>
      </c>
      <c r="K822" s="767">
        <v>161</v>
      </c>
      <c r="L822" s="784">
        <f>E822*K822</f>
        <v>161</v>
      </c>
      <c r="M822" s="784">
        <f>J822+H822*Onderbouwing_M29!$Y$2+L822</f>
        <v>161</v>
      </c>
      <c r="N822" s="1050"/>
      <c r="O822" s="787"/>
      <c r="P822" s="787"/>
      <c r="Q822" s="930" t="s">
        <v>1576</v>
      </c>
      <c r="R822" s="930">
        <f>_xlfn.XLOOKUP(Q822,Tabellen!$B$4:$B$16,Tabellen!$C$4:$C$16,"controleren")</f>
        <v>0.3</v>
      </c>
      <c r="S822" s="931">
        <f>M822*R822</f>
        <v>48.3</v>
      </c>
      <c r="T822" s="931">
        <f>M822-S822</f>
        <v>112.7</v>
      </c>
      <c r="U822" s="931">
        <f>S822*$U$2</f>
        <v>4.3469999999999995</v>
      </c>
      <c r="V822" s="931">
        <f>T822*$V$2</f>
        <v>23.666999999999998</v>
      </c>
      <c r="W822" s="787">
        <f>U822+V822</f>
        <v>28.013999999999996</v>
      </c>
      <c r="X822" s="787">
        <f>M822+W822</f>
        <v>189.01400000000001</v>
      </c>
    </row>
    <row r="823" spans="2:34" ht="15.65" customHeight="1" outlineLevel="2" x14ac:dyDescent="0.25">
      <c r="B823" s="782"/>
      <c r="E823" s="783"/>
      <c r="G823" s="784">
        <v>0</v>
      </c>
      <c r="H823" s="784">
        <f>E823*G823</f>
        <v>0</v>
      </c>
      <c r="I823" s="784">
        <v>0</v>
      </c>
      <c r="J823" s="784">
        <f>E823*I823</f>
        <v>0</v>
      </c>
      <c r="K823" s="784"/>
      <c r="L823" s="784">
        <f>E823*K823</f>
        <v>0</v>
      </c>
      <c r="M823" s="784">
        <f>J823+H823*Onderbouwing_M29!$Y$2+L823</f>
        <v>0</v>
      </c>
      <c r="N823" s="1049"/>
      <c r="O823" s="785"/>
      <c r="P823" s="785"/>
      <c r="Q823" s="785"/>
      <c r="R823" s="785"/>
      <c r="S823" s="785"/>
      <c r="T823" s="785"/>
      <c r="U823" s="785"/>
      <c r="V823" s="785"/>
      <c r="W823" s="785"/>
      <c r="X823" s="785"/>
    </row>
    <row r="824" spans="2:34" ht="9" customHeight="1" outlineLevel="1" x14ac:dyDescent="0.25">
      <c r="B824" s="788"/>
      <c r="D824" s="789"/>
      <c r="E824" s="791"/>
      <c r="F824" s="789"/>
      <c r="G824" s="790"/>
      <c r="H824" s="790"/>
      <c r="I824" s="790"/>
      <c r="J824" s="790"/>
      <c r="K824" s="790"/>
      <c r="L824" s="790"/>
      <c r="M824" s="790"/>
      <c r="N824" s="1037"/>
      <c r="O824" s="963"/>
      <c r="P824" s="963"/>
      <c r="Q824" s="963"/>
      <c r="R824" s="963"/>
      <c r="S824" s="963"/>
      <c r="T824" s="963"/>
      <c r="U824" s="963"/>
      <c r="V824" s="963"/>
      <c r="W824" s="963"/>
      <c r="X824" s="963"/>
      <c r="Y824" s="963"/>
      <c r="Z824" s="774"/>
      <c r="AA824" s="779"/>
      <c r="AB824" s="753"/>
      <c r="AC824" s="753"/>
      <c r="AD824" s="753"/>
      <c r="AE824" s="753"/>
      <c r="AF824" s="753"/>
      <c r="AG824" s="758"/>
      <c r="AH824" s="758"/>
    </row>
    <row r="825" spans="2:34" ht="15.65" customHeight="1" outlineLevel="1" x14ac:dyDescent="0.25">
      <c r="B825" s="760" t="s">
        <v>210</v>
      </c>
      <c r="D825" s="761" t="s">
        <v>173</v>
      </c>
      <c r="E825" s="780">
        <v>1</v>
      </c>
      <c r="F825" s="761" t="s">
        <v>76</v>
      </c>
      <c r="G825" s="762"/>
      <c r="H825" s="762">
        <f>SUM(H826:H844)</f>
        <v>5.6750000000000007</v>
      </c>
      <c r="I825" s="762"/>
      <c r="J825" s="762">
        <f>SUM(J826:J844)</f>
        <v>127.25</v>
      </c>
      <c r="K825" s="762"/>
      <c r="L825" s="762">
        <f>SUM(L826:L844)</f>
        <v>0</v>
      </c>
      <c r="M825" s="762">
        <f>SUM(M826:M844)</f>
        <v>467.75</v>
      </c>
      <c r="N825" s="1049"/>
      <c r="O825" s="763">
        <f>SUM(M826:M844)</f>
        <v>467.75</v>
      </c>
      <c r="P825" s="781" t="str">
        <f>B825</f>
        <v>V1-3-X</v>
      </c>
      <c r="Q825" s="781"/>
      <c r="R825" s="781"/>
      <c r="S825" s="781"/>
      <c r="T825" s="781"/>
      <c r="U825" s="781"/>
      <c r="V825" s="781"/>
      <c r="W825" s="781"/>
      <c r="X825" s="932">
        <f>SUM(X826:X844)</f>
        <v>525.11750000000006</v>
      </c>
    </row>
    <row r="826" spans="2:34" ht="15.65" customHeight="1" outlineLevel="2" x14ac:dyDescent="0.25">
      <c r="B826" s="782"/>
      <c r="D826" s="793" t="s">
        <v>168</v>
      </c>
      <c r="E826" s="783"/>
      <c r="G826" s="784"/>
      <c r="H826" s="784"/>
      <c r="I826" s="795"/>
      <c r="J826" s="795"/>
      <c r="K826" s="795"/>
      <c r="L826" s="784"/>
      <c r="M826" s="784"/>
      <c r="N826" s="1049"/>
      <c r="O826" s="785"/>
      <c r="P826" s="785"/>
      <c r="Q826" s="785"/>
      <c r="R826" s="785"/>
      <c r="S826" s="785"/>
      <c r="T826" s="785"/>
      <c r="U826" s="785"/>
      <c r="V826" s="785"/>
      <c r="W826" s="785"/>
      <c r="X826" s="785"/>
    </row>
    <row r="827" spans="2:34" s="769" customFormat="1" ht="15.65" customHeight="1" outlineLevel="2" x14ac:dyDescent="0.25">
      <c r="B827" s="789" t="s">
        <v>1708</v>
      </c>
      <c r="C827" s="1041"/>
      <c r="D827" s="808" t="s">
        <v>1717</v>
      </c>
      <c r="E827" s="796">
        <v>1</v>
      </c>
      <c r="F827" s="769" t="s">
        <v>75</v>
      </c>
      <c r="G827" s="767">
        <v>0.12</v>
      </c>
      <c r="H827" s="767">
        <f>E827*G827</f>
        <v>0.12</v>
      </c>
      <c r="I827" s="767">
        <v>2.25</v>
      </c>
      <c r="J827" s="767">
        <f>E827*I827</f>
        <v>2.25</v>
      </c>
      <c r="K827" s="767"/>
      <c r="L827" s="767">
        <f>E827*K827</f>
        <v>0</v>
      </c>
      <c r="M827" s="767">
        <f>J827+H827*Onderbouwing_M29!$Y$2+L827</f>
        <v>9.4499999999999993</v>
      </c>
      <c r="N827" s="1050"/>
      <c r="O827" s="787"/>
      <c r="P827" s="787"/>
      <c r="Q827" s="947" t="s">
        <v>1643</v>
      </c>
      <c r="R827" s="949">
        <f>H827*$Y$2</f>
        <v>7.1999999999999993</v>
      </c>
      <c r="S827" s="948" t="s">
        <v>1942</v>
      </c>
      <c r="T827" s="949">
        <f>J827</f>
        <v>2.25</v>
      </c>
      <c r="U827" s="949">
        <f>R827*$U$2</f>
        <v>0.64799999999999991</v>
      </c>
      <c r="V827" s="949">
        <f>T827*$V$2</f>
        <v>0.47249999999999998</v>
      </c>
      <c r="W827" s="949">
        <f>U827+V827</f>
        <v>1.1204999999999998</v>
      </c>
      <c r="X827" s="949">
        <f>M827+W827</f>
        <v>10.570499999999999</v>
      </c>
    </row>
    <row r="828" spans="2:34" s="769" customFormat="1" ht="15.65" customHeight="1" outlineLevel="2" x14ac:dyDescent="0.25">
      <c r="B828" s="782"/>
      <c r="C828" s="1041"/>
      <c r="D828" s="808"/>
      <c r="E828" s="796"/>
      <c r="G828" s="767"/>
      <c r="H828" s="767"/>
      <c r="I828" s="767"/>
      <c r="J828" s="767"/>
      <c r="K828" s="767"/>
      <c r="L828" s="767"/>
      <c r="M828" s="767"/>
      <c r="N828" s="1050"/>
      <c r="O828" s="787"/>
      <c r="P828" s="787"/>
      <c r="Q828" s="947"/>
      <c r="R828" s="949"/>
      <c r="S828" s="948"/>
      <c r="T828" s="949"/>
      <c r="U828" s="949"/>
      <c r="V828" s="949"/>
      <c r="W828" s="949"/>
      <c r="X828" s="949"/>
    </row>
    <row r="829" spans="2:34" s="769" customFormat="1" ht="15.65" customHeight="1" outlineLevel="2" x14ac:dyDescent="0.25">
      <c r="B829" s="789" t="s">
        <v>1709</v>
      </c>
      <c r="C829" s="1041"/>
      <c r="D829" s="808" t="s">
        <v>1718</v>
      </c>
      <c r="E829" s="796">
        <v>1</v>
      </c>
      <c r="F829" s="769" t="s">
        <v>75</v>
      </c>
      <c r="G829" s="767">
        <v>0.7</v>
      </c>
      <c r="H829" s="767">
        <f>E829*G829</f>
        <v>0.7</v>
      </c>
      <c r="I829" s="767">
        <v>30</v>
      </c>
      <c r="J829" s="767">
        <f>E829*I829</f>
        <v>30</v>
      </c>
      <c r="K829" s="767"/>
      <c r="L829" s="767">
        <f>E829*K829</f>
        <v>0</v>
      </c>
      <c r="M829" s="767">
        <f>J829+H829*Onderbouwing_M29!$Y$2+L829</f>
        <v>72</v>
      </c>
      <c r="N829" s="1050"/>
      <c r="O829" s="787"/>
      <c r="P829" s="787"/>
      <c r="Q829" s="947" t="s">
        <v>1643</v>
      </c>
      <c r="R829" s="949">
        <f>H829*$Y$2</f>
        <v>42</v>
      </c>
      <c r="S829" s="948" t="s">
        <v>1942</v>
      </c>
      <c r="T829" s="949">
        <f>J829</f>
        <v>30</v>
      </c>
      <c r="U829" s="949">
        <f>R829*$U$2</f>
        <v>3.78</v>
      </c>
      <c r="V829" s="949">
        <f>T829*$V$2</f>
        <v>6.3</v>
      </c>
      <c r="W829" s="949">
        <f>U829+V829</f>
        <v>10.08</v>
      </c>
      <c r="X829" s="949">
        <f>M829+W829</f>
        <v>82.08</v>
      </c>
    </row>
    <row r="830" spans="2:34" s="769" customFormat="1" ht="15.65" customHeight="1" outlineLevel="2" x14ac:dyDescent="0.25">
      <c r="B830" s="782"/>
      <c r="C830" s="1041"/>
      <c r="D830" s="808"/>
      <c r="E830" s="796"/>
      <c r="G830" s="767"/>
      <c r="H830" s="767"/>
      <c r="I830" s="767"/>
      <c r="J830" s="767"/>
      <c r="K830" s="767"/>
      <c r="L830" s="767"/>
      <c r="M830" s="767"/>
      <c r="N830" s="1050"/>
      <c r="O830" s="787"/>
      <c r="P830" s="787"/>
      <c r="Q830" s="947"/>
      <c r="R830" s="949"/>
      <c r="S830" s="948"/>
      <c r="T830" s="949"/>
      <c r="U830" s="949"/>
      <c r="V830" s="949"/>
      <c r="W830" s="949"/>
      <c r="X830" s="949"/>
    </row>
    <row r="831" spans="2:34" s="769" customFormat="1" ht="18.649999999999999" customHeight="1" outlineLevel="2" x14ac:dyDescent="0.25">
      <c r="B831" s="789" t="s">
        <v>1710</v>
      </c>
      <c r="C831" s="1041"/>
      <c r="D831" s="808" t="s">
        <v>1866</v>
      </c>
      <c r="E831" s="796">
        <v>1</v>
      </c>
      <c r="F831" s="769" t="s">
        <v>78</v>
      </c>
      <c r="G831" s="767">
        <v>5.5E-2</v>
      </c>
      <c r="H831" s="767">
        <f>E831*G831</f>
        <v>5.5E-2</v>
      </c>
      <c r="I831" s="767">
        <v>0.5</v>
      </c>
      <c r="J831" s="767">
        <f>E831*I831</f>
        <v>0.5</v>
      </c>
      <c r="K831" s="767"/>
      <c r="L831" s="767">
        <f>E831*K831</f>
        <v>0</v>
      </c>
      <c r="M831" s="767">
        <f>J831+H831*Onderbouwing_M29!$Y$2+L831</f>
        <v>3.8</v>
      </c>
      <c r="N831" s="1050"/>
      <c r="O831" s="787"/>
      <c r="P831" s="787"/>
      <c r="Q831" s="947" t="s">
        <v>1643</v>
      </c>
      <c r="R831" s="949">
        <f>H831*$Y$2</f>
        <v>3.3</v>
      </c>
      <c r="S831" s="948" t="s">
        <v>1942</v>
      </c>
      <c r="T831" s="949">
        <f>J831</f>
        <v>0.5</v>
      </c>
      <c r="U831" s="949">
        <f>R831*$U$2</f>
        <v>0.29699999999999999</v>
      </c>
      <c r="V831" s="949">
        <f>T831*$V$2</f>
        <v>0.105</v>
      </c>
      <c r="W831" s="949">
        <f>U831+V831</f>
        <v>0.40199999999999997</v>
      </c>
      <c r="X831" s="949">
        <f>M831+W831</f>
        <v>4.202</v>
      </c>
      <c r="Y831" s="1060" t="s">
        <v>1941</v>
      </c>
    </row>
    <row r="832" spans="2:34" s="769" customFormat="1" ht="15.65" customHeight="1" outlineLevel="2" x14ac:dyDescent="0.25">
      <c r="B832" s="782"/>
      <c r="C832" s="1041"/>
      <c r="D832" s="808"/>
      <c r="E832" s="796"/>
      <c r="G832" s="767"/>
      <c r="H832" s="767"/>
      <c r="I832" s="767"/>
      <c r="J832" s="767"/>
      <c r="K832" s="767"/>
      <c r="L832" s="767"/>
      <c r="M832" s="767"/>
      <c r="N832" s="1050"/>
      <c r="O832" s="787"/>
      <c r="P832" s="787"/>
      <c r="Q832" s="947"/>
      <c r="R832" s="949"/>
      <c r="S832" s="948"/>
      <c r="T832" s="949"/>
      <c r="U832" s="949"/>
      <c r="V832" s="949"/>
      <c r="W832" s="949"/>
      <c r="X832" s="949"/>
    </row>
    <row r="833" spans="2:34" s="769" customFormat="1" ht="15.65" customHeight="1" outlineLevel="2" x14ac:dyDescent="0.25">
      <c r="B833" s="789" t="s">
        <v>1711</v>
      </c>
      <c r="C833" s="1041"/>
      <c r="D833" s="808" t="s">
        <v>1719</v>
      </c>
      <c r="E833" s="796">
        <v>1</v>
      </c>
      <c r="F833" s="769" t="s">
        <v>75</v>
      </c>
      <c r="G833" s="767">
        <v>0.25</v>
      </c>
      <c r="H833" s="767">
        <f>E833*G833</f>
        <v>0.25</v>
      </c>
      <c r="I833" s="767">
        <v>22</v>
      </c>
      <c r="J833" s="767">
        <f>E833*I833</f>
        <v>22</v>
      </c>
      <c r="K833" s="767"/>
      <c r="L833" s="767">
        <f>E833*K833</f>
        <v>0</v>
      </c>
      <c r="M833" s="767">
        <f>J833+H833*Onderbouwing_M29!$Y$2+L833</f>
        <v>37</v>
      </c>
      <c r="N833" s="1050"/>
      <c r="O833" s="787"/>
      <c r="P833" s="787"/>
      <c r="Q833" s="947" t="s">
        <v>1643</v>
      </c>
      <c r="R833" s="949">
        <f t="shared" ref="R833:R843" si="476">H833*$Y$2</f>
        <v>15</v>
      </c>
      <c r="S833" s="948" t="s">
        <v>1942</v>
      </c>
      <c r="T833" s="949">
        <f t="shared" ref="T833:T843" si="477">J833</f>
        <v>22</v>
      </c>
      <c r="U833" s="949">
        <f t="shared" ref="U833:U843" si="478">R833*$U$2</f>
        <v>1.3499999999999999</v>
      </c>
      <c r="V833" s="949">
        <f t="shared" ref="V833:V843" si="479">T833*$V$2</f>
        <v>4.62</v>
      </c>
      <c r="W833" s="949">
        <f>U833+V833</f>
        <v>5.97</v>
      </c>
      <c r="X833" s="949">
        <f>M833+W833</f>
        <v>42.97</v>
      </c>
      <c r="Y833" s="1060" t="s">
        <v>1943</v>
      </c>
    </row>
    <row r="834" spans="2:34" s="769" customFormat="1" ht="15.65" customHeight="1" outlineLevel="2" x14ac:dyDescent="0.25">
      <c r="B834" s="782"/>
      <c r="C834" s="1041"/>
      <c r="D834" s="808"/>
      <c r="E834" s="796"/>
      <c r="G834" s="767"/>
      <c r="H834" s="767"/>
      <c r="I834" s="767"/>
      <c r="J834" s="767"/>
      <c r="K834" s="767"/>
      <c r="L834" s="767"/>
      <c r="M834" s="767"/>
      <c r="N834" s="1050"/>
      <c r="O834" s="787"/>
      <c r="P834" s="787"/>
      <c r="Q834" s="947"/>
      <c r="R834" s="949"/>
      <c r="S834" s="948"/>
      <c r="T834" s="949"/>
      <c r="U834" s="949"/>
      <c r="V834" s="949"/>
      <c r="W834" s="949"/>
      <c r="X834" s="949"/>
    </row>
    <row r="835" spans="2:34" s="769" customFormat="1" ht="15.65" customHeight="1" outlineLevel="2" x14ac:dyDescent="0.25">
      <c r="B835" s="789" t="s">
        <v>1712</v>
      </c>
      <c r="C835" s="1041"/>
      <c r="D835" s="808" t="s">
        <v>1720</v>
      </c>
      <c r="E835" s="796">
        <v>1</v>
      </c>
      <c r="F835" s="769" t="s">
        <v>75</v>
      </c>
      <c r="G835" s="767">
        <v>0.2</v>
      </c>
      <c r="H835" s="767">
        <f>E835*G835</f>
        <v>0.2</v>
      </c>
      <c r="I835" s="767">
        <v>7.5</v>
      </c>
      <c r="J835" s="767">
        <f>E835*I835</f>
        <v>7.5</v>
      </c>
      <c r="K835" s="767"/>
      <c r="L835" s="767">
        <f>E835*K835</f>
        <v>0</v>
      </c>
      <c r="M835" s="767">
        <f>J835+H835*Onderbouwing_M29!$Y$2+L835</f>
        <v>19.5</v>
      </c>
      <c r="N835" s="1050"/>
      <c r="O835" s="787"/>
      <c r="P835" s="787"/>
      <c r="Q835" s="947" t="s">
        <v>1643</v>
      </c>
      <c r="R835" s="949">
        <f t="shared" si="476"/>
        <v>12</v>
      </c>
      <c r="S835" s="948" t="s">
        <v>1942</v>
      </c>
      <c r="T835" s="949">
        <f t="shared" si="477"/>
        <v>7.5</v>
      </c>
      <c r="U835" s="949">
        <f t="shared" si="478"/>
        <v>1.08</v>
      </c>
      <c r="V835" s="949">
        <f t="shared" si="479"/>
        <v>1.575</v>
      </c>
      <c r="W835" s="949">
        <f t="shared" ref="W835:W843" si="480">U835+V835</f>
        <v>2.6550000000000002</v>
      </c>
      <c r="X835" s="949">
        <f>M835+W835</f>
        <v>22.155000000000001</v>
      </c>
      <c r="Y835" s="1060" t="s">
        <v>1943</v>
      </c>
    </row>
    <row r="836" spans="2:34" s="769" customFormat="1" ht="15.65" customHeight="1" outlineLevel="2" x14ac:dyDescent="0.25">
      <c r="B836" s="782"/>
      <c r="C836" s="1041"/>
      <c r="D836" s="808"/>
      <c r="E836" s="796"/>
      <c r="G836" s="767"/>
      <c r="H836" s="767"/>
      <c r="I836" s="767"/>
      <c r="J836" s="767"/>
      <c r="K836" s="767"/>
      <c r="L836" s="767"/>
      <c r="M836" s="767"/>
      <c r="N836" s="1050"/>
      <c r="O836" s="787"/>
      <c r="P836" s="787"/>
      <c r="Q836" s="947"/>
      <c r="R836" s="949"/>
      <c r="S836" s="948"/>
      <c r="T836" s="949"/>
      <c r="U836" s="949"/>
      <c r="V836" s="949"/>
      <c r="W836" s="949"/>
      <c r="X836" s="949"/>
    </row>
    <row r="837" spans="2:34" s="769" customFormat="1" ht="15.65" customHeight="1" outlineLevel="2" x14ac:dyDescent="0.25">
      <c r="B837" s="789" t="s">
        <v>1713</v>
      </c>
      <c r="C837" s="1041"/>
      <c r="D837" s="808" t="s">
        <v>1925</v>
      </c>
      <c r="E837" s="796">
        <v>1</v>
      </c>
      <c r="F837" s="769" t="s">
        <v>77</v>
      </c>
      <c r="G837" s="767">
        <v>1</v>
      </c>
      <c r="H837" s="767">
        <f>E837*G837</f>
        <v>1</v>
      </c>
      <c r="I837" s="767">
        <v>10</v>
      </c>
      <c r="J837" s="767">
        <f>E837*I837</f>
        <v>10</v>
      </c>
      <c r="K837" s="767"/>
      <c r="L837" s="767">
        <f>E837*K837</f>
        <v>0</v>
      </c>
      <c r="M837" s="767">
        <f>J837+H837*Onderbouwing_M29!$Y$2+L837</f>
        <v>70</v>
      </c>
      <c r="N837" s="1050"/>
      <c r="O837" s="787"/>
      <c r="P837" s="787"/>
      <c r="Q837" s="947" t="s">
        <v>1643</v>
      </c>
      <c r="R837" s="949">
        <f t="shared" si="476"/>
        <v>60</v>
      </c>
      <c r="S837" s="948" t="s">
        <v>1942</v>
      </c>
      <c r="T837" s="949">
        <f t="shared" si="477"/>
        <v>10</v>
      </c>
      <c r="U837" s="949">
        <f t="shared" si="478"/>
        <v>5.3999999999999995</v>
      </c>
      <c r="V837" s="949">
        <f t="shared" si="479"/>
        <v>2.1</v>
      </c>
      <c r="W837" s="949">
        <f t="shared" si="480"/>
        <v>7.5</v>
      </c>
      <c r="X837" s="949">
        <f>M837+W837</f>
        <v>77.5</v>
      </c>
    </row>
    <row r="838" spans="2:34" s="769" customFormat="1" ht="15.65" customHeight="1" outlineLevel="2" x14ac:dyDescent="0.25">
      <c r="B838" s="782"/>
      <c r="C838" s="1041"/>
      <c r="D838" s="808"/>
      <c r="E838" s="796"/>
      <c r="G838" s="767"/>
      <c r="H838" s="767"/>
      <c r="I838" s="767"/>
      <c r="J838" s="767"/>
      <c r="K838" s="767"/>
      <c r="L838" s="767"/>
      <c r="M838" s="767"/>
      <c r="N838" s="1050"/>
      <c r="O838" s="787"/>
      <c r="P838" s="787"/>
      <c r="Q838" s="947"/>
      <c r="R838" s="949"/>
      <c r="S838" s="948"/>
      <c r="T838" s="949"/>
      <c r="U838" s="949"/>
      <c r="V838" s="949"/>
      <c r="W838" s="949"/>
      <c r="X838" s="949"/>
    </row>
    <row r="839" spans="2:34" s="769" customFormat="1" ht="15.65" customHeight="1" outlineLevel="2" x14ac:dyDescent="0.25">
      <c r="B839" s="789" t="s">
        <v>1714</v>
      </c>
      <c r="C839" s="1041"/>
      <c r="D839" s="808" t="s">
        <v>1721</v>
      </c>
      <c r="E839" s="796">
        <v>1</v>
      </c>
      <c r="F839" s="769" t="s">
        <v>75</v>
      </c>
      <c r="G839" s="767">
        <v>0.35</v>
      </c>
      <c r="H839" s="767">
        <f>E839*G839</f>
        <v>0.35</v>
      </c>
      <c r="I839" s="767">
        <v>5</v>
      </c>
      <c r="J839" s="767">
        <f>E839*I839</f>
        <v>5</v>
      </c>
      <c r="K839" s="767"/>
      <c r="L839" s="767">
        <f>E839*K839</f>
        <v>0</v>
      </c>
      <c r="M839" s="767">
        <f>J839+H839*Onderbouwing_M29!$Y$2+L839</f>
        <v>26</v>
      </c>
      <c r="N839" s="1050"/>
      <c r="O839" s="787"/>
      <c r="P839" s="787"/>
      <c r="Q839" s="947" t="s">
        <v>1643</v>
      </c>
      <c r="R839" s="949">
        <f t="shared" si="476"/>
        <v>21</v>
      </c>
      <c r="S839" s="948" t="s">
        <v>1942</v>
      </c>
      <c r="T839" s="949">
        <f t="shared" si="477"/>
        <v>5</v>
      </c>
      <c r="U839" s="949">
        <f t="shared" si="478"/>
        <v>1.89</v>
      </c>
      <c r="V839" s="949">
        <f t="shared" si="479"/>
        <v>1.05</v>
      </c>
      <c r="W839" s="949">
        <f t="shared" si="480"/>
        <v>2.94</v>
      </c>
      <c r="X839" s="949">
        <f>M839+W839</f>
        <v>28.94</v>
      </c>
    </row>
    <row r="840" spans="2:34" s="769" customFormat="1" ht="15.65" customHeight="1" outlineLevel="2" x14ac:dyDescent="0.25">
      <c r="B840" s="782"/>
      <c r="C840" s="1041"/>
      <c r="D840" s="808"/>
      <c r="E840" s="796"/>
      <c r="G840" s="767"/>
      <c r="H840" s="767"/>
      <c r="I840" s="767"/>
      <c r="J840" s="767"/>
      <c r="K840" s="767"/>
      <c r="L840" s="767"/>
      <c r="M840" s="767"/>
      <c r="N840" s="1050"/>
      <c r="O840" s="787"/>
      <c r="P840" s="787"/>
      <c r="Q840" s="947"/>
      <c r="R840" s="949"/>
      <c r="S840" s="948"/>
      <c r="T840" s="949"/>
      <c r="U840" s="949"/>
      <c r="V840" s="949"/>
      <c r="W840" s="949"/>
      <c r="X840" s="949"/>
    </row>
    <row r="841" spans="2:34" s="769" customFormat="1" ht="15.65" customHeight="1" outlineLevel="2" x14ac:dyDescent="0.25">
      <c r="B841" s="789" t="s">
        <v>1715</v>
      </c>
      <c r="C841" s="1041"/>
      <c r="D841" s="808" t="s">
        <v>1926</v>
      </c>
      <c r="E841" s="796">
        <v>1</v>
      </c>
      <c r="F841" s="769" t="s">
        <v>77</v>
      </c>
      <c r="G841" s="767">
        <v>1</v>
      </c>
      <c r="H841" s="767">
        <f>E841*G841</f>
        <v>1</v>
      </c>
      <c r="I841" s="767">
        <v>15</v>
      </c>
      <c r="J841" s="767">
        <f>E841*I841</f>
        <v>15</v>
      </c>
      <c r="K841" s="767"/>
      <c r="L841" s="767">
        <f>E841*K841</f>
        <v>0</v>
      </c>
      <c r="M841" s="767">
        <f>J841+H841*Onderbouwing_M29!$Y$2+L841</f>
        <v>75</v>
      </c>
      <c r="N841" s="1050"/>
      <c r="O841" s="787"/>
      <c r="P841" s="787"/>
      <c r="Q841" s="947" t="s">
        <v>1643</v>
      </c>
      <c r="R841" s="949">
        <f t="shared" si="476"/>
        <v>60</v>
      </c>
      <c r="S841" s="948" t="s">
        <v>1942</v>
      </c>
      <c r="T841" s="949">
        <f t="shared" si="477"/>
        <v>15</v>
      </c>
      <c r="U841" s="949">
        <f t="shared" si="478"/>
        <v>5.3999999999999995</v>
      </c>
      <c r="V841" s="949">
        <f t="shared" si="479"/>
        <v>3.15</v>
      </c>
      <c r="W841" s="949">
        <f t="shared" si="480"/>
        <v>8.5499999999999989</v>
      </c>
      <c r="X841" s="949">
        <f>M841+W841</f>
        <v>83.55</v>
      </c>
    </row>
    <row r="842" spans="2:34" s="769" customFormat="1" ht="15.65" customHeight="1" outlineLevel="2" x14ac:dyDescent="0.25">
      <c r="B842" s="782"/>
      <c r="C842" s="1041"/>
      <c r="D842" s="808"/>
      <c r="E842" s="796"/>
      <c r="G842" s="767"/>
      <c r="H842" s="767"/>
      <c r="I842" s="767"/>
      <c r="J842" s="767"/>
      <c r="K842" s="767"/>
      <c r="L842" s="767"/>
      <c r="M842" s="767"/>
      <c r="N842" s="1050"/>
      <c r="O842" s="787"/>
      <c r="P842" s="787"/>
      <c r="Q842" s="947"/>
      <c r="R842" s="949"/>
      <c r="S842" s="948"/>
      <c r="T842" s="949"/>
      <c r="U842" s="949"/>
      <c r="V842" s="949"/>
      <c r="W842" s="949"/>
      <c r="X842" s="949"/>
    </row>
    <row r="843" spans="2:34" s="769" customFormat="1" ht="15.65" customHeight="1" outlineLevel="2" x14ac:dyDescent="0.25">
      <c r="B843" s="789" t="s">
        <v>1716</v>
      </c>
      <c r="C843" s="1042"/>
      <c r="D843" s="808" t="s">
        <v>1722</v>
      </c>
      <c r="E843" s="796">
        <v>1</v>
      </c>
      <c r="F843" s="769" t="s">
        <v>76</v>
      </c>
      <c r="G843" s="767">
        <v>2</v>
      </c>
      <c r="H843" s="767">
        <f>E843*G843</f>
        <v>2</v>
      </c>
      <c r="I843" s="767">
        <v>35</v>
      </c>
      <c r="J843" s="767">
        <f>E843*I843</f>
        <v>35</v>
      </c>
      <c r="K843" s="767"/>
      <c r="L843" s="767">
        <f>E843*K843</f>
        <v>0</v>
      </c>
      <c r="M843" s="767">
        <f>J843+H843*Onderbouwing_M29!$Y$2+L843</f>
        <v>155</v>
      </c>
      <c r="N843" s="1050"/>
      <c r="O843" s="787"/>
      <c r="P843" s="787"/>
      <c r="Q843" s="947" t="s">
        <v>1643</v>
      </c>
      <c r="R843" s="949">
        <f t="shared" si="476"/>
        <v>120</v>
      </c>
      <c r="S843" s="948" t="s">
        <v>1942</v>
      </c>
      <c r="T843" s="949">
        <f t="shared" si="477"/>
        <v>35</v>
      </c>
      <c r="U843" s="949">
        <f t="shared" si="478"/>
        <v>10.799999999999999</v>
      </c>
      <c r="V843" s="949">
        <f t="shared" si="479"/>
        <v>7.35</v>
      </c>
      <c r="W843" s="949">
        <f t="shared" si="480"/>
        <v>18.149999999999999</v>
      </c>
      <c r="X843" s="949">
        <f>M843+W843</f>
        <v>173.15</v>
      </c>
    </row>
    <row r="844" spans="2:34" ht="15.65" customHeight="1" outlineLevel="2" x14ac:dyDescent="0.25">
      <c r="B844" s="782"/>
      <c r="D844" s="816"/>
      <c r="E844" s="783"/>
      <c r="G844" s="784"/>
      <c r="H844" s="784"/>
      <c r="I844" s="784"/>
      <c r="J844" s="784"/>
      <c r="K844" s="784"/>
      <c r="L844" s="784"/>
      <c r="M844" s="784"/>
      <c r="N844" s="1049"/>
      <c r="O844" s="785"/>
      <c r="P844" s="785"/>
      <c r="Q844" s="785"/>
      <c r="R844" s="785"/>
      <c r="S844" s="785"/>
      <c r="T844" s="785"/>
      <c r="U844" s="785"/>
      <c r="V844" s="785"/>
      <c r="W844" s="785"/>
      <c r="X844" s="785"/>
    </row>
    <row r="845" spans="2:34" s="983" customFormat="1" ht="9" customHeight="1" outlineLevel="1" thickBot="1" x14ac:dyDescent="0.3">
      <c r="B845" s="965"/>
      <c r="C845" s="1038"/>
      <c r="D845" s="966"/>
      <c r="E845" s="967"/>
      <c r="F845" s="966"/>
      <c r="G845" s="968"/>
      <c r="H845" s="968"/>
      <c r="I845" s="968"/>
      <c r="J845" s="968"/>
      <c r="K845" s="968"/>
      <c r="L845" s="968"/>
      <c r="M845" s="968"/>
      <c r="N845" s="1038"/>
      <c r="O845" s="969"/>
      <c r="P845" s="969"/>
      <c r="Q845" s="969"/>
      <c r="R845" s="969"/>
      <c r="S845" s="969"/>
      <c r="T845" s="969"/>
      <c r="U845" s="969"/>
      <c r="V845" s="969"/>
      <c r="W845" s="969"/>
      <c r="X845" s="969"/>
      <c r="Y845" s="969"/>
      <c r="Z845" s="984"/>
      <c r="AA845" s="985"/>
      <c r="AB845" s="986"/>
      <c r="AC845" s="986"/>
      <c r="AD845" s="986"/>
      <c r="AE845" s="986"/>
      <c r="AF845" s="986"/>
      <c r="AG845" s="987"/>
      <c r="AH845" s="987"/>
    </row>
    <row r="846" spans="2:34" s="1003" customFormat="1" ht="15.65" customHeight="1" thickTop="1" thickBot="1" x14ac:dyDescent="0.3">
      <c r="B846" s="975" t="s">
        <v>212</v>
      </c>
      <c r="C846" s="1039"/>
      <c r="D846" s="964" t="s">
        <v>113</v>
      </c>
      <c r="E846" s="977"/>
      <c r="F846" s="978"/>
      <c r="G846" s="979"/>
      <c r="H846" s="980"/>
      <c r="I846" s="979"/>
      <c r="J846" s="981"/>
      <c r="K846" s="979"/>
      <c r="L846" s="979"/>
      <c r="M846" s="981"/>
      <c r="N846" s="1039"/>
      <c r="O846" s="982"/>
      <c r="P846" s="982"/>
      <c r="Q846" s="982"/>
      <c r="R846" s="982"/>
      <c r="S846" s="982"/>
      <c r="T846" s="982"/>
      <c r="U846" s="982"/>
      <c r="V846" s="982"/>
      <c r="W846" s="982"/>
      <c r="X846" s="982"/>
    </row>
    <row r="847" spans="2:34" s="988" customFormat="1" ht="15.65" customHeight="1" outlineLevel="1" thickTop="1" x14ac:dyDescent="0.25">
      <c r="B847" s="993" t="s">
        <v>1995</v>
      </c>
      <c r="C847" s="1040"/>
      <c r="D847" s="994" t="s">
        <v>1361</v>
      </c>
      <c r="E847" s="995">
        <v>1</v>
      </c>
      <c r="F847" s="994" t="s">
        <v>77</v>
      </c>
      <c r="G847" s="996"/>
      <c r="H847" s="996">
        <f>SUM(H848:H858)</f>
        <v>4.5760000000000005</v>
      </c>
      <c r="I847" s="996"/>
      <c r="J847" s="996">
        <f>SUM(J848:J858)</f>
        <v>557.20000000000005</v>
      </c>
      <c r="K847" s="996"/>
      <c r="L847" s="996">
        <f>SUM(L848:L858)</f>
        <v>138</v>
      </c>
      <c r="M847" s="996">
        <f>SUM(M848:M858)</f>
        <v>969.76</v>
      </c>
      <c r="N847" s="1051"/>
      <c r="O847" s="997">
        <f>SUM(M848:M858)</f>
        <v>969.76</v>
      </c>
      <c r="P847" s="998" t="str">
        <f>B847</f>
        <v>V2-1-A1</v>
      </c>
      <c r="Q847" s="998"/>
      <c r="R847" s="998"/>
      <c r="S847" s="998"/>
      <c r="T847" s="998"/>
      <c r="U847" s="998"/>
      <c r="V847" s="998"/>
      <c r="W847" s="998"/>
      <c r="X847" s="998"/>
    </row>
    <row r="848" spans="2:34" ht="15.65" customHeight="1" outlineLevel="2" x14ac:dyDescent="0.25">
      <c r="B848" s="782"/>
      <c r="D848" s="793" t="s">
        <v>168</v>
      </c>
      <c r="E848" s="783"/>
      <c r="G848" s="784"/>
      <c r="H848" s="784"/>
      <c r="I848" s="795"/>
      <c r="J848" s="795"/>
      <c r="K848" s="795"/>
      <c r="L848" s="784"/>
      <c r="M848" s="784"/>
      <c r="N848" s="1049"/>
      <c r="O848" s="785"/>
      <c r="P848" s="785"/>
      <c r="Q848" s="785"/>
      <c r="R848" s="785"/>
      <c r="S848" s="785"/>
      <c r="T848" s="785"/>
      <c r="U848" s="785"/>
      <c r="V848" s="785"/>
      <c r="W848" s="785"/>
      <c r="X848" s="785"/>
    </row>
    <row r="849" spans="2:34" ht="15.65" customHeight="1" outlineLevel="2" x14ac:dyDescent="0.25">
      <c r="B849" s="1028"/>
      <c r="D849" s="1034"/>
      <c r="E849" s="810"/>
      <c r="F849" s="811"/>
      <c r="G849" s="812"/>
      <c r="H849" s="812"/>
      <c r="I849" s="812"/>
      <c r="J849" s="812"/>
      <c r="K849" s="812"/>
      <c r="L849" s="812"/>
      <c r="M849" s="1047"/>
      <c r="N849" s="1049"/>
      <c r="O849" s="784"/>
      <c r="P849" s="784"/>
      <c r="Q849" s="784"/>
      <c r="R849" s="784"/>
      <c r="S849" s="784"/>
      <c r="T849" s="784"/>
      <c r="U849" s="784"/>
      <c r="V849" s="784"/>
      <c r="W849" s="784"/>
      <c r="X849" s="784"/>
    </row>
    <row r="850" spans="2:34" ht="15.65" customHeight="1" outlineLevel="2" x14ac:dyDescent="0.25">
      <c r="B850" s="782"/>
      <c r="D850" s="769" t="s">
        <v>213</v>
      </c>
      <c r="E850" s="796">
        <v>1</v>
      </c>
      <c r="F850" s="769" t="s">
        <v>77</v>
      </c>
      <c r="G850" s="767">
        <v>1.2</v>
      </c>
      <c r="H850" s="767">
        <f>E850*G850</f>
        <v>1.2</v>
      </c>
      <c r="I850" s="767">
        <v>0</v>
      </c>
      <c r="J850" s="767">
        <f>E850*I850</f>
        <v>0</v>
      </c>
      <c r="K850" s="767"/>
      <c r="L850" s="767">
        <f>E850*K850</f>
        <v>0</v>
      </c>
      <c r="M850" s="767">
        <f>J850+H850*Onderbouwing_M29!$Y$2+L850</f>
        <v>72</v>
      </c>
      <c r="N850" s="1049"/>
      <c r="O850" s="787" t="s">
        <v>214</v>
      </c>
      <c r="P850" s="785"/>
      <c r="Q850" s="947" t="s">
        <v>1643</v>
      </c>
      <c r="R850" s="949">
        <f t="shared" ref="R850:R853" si="481">H850*$Y$2</f>
        <v>72</v>
      </c>
      <c r="S850" s="948" t="s">
        <v>1942</v>
      </c>
      <c r="T850" s="949">
        <f t="shared" ref="T850:T853" si="482">J850</f>
        <v>0</v>
      </c>
      <c r="U850" s="949">
        <f t="shared" ref="U850:U853" si="483">R850*$U$2</f>
        <v>6.4799999999999995</v>
      </c>
      <c r="V850" s="949">
        <f t="shared" ref="V850:V853" si="484">T850*$V$2</f>
        <v>0</v>
      </c>
      <c r="W850" s="949">
        <f t="shared" ref="W850:W853" si="485">U850+V850</f>
        <v>6.4799999999999995</v>
      </c>
      <c r="X850" s="949">
        <f t="shared" ref="X850:X853" si="486">M850+W850</f>
        <v>78.48</v>
      </c>
    </row>
    <row r="851" spans="2:34" ht="15.65" customHeight="1" outlineLevel="2" x14ac:dyDescent="0.25">
      <c r="B851" s="1028"/>
      <c r="D851" s="1031" t="s">
        <v>215</v>
      </c>
      <c r="E851" s="803">
        <v>2.2000000000000002</v>
      </c>
      <c r="F851" s="804" t="s">
        <v>78</v>
      </c>
      <c r="G851" s="768">
        <v>0.08</v>
      </c>
      <c r="H851" s="768">
        <f>E851*G851</f>
        <v>0.17600000000000002</v>
      </c>
      <c r="I851" s="768">
        <v>1</v>
      </c>
      <c r="J851" s="768">
        <f>E851*I851</f>
        <v>2.2000000000000002</v>
      </c>
      <c r="K851" s="768"/>
      <c r="L851" s="768">
        <f t="shared" ref="L851:L856" si="487">+K851*E851</f>
        <v>0</v>
      </c>
      <c r="M851" s="1046">
        <f>J851+H851*Onderbouwing_M29!$Y$2+L851</f>
        <v>12.760000000000002</v>
      </c>
      <c r="N851" s="1049"/>
      <c r="P851" s="784"/>
      <c r="Q851" s="947" t="s">
        <v>1643</v>
      </c>
      <c r="R851" s="949">
        <f t="shared" si="481"/>
        <v>10.56</v>
      </c>
      <c r="S851" s="948" t="s">
        <v>1942</v>
      </c>
      <c r="T851" s="949">
        <f t="shared" si="482"/>
        <v>2.2000000000000002</v>
      </c>
      <c r="U851" s="949">
        <f t="shared" si="483"/>
        <v>0.95040000000000002</v>
      </c>
      <c r="V851" s="949">
        <f t="shared" si="484"/>
        <v>0.46200000000000002</v>
      </c>
      <c r="W851" s="949">
        <f t="shared" si="485"/>
        <v>1.4124000000000001</v>
      </c>
      <c r="X851" s="949">
        <f t="shared" si="486"/>
        <v>14.172400000000001</v>
      </c>
      <c r="Y851" s="1060" t="s">
        <v>1945</v>
      </c>
      <c r="Z851" s="774"/>
    </row>
    <row r="852" spans="2:34" ht="15.65" customHeight="1" outlineLevel="2" x14ac:dyDescent="0.25">
      <c r="B852" s="1028"/>
      <c r="D852" s="1031" t="s">
        <v>216</v>
      </c>
      <c r="E852" s="803">
        <v>1</v>
      </c>
      <c r="F852" s="804" t="s">
        <v>77</v>
      </c>
      <c r="G852" s="768">
        <v>2.2000000000000002</v>
      </c>
      <c r="H852" s="768">
        <f>E852*G852</f>
        <v>2.2000000000000002</v>
      </c>
      <c r="I852" s="768">
        <v>450</v>
      </c>
      <c r="J852" s="768">
        <f>E852*I852</f>
        <v>450</v>
      </c>
      <c r="K852" s="768"/>
      <c r="L852" s="768">
        <f t="shared" si="487"/>
        <v>0</v>
      </c>
      <c r="M852" s="1046">
        <f>J852+H852*Onderbouwing_M29!$Y$2+L852</f>
        <v>582</v>
      </c>
      <c r="N852" s="1049"/>
      <c r="O852" s="784"/>
      <c r="P852" s="785"/>
      <c r="Q852" s="947" t="s">
        <v>1643</v>
      </c>
      <c r="R852" s="949">
        <f t="shared" si="481"/>
        <v>132</v>
      </c>
      <c r="S852" s="948" t="s">
        <v>1942</v>
      </c>
      <c r="T852" s="949">
        <f t="shared" si="482"/>
        <v>450</v>
      </c>
      <c r="U852" s="949">
        <f t="shared" si="483"/>
        <v>11.879999999999999</v>
      </c>
      <c r="V852" s="949">
        <f t="shared" si="484"/>
        <v>94.5</v>
      </c>
      <c r="W852" s="949">
        <f t="shared" si="485"/>
        <v>106.38</v>
      </c>
      <c r="X852" s="949">
        <f t="shared" si="486"/>
        <v>688.38</v>
      </c>
      <c r="Y852" s="1060" t="s">
        <v>1944</v>
      </c>
      <c r="Z852" s="774"/>
    </row>
    <row r="853" spans="2:34" ht="15.65" customHeight="1" outlineLevel="2" x14ac:dyDescent="0.25">
      <c r="B853" s="1028"/>
      <c r="D853" s="1031" t="s">
        <v>217</v>
      </c>
      <c r="E853" s="803">
        <v>1</v>
      </c>
      <c r="F853" s="804" t="s">
        <v>78</v>
      </c>
      <c r="G853" s="768"/>
      <c r="H853" s="768"/>
      <c r="I853" s="768"/>
      <c r="J853" s="768"/>
      <c r="K853" s="768">
        <v>128</v>
      </c>
      <c r="L853" s="768">
        <f t="shared" si="487"/>
        <v>128</v>
      </c>
      <c r="M853" s="1046">
        <f>J853+H853*Onderbouwing_M29!$Y$2+L853</f>
        <v>128</v>
      </c>
      <c r="N853" s="1049"/>
      <c r="O853" s="784"/>
      <c r="P853" s="785"/>
      <c r="Q853" s="947" t="s">
        <v>1643</v>
      </c>
      <c r="R853" s="949">
        <f t="shared" si="481"/>
        <v>0</v>
      </c>
      <c r="S853" s="948" t="s">
        <v>1942</v>
      </c>
      <c r="T853" s="949">
        <f t="shared" si="482"/>
        <v>0</v>
      </c>
      <c r="U853" s="949">
        <f t="shared" si="483"/>
        <v>0</v>
      </c>
      <c r="V853" s="949">
        <f t="shared" si="484"/>
        <v>0</v>
      </c>
      <c r="W853" s="949">
        <f t="shared" si="485"/>
        <v>0</v>
      </c>
      <c r="X853" s="949">
        <f t="shared" si="486"/>
        <v>128</v>
      </c>
      <c r="Z853" s="774"/>
    </row>
    <row r="854" spans="2:34" ht="15.65" customHeight="1" outlineLevel="2" x14ac:dyDescent="0.25">
      <c r="B854" s="1028"/>
      <c r="D854" s="1031" t="s">
        <v>218</v>
      </c>
      <c r="E854" s="803">
        <v>1</v>
      </c>
      <c r="F854" s="804" t="s">
        <v>76</v>
      </c>
      <c r="G854" s="768">
        <v>0.5</v>
      </c>
      <c r="H854" s="768">
        <f>E854*G854</f>
        <v>0.5</v>
      </c>
      <c r="I854" s="768">
        <v>85</v>
      </c>
      <c r="J854" s="768">
        <f>E854*I854</f>
        <v>85</v>
      </c>
      <c r="K854" s="768"/>
      <c r="L854" s="768">
        <f t="shared" si="487"/>
        <v>0</v>
      </c>
      <c r="M854" s="1046">
        <f>J854+H854*Onderbouwing_M29!$Y$2+L854</f>
        <v>115</v>
      </c>
      <c r="N854" s="1049"/>
      <c r="O854" s="784"/>
      <c r="P854" s="784"/>
      <c r="Q854" s="947" t="s">
        <v>1643</v>
      </c>
      <c r="R854" s="949">
        <f>H854*$Y$2</f>
        <v>30</v>
      </c>
      <c r="S854" s="948" t="s">
        <v>1942</v>
      </c>
      <c r="T854" s="949">
        <f>J854</f>
        <v>85</v>
      </c>
      <c r="U854" s="949">
        <f>R854*$U$2</f>
        <v>2.6999999999999997</v>
      </c>
      <c r="V854" s="949">
        <f>T854*$V$2</f>
        <v>17.849999999999998</v>
      </c>
      <c r="W854" s="949">
        <f>U854+V854</f>
        <v>20.549999999999997</v>
      </c>
      <c r="X854" s="949">
        <f>M854+W854</f>
        <v>135.55000000000001</v>
      </c>
      <c r="Z854" s="774"/>
    </row>
    <row r="855" spans="2:34" ht="15.65" customHeight="1" outlineLevel="2" x14ac:dyDescent="0.25">
      <c r="B855" s="1028"/>
      <c r="D855" s="1031" t="s">
        <v>1946</v>
      </c>
      <c r="E855" s="803">
        <v>1</v>
      </c>
      <c r="F855" s="804" t="s">
        <v>77</v>
      </c>
      <c r="G855" s="768">
        <v>0.5</v>
      </c>
      <c r="H855" s="768">
        <f>E855*G855</f>
        <v>0.5</v>
      </c>
      <c r="I855" s="768">
        <v>20</v>
      </c>
      <c r="J855" s="768">
        <f>E855*I855</f>
        <v>20</v>
      </c>
      <c r="K855" s="768">
        <v>10</v>
      </c>
      <c r="L855" s="768">
        <f t="shared" si="487"/>
        <v>10</v>
      </c>
      <c r="M855" s="1046">
        <f>J855+H855*Onderbouwing_M29!$Y$2+L855</f>
        <v>60</v>
      </c>
      <c r="N855" s="1049"/>
      <c r="O855" s="784"/>
      <c r="P855" s="785"/>
      <c r="Q855" s="947" t="s">
        <v>1643</v>
      </c>
      <c r="R855" s="949">
        <f t="shared" ref="R855:R857" si="488">H855*$Y$2</f>
        <v>30</v>
      </c>
      <c r="S855" s="948" t="s">
        <v>1942</v>
      </c>
      <c r="T855" s="949">
        <f t="shared" ref="T855:T857" si="489">J855</f>
        <v>20</v>
      </c>
      <c r="U855" s="949">
        <f t="shared" ref="U855:U857" si="490">R855*$U$2</f>
        <v>2.6999999999999997</v>
      </c>
      <c r="V855" s="949">
        <f t="shared" ref="V855:V857" si="491">T855*$V$2</f>
        <v>4.2</v>
      </c>
      <c r="W855" s="949">
        <f t="shared" ref="W855:W857" si="492">U855+V855</f>
        <v>6.9</v>
      </c>
      <c r="X855" s="949">
        <f t="shared" ref="X855:X857" si="493">M855+W855</f>
        <v>66.900000000000006</v>
      </c>
      <c r="Z855" s="774"/>
    </row>
    <row r="856" spans="2:34" ht="15.65" customHeight="1" outlineLevel="2" x14ac:dyDescent="0.25">
      <c r="B856" s="1028"/>
      <c r="D856" s="1031" t="s">
        <v>220</v>
      </c>
      <c r="E856" s="803"/>
      <c r="F856" s="804" t="s">
        <v>221</v>
      </c>
      <c r="G856" s="768"/>
      <c r="H856" s="768">
        <f>E856*G856</f>
        <v>0</v>
      </c>
      <c r="I856" s="768"/>
      <c r="J856" s="768">
        <f>E856*I856</f>
        <v>0</v>
      </c>
      <c r="K856" s="768">
        <v>7</v>
      </c>
      <c r="L856" s="768">
        <f t="shared" si="487"/>
        <v>0</v>
      </c>
      <c r="M856" s="1046">
        <f>J856+H856*Onderbouwing_M29!$Y$2+L856</f>
        <v>0</v>
      </c>
      <c r="N856" s="1049"/>
      <c r="O856" s="784"/>
      <c r="P856" s="785"/>
      <c r="Q856" s="947" t="s">
        <v>1643</v>
      </c>
      <c r="R856" s="949">
        <f t="shared" si="488"/>
        <v>0</v>
      </c>
      <c r="S856" s="948" t="s">
        <v>1942</v>
      </c>
      <c r="T856" s="949">
        <f t="shared" si="489"/>
        <v>0</v>
      </c>
      <c r="U856" s="949">
        <f t="shared" si="490"/>
        <v>0</v>
      </c>
      <c r="V856" s="949">
        <f t="shared" si="491"/>
        <v>0</v>
      </c>
      <c r="W856" s="949">
        <f t="shared" si="492"/>
        <v>0</v>
      </c>
      <c r="X856" s="949">
        <f t="shared" si="493"/>
        <v>0</v>
      </c>
      <c r="Z856" s="774"/>
    </row>
    <row r="857" spans="2:34" ht="15.65" customHeight="1" outlineLevel="2" x14ac:dyDescent="0.25">
      <c r="B857" s="1028"/>
      <c r="D857" s="1031"/>
      <c r="E857" s="803"/>
      <c r="F857" s="804" t="s">
        <v>222</v>
      </c>
      <c r="G857" s="768"/>
      <c r="H857" s="768"/>
      <c r="I857" s="768"/>
      <c r="J857" s="768"/>
      <c r="K857" s="768"/>
      <c r="L857" s="768"/>
      <c r="M857" s="1046">
        <f>J857+H857*Onderbouwing_M29!$Y$2+L857</f>
        <v>0</v>
      </c>
      <c r="N857" s="1049"/>
      <c r="O857" s="784"/>
      <c r="P857" s="784"/>
      <c r="Q857" s="947" t="s">
        <v>1643</v>
      </c>
      <c r="R857" s="949">
        <f t="shared" si="488"/>
        <v>0</v>
      </c>
      <c r="S857" s="948" t="s">
        <v>1942</v>
      </c>
      <c r="T857" s="949">
        <f t="shared" si="489"/>
        <v>0</v>
      </c>
      <c r="U857" s="949">
        <f t="shared" si="490"/>
        <v>0</v>
      </c>
      <c r="V857" s="949">
        <f t="shared" si="491"/>
        <v>0</v>
      </c>
      <c r="W857" s="949">
        <f t="shared" si="492"/>
        <v>0</v>
      </c>
      <c r="X857" s="949">
        <f t="shared" si="493"/>
        <v>0</v>
      </c>
      <c r="Z857" s="774"/>
    </row>
    <row r="858" spans="2:34" ht="15.65" customHeight="1" outlineLevel="2" x14ac:dyDescent="0.25">
      <c r="B858" s="782"/>
      <c r="D858" s="816"/>
      <c r="E858" s="783"/>
      <c r="G858" s="784"/>
      <c r="H858" s="784"/>
      <c r="I858" s="784"/>
      <c r="J858" s="784"/>
      <c r="K858" s="784"/>
      <c r="L858" s="784"/>
      <c r="M858" s="784"/>
      <c r="N858" s="1049"/>
      <c r="O858" s="785"/>
      <c r="P858" s="785"/>
      <c r="Q858" s="785"/>
      <c r="R858" s="785"/>
      <c r="S858" s="785"/>
      <c r="T858" s="785"/>
      <c r="U858" s="785"/>
      <c r="V858" s="785"/>
      <c r="W858" s="785"/>
      <c r="X858" s="785"/>
      <c r="Y858" s="785"/>
      <c r="Z858" s="939"/>
    </row>
    <row r="859" spans="2:34" ht="9" customHeight="1" outlineLevel="1" x14ac:dyDescent="0.25">
      <c r="B859" s="788"/>
      <c r="D859" s="789"/>
      <c r="E859" s="791"/>
      <c r="F859" s="789"/>
      <c r="G859" s="790"/>
      <c r="H859" s="790"/>
      <c r="I859" s="790"/>
      <c r="J859" s="790"/>
      <c r="K859" s="790"/>
      <c r="L859" s="790"/>
      <c r="M859" s="790"/>
      <c r="N859" s="1037"/>
      <c r="O859" s="963"/>
      <c r="P859" s="963"/>
      <c r="Q859" s="963"/>
      <c r="R859" s="963"/>
      <c r="S859" s="963"/>
      <c r="T859" s="963"/>
      <c r="U859" s="963"/>
      <c r="V859" s="963"/>
      <c r="W859" s="963"/>
      <c r="X859" s="963"/>
      <c r="Y859" s="963"/>
      <c r="Z859" s="774"/>
      <c r="AA859" s="779"/>
      <c r="AB859" s="753"/>
      <c r="AC859" s="753"/>
      <c r="AD859" s="753"/>
      <c r="AE859" s="753"/>
      <c r="AF859" s="753"/>
      <c r="AG859" s="758"/>
      <c r="AH859" s="758"/>
    </row>
    <row r="860" spans="2:34" ht="15.65" customHeight="1" outlineLevel="1" x14ac:dyDescent="0.25">
      <c r="B860" s="760" t="s">
        <v>1996</v>
      </c>
      <c r="D860" s="761" t="s">
        <v>1362</v>
      </c>
      <c r="E860" s="780">
        <v>1</v>
      </c>
      <c r="F860" s="761" t="s">
        <v>77</v>
      </c>
      <c r="G860" s="762"/>
      <c r="H860" s="762">
        <f>SUM(H861:H871)</f>
        <v>4.5760000000000005</v>
      </c>
      <c r="I860" s="762"/>
      <c r="J860" s="762">
        <f>SUM(J861:J871)</f>
        <v>997.2</v>
      </c>
      <c r="K860" s="762"/>
      <c r="L860" s="762">
        <f>SUM(L861:L871)</f>
        <v>74</v>
      </c>
      <c r="M860" s="762">
        <f>SUM(M861:M871)</f>
        <v>1345.76</v>
      </c>
      <c r="N860" s="1049"/>
      <c r="O860" s="763">
        <f>SUM(M861:M871)</f>
        <v>1345.76</v>
      </c>
      <c r="P860" s="781" t="str">
        <f>B860</f>
        <v>V2-1-B1</v>
      </c>
      <c r="Q860" s="781"/>
      <c r="R860" s="781"/>
      <c r="S860" s="781"/>
      <c r="T860" s="781"/>
      <c r="U860" s="781"/>
      <c r="V860" s="781"/>
      <c r="W860" s="781"/>
      <c r="X860" s="781"/>
      <c r="Y860" s="764"/>
      <c r="Z860" s="939"/>
    </row>
    <row r="861" spans="2:34" ht="15.65" customHeight="1" outlineLevel="2" x14ac:dyDescent="0.25">
      <c r="B861" s="782"/>
      <c r="D861" s="793" t="s">
        <v>168</v>
      </c>
      <c r="E861" s="783"/>
      <c r="G861" s="784"/>
      <c r="H861" s="784"/>
      <c r="I861" s="795"/>
      <c r="J861" s="795"/>
      <c r="K861" s="795"/>
      <c r="L861" s="784"/>
      <c r="M861" s="784"/>
      <c r="N861" s="1049"/>
      <c r="O861" s="785"/>
      <c r="P861" s="785"/>
      <c r="Q861" s="947" t="s">
        <v>1643</v>
      </c>
      <c r="R861" s="949">
        <f t="shared" ref="R861:R866" si="494">H861*$Y$2</f>
        <v>0</v>
      </c>
      <c r="S861" s="948" t="s">
        <v>1942</v>
      </c>
      <c r="T861" s="949">
        <f t="shared" ref="T861:T866" si="495">J861</f>
        <v>0</v>
      </c>
      <c r="U861" s="949">
        <f t="shared" ref="U861:U866" si="496">R861*$U$2</f>
        <v>0</v>
      </c>
      <c r="V861" s="949">
        <f t="shared" ref="V861:V866" si="497">T861*$V$2</f>
        <v>0</v>
      </c>
      <c r="W861" s="949">
        <f t="shared" ref="W861:W866" si="498">U861+V861</f>
        <v>0</v>
      </c>
      <c r="X861" s="949">
        <f t="shared" ref="X861:X866" si="499">M861+W861</f>
        <v>0</v>
      </c>
      <c r="Y861" s="785"/>
      <c r="Z861" s="939"/>
    </row>
    <row r="862" spans="2:34" ht="15.65" customHeight="1" outlineLevel="2" x14ac:dyDescent="0.25">
      <c r="B862" s="1028"/>
      <c r="D862" s="1034"/>
      <c r="E862" s="810"/>
      <c r="F862" s="811"/>
      <c r="G862" s="812"/>
      <c r="H862" s="812"/>
      <c r="I862" s="812"/>
      <c r="J862" s="812"/>
      <c r="K862" s="812"/>
      <c r="L862" s="812"/>
      <c r="M862" s="1047"/>
      <c r="N862" s="1049"/>
      <c r="O862" s="784"/>
      <c r="P862" s="784"/>
      <c r="Q862" s="947" t="s">
        <v>1643</v>
      </c>
      <c r="R862" s="949">
        <f t="shared" si="494"/>
        <v>0</v>
      </c>
      <c r="S862" s="948" t="s">
        <v>1942</v>
      </c>
      <c r="T862" s="949">
        <f t="shared" si="495"/>
        <v>0</v>
      </c>
      <c r="U862" s="949">
        <f t="shared" si="496"/>
        <v>0</v>
      </c>
      <c r="V862" s="949">
        <f t="shared" si="497"/>
        <v>0</v>
      </c>
      <c r="W862" s="949">
        <f t="shared" si="498"/>
        <v>0</v>
      </c>
      <c r="X862" s="949">
        <f t="shared" si="499"/>
        <v>0</v>
      </c>
      <c r="Z862" s="774"/>
    </row>
    <row r="863" spans="2:34" ht="15.65" customHeight="1" outlineLevel="2" x14ac:dyDescent="0.25">
      <c r="B863" s="782"/>
      <c r="D863" s="769" t="s">
        <v>213</v>
      </c>
      <c r="E863" s="796">
        <v>1</v>
      </c>
      <c r="F863" s="769" t="s">
        <v>77</v>
      </c>
      <c r="G863" s="767">
        <v>1.2</v>
      </c>
      <c r="H863" s="767">
        <f>E863*G863</f>
        <v>1.2</v>
      </c>
      <c r="I863" s="767">
        <v>0</v>
      </c>
      <c r="J863" s="767">
        <f>E863*I863</f>
        <v>0</v>
      </c>
      <c r="K863" s="767"/>
      <c r="L863" s="767">
        <f>E863*K863</f>
        <v>0</v>
      </c>
      <c r="M863" s="767">
        <f>J863+H863*Onderbouwing_M29!$Y$2+L863</f>
        <v>72</v>
      </c>
      <c r="N863" s="1049"/>
      <c r="O863" s="787" t="s">
        <v>214</v>
      </c>
      <c r="P863" s="947"/>
      <c r="Q863" s="947" t="s">
        <v>1643</v>
      </c>
      <c r="R863" s="949">
        <f t="shared" si="494"/>
        <v>72</v>
      </c>
      <c r="S863" s="948" t="s">
        <v>1942</v>
      </c>
      <c r="T863" s="949">
        <f t="shared" si="495"/>
        <v>0</v>
      </c>
      <c r="U863" s="949">
        <f t="shared" si="496"/>
        <v>6.4799999999999995</v>
      </c>
      <c r="V863" s="949">
        <f t="shared" si="497"/>
        <v>0</v>
      </c>
      <c r="W863" s="949">
        <f t="shared" si="498"/>
        <v>6.4799999999999995</v>
      </c>
      <c r="X863" s="949">
        <f t="shared" si="499"/>
        <v>78.48</v>
      </c>
      <c r="Y863" s="785"/>
      <c r="Z863" s="939"/>
    </row>
    <row r="864" spans="2:34" ht="15.65" customHeight="1" outlineLevel="2" x14ac:dyDescent="0.25">
      <c r="B864" s="1028"/>
      <c r="D864" s="1031" t="s">
        <v>215</v>
      </c>
      <c r="E864" s="803">
        <v>2.2000000000000002</v>
      </c>
      <c r="F864" s="804" t="s">
        <v>78</v>
      </c>
      <c r="G864" s="768">
        <v>0.08</v>
      </c>
      <c r="H864" s="768">
        <f>E864*G864</f>
        <v>0.17600000000000002</v>
      </c>
      <c r="I864" s="768">
        <v>1</v>
      </c>
      <c r="J864" s="768">
        <f>E864*I864</f>
        <v>2.2000000000000002</v>
      </c>
      <c r="K864" s="768"/>
      <c r="L864" s="768">
        <f t="shared" ref="L864:L869" si="500">+K864*E864</f>
        <v>0</v>
      </c>
      <c r="M864" s="1046">
        <f>J864+H864*Onderbouwing_M29!$Y$2+L864</f>
        <v>12.760000000000002</v>
      </c>
      <c r="N864" s="1049"/>
      <c r="O864" s="784"/>
      <c r="P864" s="947"/>
      <c r="Q864" s="947" t="s">
        <v>1643</v>
      </c>
      <c r="R864" s="949">
        <f t="shared" si="494"/>
        <v>10.56</v>
      </c>
      <c r="S864" s="948" t="s">
        <v>1942</v>
      </c>
      <c r="T864" s="949">
        <f t="shared" si="495"/>
        <v>2.2000000000000002</v>
      </c>
      <c r="U864" s="949">
        <f t="shared" si="496"/>
        <v>0.95040000000000002</v>
      </c>
      <c r="V864" s="949">
        <f t="shared" si="497"/>
        <v>0.46200000000000002</v>
      </c>
      <c r="W864" s="949">
        <f t="shared" si="498"/>
        <v>1.4124000000000001</v>
      </c>
      <c r="X864" s="949">
        <f t="shared" si="499"/>
        <v>14.172400000000001</v>
      </c>
      <c r="Z864" s="774"/>
    </row>
    <row r="865" spans="2:34" ht="15.65" customHeight="1" outlineLevel="2" x14ac:dyDescent="0.25">
      <c r="B865" s="1028"/>
      <c r="D865" s="1031" t="s">
        <v>223</v>
      </c>
      <c r="E865" s="803">
        <v>1</v>
      </c>
      <c r="F865" s="804" t="s">
        <v>77</v>
      </c>
      <c r="G865" s="768">
        <v>2.2000000000000002</v>
      </c>
      <c r="H865" s="768">
        <f>E865*G865</f>
        <v>2.2000000000000002</v>
      </c>
      <c r="I865" s="768">
        <v>850</v>
      </c>
      <c r="J865" s="768">
        <f>E865*I865</f>
        <v>850</v>
      </c>
      <c r="K865" s="768"/>
      <c r="L865" s="768">
        <f t="shared" si="500"/>
        <v>0</v>
      </c>
      <c r="M865" s="1046">
        <f>J865+H865*Onderbouwing_M29!$Y$2+L865</f>
        <v>982</v>
      </c>
      <c r="N865" s="1049"/>
      <c r="O865" s="784"/>
      <c r="P865" s="947"/>
      <c r="Q865" s="947" t="s">
        <v>1643</v>
      </c>
      <c r="R865" s="949">
        <f t="shared" si="494"/>
        <v>132</v>
      </c>
      <c r="S865" s="948" t="s">
        <v>1942</v>
      </c>
      <c r="T865" s="949">
        <f t="shared" si="495"/>
        <v>850</v>
      </c>
      <c r="U865" s="949">
        <f t="shared" si="496"/>
        <v>11.879999999999999</v>
      </c>
      <c r="V865" s="949">
        <f t="shared" si="497"/>
        <v>178.5</v>
      </c>
      <c r="W865" s="949">
        <f t="shared" si="498"/>
        <v>190.38</v>
      </c>
      <c r="X865" s="949">
        <f t="shared" si="499"/>
        <v>1172.3800000000001</v>
      </c>
      <c r="Z865" s="774"/>
    </row>
    <row r="866" spans="2:34" ht="15.65" customHeight="1" outlineLevel="2" x14ac:dyDescent="0.25">
      <c r="B866" s="1028"/>
      <c r="D866" s="1031" t="s">
        <v>217</v>
      </c>
      <c r="E866" s="803">
        <v>0.5</v>
      </c>
      <c r="F866" s="804" t="s">
        <v>78</v>
      </c>
      <c r="G866" s="768"/>
      <c r="H866" s="768"/>
      <c r="I866" s="768"/>
      <c r="J866" s="768"/>
      <c r="K866" s="768">
        <v>128</v>
      </c>
      <c r="L866" s="768">
        <f t="shared" si="500"/>
        <v>64</v>
      </c>
      <c r="M866" s="1046">
        <f>J866+H866*Onderbouwing_M29!$Y$2+L866</f>
        <v>64</v>
      </c>
      <c r="N866" s="1049"/>
      <c r="O866" s="784"/>
      <c r="P866" s="947"/>
      <c r="Q866" s="947" t="s">
        <v>1643</v>
      </c>
      <c r="R866" s="949">
        <f t="shared" si="494"/>
        <v>0</v>
      </c>
      <c r="S866" s="948" t="s">
        <v>1942</v>
      </c>
      <c r="T866" s="949">
        <f t="shared" si="495"/>
        <v>0</v>
      </c>
      <c r="U866" s="949">
        <f t="shared" si="496"/>
        <v>0</v>
      </c>
      <c r="V866" s="949">
        <f t="shared" si="497"/>
        <v>0</v>
      </c>
      <c r="W866" s="949">
        <f t="shared" si="498"/>
        <v>0</v>
      </c>
      <c r="X866" s="949">
        <f t="shared" si="499"/>
        <v>64</v>
      </c>
      <c r="Z866" s="774"/>
    </row>
    <row r="867" spans="2:34" ht="15.65" customHeight="1" outlineLevel="2" x14ac:dyDescent="0.25">
      <c r="B867" s="1028"/>
      <c r="D867" s="1031" t="s">
        <v>218</v>
      </c>
      <c r="E867" s="803">
        <v>1</v>
      </c>
      <c r="F867" s="804" t="s">
        <v>76</v>
      </c>
      <c r="G867" s="768">
        <v>0.5</v>
      </c>
      <c r="H867" s="768">
        <f>E867*G867</f>
        <v>0.5</v>
      </c>
      <c r="I867" s="768">
        <v>125</v>
      </c>
      <c r="J867" s="768">
        <f>E867*I867</f>
        <v>125</v>
      </c>
      <c r="K867" s="768"/>
      <c r="L867" s="768">
        <f t="shared" si="500"/>
        <v>0</v>
      </c>
      <c r="M867" s="1046">
        <f>J867+H867*Onderbouwing_M29!$Y$2+L867</f>
        <v>155</v>
      </c>
      <c r="N867" s="1049"/>
      <c r="O867" s="784"/>
      <c r="P867" s="947"/>
      <c r="Q867" s="947" t="s">
        <v>1643</v>
      </c>
      <c r="R867" s="949">
        <f>H867*$Y$2</f>
        <v>30</v>
      </c>
      <c r="S867" s="948" t="s">
        <v>1942</v>
      </c>
      <c r="T867" s="949">
        <f>J867</f>
        <v>125</v>
      </c>
      <c r="U867" s="949">
        <f>R867*$U$2</f>
        <v>2.6999999999999997</v>
      </c>
      <c r="V867" s="949">
        <f>T867*$V$2</f>
        <v>26.25</v>
      </c>
      <c r="W867" s="949">
        <f>U867+V867</f>
        <v>28.95</v>
      </c>
      <c r="X867" s="949">
        <f>M867+W867</f>
        <v>183.95</v>
      </c>
      <c r="Z867" s="774"/>
    </row>
    <row r="868" spans="2:34" ht="15.65" customHeight="1" outlineLevel="2" x14ac:dyDescent="0.25">
      <c r="B868" s="1028"/>
      <c r="D868" s="1031" t="s">
        <v>1947</v>
      </c>
      <c r="E868" s="803">
        <v>1</v>
      </c>
      <c r="F868" s="804" t="s">
        <v>77</v>
      </c>
      <c r="G868" s="768">
        <v>0.5</v>
      </c>
      <c r="H868" s="768">
        <f>E868*G868</f>
        <v>0.5</v>
      </c>
      <c r="I868" s="768">
        <v>20</v>
      </c>
      <c r="J868" s="768">
        <f>E868*I868</f>
        <v>20</v>
      </c>
      <c r="K868" s="768">
        <v>10</v>
      </c>
      <c r="L868" s="768">
        <f t="shared" si="500"/>
        <v>10</v>
      </c>
      <c r="M868" s="1046">
        <f>J868+H868*Onderbouwing_M29!$Y$2+L868</f>
        <v>60</v>
      </c>
      <c r="N868" s="1049"/>
      <c r="O868" s="784"/>
      <c r="P868" s="947"/>
      <c r="Q868" s="947" t="s">
        <v>1643</v>
      </c>
      <c r="R868" s="949">
        <f t="shared" ref="R868:R870" si="501">H868*$Y$2</f>
        <v>30</v>
      </c>
      <c r="S868" s="948" t="s">
        <v>1942</v>
      </c>
      <c r="T868" s="949">
        <f t="shared" ref="T868:T870" si="502">J868</f>
        <v>20</v>
      </c>
      <c r="U868" s="949">
        <f t="shared" ref="U868:U870" si="503">R868*$U$2</f>
        <v>2.6999999999999997</v>
      </c>
      <c r="V868" s="949">
        <f t="shared" ref="V868:V870" si="504">T868*$V$2</f>
        <v>4.2</v>
      </c>
      <c r="W868" s="949">
        <f t="shared" ref="W868:W870" si="505">U868+V868</f>
        <v>6.9</v>
      </c>
      <c r="X868" s="949">
        <f t="shared" ref="X868:X870" si="506">M868+W868</f>
        <v>66.900000000000006</v>
      </c>
      <c r="Z868" s="774"/>
    </row>
    <row r="869" spans="2:34" ht="15.65" customHeight="1" outlineLevel="2" x14ac:dyDescent="0.25">
      <c r="B869" s="1028"/>
      <c r="D869" s="1031" t="s">
        <v>220</v>
      </c>
      <c r="E869" s="803"/>
      <c r="F869" s="804" t="s">
        <v>221</v>
      </c>
      <c r="G869" s="768"/>
      <c r="H869" s="768">
        <f>E869*G869</f>
        <v>0</v>
      </c>
      <c r="I869" s="768"/>
      <c r="J869" s="768">
        <f>E869*I869</f>
        <v>0</v>
      </c>
      <c r="K869" s="768">
        <v>7</v>
      </c>
      <c r="L869" s="768">
        <f t="shared" si="500"/>
        <v>0</v>
      </c>
      <c r="M869" s="1046">
        <f>J869+H869*Onderbouwing_M29!$Y$2+L869</f>
        <v>0</v>
      </c>
      <c r="N869" s="1049"/>
      <c r="O869" s="784"/>
      <c r="P869" s="947"/>
      <c r="Q869" s="947" t="s">
        <v>1643</v>
      </c>
      <c r="R869" s="949">
        <f t="shared" si="501"/>
        <v>0</v>
      </c>
      <c r="S869" s="948" t="s">
        <v>1942</v>
      </c>
      <c r="T869" s="949">
        <f t="shared" si="502"/>
        <v>0</v>
      </c>
      <c r="U869" s="949">
        <f t="shared" si="503"/>
        <v>0</v>
      </c>
      <c r="V869" s="949">
        <f t="shared" si="504"/>
        <v>0</v>
      </c>
      <c r="W869" s="949">
        <f t="shared" si="505"/>
        <v>0</v>
      </c>
      <c r="X869" s="949">
        <f t="shared" si="506"/>
        <v>0</v>
      </c>
      <c r="Z869" s="774"/>
    </row>
    <row r="870" spans="2:34" ht="15.65" customHeight="1" outlineLevel="2" x14ac:dyDescent="0.25">
      <c r="B870" s="1028"/>
      <c r="D870" s="1031"/>
      <c r="E870" s="803"/>
      <c r="F870" s="804" t="s">
        <v>222</v>
      </c>
      <c r="G870" s="768"/>
      <c r="H870" s="768"/>
      <c r="I870" s="768"/>
      <c r="J870" s="768"/>
      <c r="K870" s="768"/>
      <c r="L870" s="768"/>
      <c r="M870" s="1046">
        <f>J870+H870*Onderbouwing_M29!$Y$2+L870</f>
        <v>0</v>
      </c>
      <c r="N870" s="1049"/>
      <c r="O870" s="784"/>
      <c r="P870" s="947"/>
      <c r="Q870" s="947" t="s">
        <v>1643</v>
      </c>
      <c r="R870" s="949">
        <f t="shared" si="501"/>
        <v>0</v>
      </c>
      <c r="S870" s="948" t="s">
        <v>1942</v>
      </c>
      <c r="T870" s="949">
        <f t="shared" si="502"/>
        <v>0</v>
      </c>
      <c r="U870" s="949">
        <f t="shared" si="503"/>
        <v>0</v>
      </c>
      <c r="V870" s="949">
        <f t="shared" si="504"/>
        <v>0</v>
      </c>
      <c r="W870" s="949">
        <f t="shared" si="505"/>
        <v>0</v>
      </c>
      <c r="X870" s="949">
        <f t="shared" si="506"/>
        <v>0</v>
      </c>
      <c r="Z870" s="774"/>
    </row>
    <row r="871" spans="2:34" ht="15.65" customHeight="1" outlineLevel="2" x14ac:dyDescent="0.25">
      <c r="B871" s="782"/>
      <c r="D871" s="816"/>
      <c r="E871" s="783"/>
      <c r="G871" s="784"/>
      <c r="H871" s="784"/>
      <c r="I871" s="784"/>
      <c r="J871" s="784"/>
      <c r="K871" s="784"/>
      <c r="L871" s="784"/>
      <c r="M871" s="784"/>
      <c r="N871" s="1049"/>
      <c r="O871" s="785"/>
      <c r="P871" s="785"/>
      <c r="Q871" s="785"/>
      <c r="R871" s="785"/>
      <c r="S871" s="785"/>
      <c r="T871" s="785"/>
      <c r="U871" s="785"/>
      <c r="V871" s="785"/>
      <c r="W871" s="785"/>
      <c r="X871" s="785"/>
      <c r="Y871" s="785"/>
      <c r="Z871" s="939"/>
    </row>
    <row r="872" spans="2:34" ht="9" customHeight="1" outlineLevel="1" x14ac:dyDescent="0.25">
      <c r="B872" s="788"/>
      <c r="D872" s="789"/>
      <c r="E872" s="791"/>
      <c r="F872" s="789"/>
      <c r="G872" s="790"/>
      <c r="H872" s="790"/>
      <c r="I872" s="790"/>
      <c r="J872" s="790"/>
      <c r="K872" s="790"/>
      <c r="L872" s="790"/>
      <c r="M872" s="790"/>
      <c r="N872" s="1037"/>
      <c r="O872" s="963"/>
      <c r="P872" s="963"/>
      <c r="Q872" s="963"/>
      <c r="R872" s="963"/>
      <c r="S872" s="963"/>
      <c r="T872" s="963"/>
      <c r="U872" s="963"/>
      <c r="V872" s="963"/>
      <c r="W872" s="963"/>
      <c r="X872" s="963"/>
      <c r="Y872" s="963"/>
      <c r="Z872" s="774"/>
      <c r="AA872" s="779"/>
      <c r="AB872" s="753"/>
      <c r="AC872" s="753"/>
      <c r="AD872" s="753"/>
      <c r="AE872" s="753"/>
      <c r="AF872" s="753"/>
      <c r="AG872" s="758"/>
      <c r="AH872" s="758"/>
    </row>
    <row r="873" spans="2:34" ht="15.65" customHeight="1" outlineLevel="1" x14ac:dyDescent="0.25">
      <c r="B873" s="760" t="s">
        <v>1997</v>
      </c>
      <c r="D873" s="761" t="s">
        <v>1982</v>
      </c>
      <c r="E873" s="780">
        <v>1</v>
      </c>
      <c r="F873" s="761" t="s">
        <v>77</v>
      </c>
      <c r="G873" s="762"/>
      <c r="H873" s="762">
        <f>SUM(H874:H881)</f>
        <v>5.2</v>
      </c>
      <c r="I873" s="762"/>
      <c r="J873" s="762">
        <f>SUM(J874:J881)</f>
        <v>1500</v>
      </c>
      <c r="K873" s="762"/>
      <c r="L873" s="762">
        <f>SUM(L874:L881)</f>
        <v>0</v>
      </c>
      <c r="M873" s="762">
        <f>SUM(M874:M881)</f>
        <v>1812</v>
      </c>
      <c r="N873" s="1049"/>
      <c r="O873" s="763">
        <f>SUM(M874:M881)</f>
        <v>1812</v>
      </c>
      <c r="P873" s="781" t="str">
        <f>B873</f>
        <v>V2-1-C1</v>
      </c>
      <c r="Q873" s="781"/>
      <c r="R873" s="781"/>
      <c r="S873" s="781"/>
      <c r="T873" s="781"/>
      <c r="U873" s="781"/>
      <c r="V873" s="781"/>
      <c r="W873" s="781"/>
      <c r="X873" s="781"/>
      <c r="Y873" s="764"/>
      <c r="Z873" s="939"/>
    </row>
    <row r="874" spans="2:34" ht="15.65" customHeight="1" outlineLevel="2" x14ac:dyDescent="0.25">
      <c r="B874" s="782"/>
      <c r="D874" s="793" t="s">
        <v>168</v>
      </c>
      <c r="E874" s="783"/>
      <c r="G874" s="784"/>
      <c r="H874" s="784"/>
      <c r="I874" s="795"/>
      <c r="J874" s="795"/>
      <c r="K874" s="795"/>
      <c r="L874" s="784"/>
      <c r="M874" s="784"/>
      <c r="N874" s="1049"/>
      <c r="O874" s="785"/>
      <c r="P874" s="947"/>
      <c r="Q874" s="947" t="s">
        <v>1643</v>
      </c>
      <c r="R874" s="949">
        <f t="shared" ref="R874:R877" si="507">H874*$Y$2</f>
        <v>0</v>
      </c>
      <c r="S874" s="948" t="s">
        <v>1942</v>
      </c>
      <c r="T874" s="949">
        <f t="shared" ref="T874:T877" si="508">J874</f>
        <v>0</v>
      </c>
      <c r="U874" s="949">
        <f t="shared" ref="U874:U877" si="509">R874*$U$2</f>
        <v>0</v>
      </c>
      <c r="V874" s="949">
        <f t="shared" ref="V874:V877" si="510">T874*$V$2</f>
        <v>0</v>
      </c>
      <c r="W874" s="949">
        <f t="shared" ref="W874:W877" si="511">U874+V874</f>
        <v>0</v>
      </c>
      <c r="X874" s="949">
        <f t="shared" ref="X874:X877" si="512">M874+W874</f>
        <v>0</v>
      </c>
      <c r="Y874" s="785"/>
      <c r="Z874" s="939"/>
    </row>
    <row r="875" spans="2:34" ht="15.65" customHeight="1" outlineLevel="2" x14ac:dyDescent="0.25">
      <c r="B875" s="782"/>
      <c r="D875" s="769" t="s">
        <v>1948</v>
      </c>
      <c r="E875" s="796">
        <v>1</v>
      </c>
      <c r="F875" s="769" t="s">
        <v>77</v>
      </c>
      <c r="G875" s="767">
        <v>1.5</v>
      </c>
      <c r="H875" s="767">
        <f>E875*G875</f>
        <v>1.5</v>
      </c>
      <c r="I875" s="767">
        <v>25</v>
      </c>
      <c r="J875" s="767">
        <f>E875*I875</f>
        <v>25</v>
      </c>
      <c r="K875" s="767"/>
      <c r="L875" s="767">
        <f>E875*K875</f>
        <v>0</v>
      </c>
      <c r="M875" s="767">
        <f>J875+H875*Onderbouwing_M29!$Y$2+L875</f>
        <v>115</v>
      </c>
      <c r="N875" s="1049"/>
      <c r="O875" s="787" t="s">
        <v>214</v>
      </c>
      <c r="P875" s="947"/>
      <c r="Q875" s="947" t="s">
        <v>1643</v>
      </c>
      <c r="R875" s="949">
        <f t="shared" si="507"/>
        <v>90</v>
      </c>
      <c r="S875" s="948" t="s">
        <v>1942</v>
      </c>
      <c r="T875" s="949">
        <f t="shared" si="508"/>
        <v>25</v>
      </c>
      <c r="U875" s="949">
        <f t="shared" si="509"/>
        <v>8.1</v>
      </c>
      <c r="V875" s="949">
        <f t="shared" si="510"/>
        <v>5.25</v>
      </c>
      <c r="W875" s="949">
        <f t="shared" si="511"/>
        <v>13.35</v>
      </c>
      <c r="X875" s="949">
        <f t="shared" si="512"/>
        <v>128.35</v>
      </c>
      <c r="Y875" s="785"/>
      <c r="Z875" s="939"/>
    </row>
    <row r="876" spans="2:34" ht="15.65" customHeight="1" outlineLevel="2" x14ac:dyDescent="0.25">
      <c r="B876" s="1028"/>
      <c r="D876" s="1031" t="s">
        <v>1950</v>
      </c>
      <c r="E876" s="803">
        <v>6</v>
      </c>
      <c r="F876" s="804" t="s">
        <v>75</v>
      </c>
      <c r="G876" s="768">
        <v>0.2</v>
      </c>
      <c r="H876" s="768">
        <f>E876*G876</f>
        <v>1.2000000000000002</v>
      </c>
      <c r="I876" s="768">
        <v>12.5</v>
      </c>
      <c r="J876" s="768">
        <f>E876*I876</f>
        <v>75</v>
      </c>
      <c r="K876" s="768"/>
      <c r="L876" s="768">
        <f>+K876*E876</f>
        <v>0</v>
      </c>
      <c r="M876" s="1046">
        <f>J876+H876*Onderbouwing_M29!$Y$2+L876</f>
        <v>147</v>
      </c>
      <c r="N876" s="1049"/>
      <c r="O876" s="784"/>
      <c r="P876" s="947"/>
      <c r="Q876" s="947" t="s">
        <v>1643</v>
      </c>
      <c r="R876" s="949">
        <f t="shared" si="507"/>
        <v>72.000000000000014</v>
      </c>
      <c r="S876" s="948" t="s">
        <v>1942</v>
      </c>
      <c r="T876" s="949">
        <f t="shared" si="508"/>
        <v>75</v>
      </c>
      <c r="U876" s="949">
        <f t="shared" si="509"/>
        <v>6.4800000000000013</v>
      </c>
      <c r="V876" s="949">
        <f t="shared" si="510"/>
        <v>15.75</v>
      </c>
      <c r="W876" s="949">
        <f t="shared" si="511"/>
        <v>22.23</v>
      </c>
      <c r="X876" s="949">
        <f t="shared" si="512"/>
        <v>169.23</v>
      </c>
      <c r="Z876" s="774"/>
    </row>
    <row r="877" spans="2:34" ht="15.65" customHeight="1" outlineLevel="2" x14ac:dyDescent="0.25">
      <c r="B877" s="1028"/>
      <c r="D877" s="1031" t="s">
        <v>1949</v>
      </c>
      <c r="E877" s="803">
        <v>1</v>
      </c>
      <c r="F877" s="804" t="s">
        <v>77</v>
      </c>
      <c r="G877" s="768">
        <v>2.5</v>
      </c>
      <c r="H877" s="768">
        <f>E877*G877</f>
        <v>2.5</v>
      </c>
      <c r="I877" s="768">
        <v>1400</v>
      </c>
      <c r="J877" s="768">
        <f>E877*I877</f>
        <v>1400</v>
      </c>
      <c r="K877" s="768"/>
      <c r="L877" s="768">
        <f>+K877*E877</f>
        <v>0</v>
      </c>
      <c r="M877" s="1046">
        <f>J877+H877*Onderbouwing_M29!$Y$2+L877</f>
        <v>1550</v>
      </c>
      <c r="N877" s="1049"/>
      <c r="O877" s="784"/>
      <c r="P877" s="947"/>
      <c r="Q877" s="947" t="s">
        <v>1643</v>
      </c>
      <c r="R877" s="949">
        <f t="shared" si="507"/>
        <v>150</v>
      </c>
      <c r="S877" s="948" t="s">
        <v>1942</v>
      </c>
      <c r="T877" s="949">
        <f t="shared" si="508"/>
        <v>1400</v>
      </c>
      <c r="U877" s="949">
        <f t="shared" si="509"/>
        <v>13.5</v>
      </c>
      <c r="V877" s="949">
        <f t="shared" si="510"/>
        <v>294</v>
      </c>
      <c r="W877" s="949">
        <f t="shared" si="511"/>
        <v>307.5</v>
      </c>
      <c r="X877" s="949">
        <f t="shared" si="512"/>
        <v>1857.5</v>
      </c>
      <c r="Z877" s="774"/>
    </row>
    <row r="878" spans="2:34" ht="15.65" customHeight="1" outlineLevel="2" x14ac:dyDescent="0.25">
      <c r="B878" s="1028"/>
      <c r="D878" s="1031" t="s">
        <v>217</v>
      </c>
      <c r="E878" s="803"/>
      <c r="F878" s="804" t="s">
        <v>224</v>
      </c>
      <c r="G878" s="768"/>
      <c r="H878" s="768"/>
      <c r="I878" s="768"/>
      <c r="J878" s="768"/>
      <c r="K878" s="768"/>
      <c r="L878" s="768">
        <f>+K878*E878</f>
        <v>0</v>
      </c>
      <c r="M878" s="1046">
        <f>J878+H878*Onderbouwing_M29!$Y$2+L878</f>
        <v>0</v>
      </c>
      <c r="N878" s="1049"/>
      <c r="O878" s="784"/>
      <c r="P878" s="947"/>
      <c r="Q878" s="947" t="s">
        <v>1643</v>
      </c>
      <c r="R878" s="949">
        <f>H878*$Y$2</f>
        <v>0</v>
      </c>
      <c r="S878" s="948" t="s">
        <v>1942</v>
      </c>
      <c r="T878" s="949">
        <f>J878</f>
        <v>0</v>
      </c>
      <c r="U878" s="949">
        <f>R878*$U$2</f>
        <v>0</v>
      </c>
      <c r="V878" s="949">
        <f>T878*$V$2</f>
        <v>0</v>
      </c>
      <c r="W878" s="949">
        <f>U878+V878</f>
        <v>0</v>
      </c>
      <c r="X878" s="949">
        <f>M878+W878</f>
        <v>0</v>
      </c>
      <c r="Z878" s="774"/>
    </row>
    <row r="879" spans="2:34" ht="15.65" customHeight="1" outlineLevel="2" x14ac:dyDescent="0.25">
      <c r="B879" s="1028"/>
      <c r="D879" s="1031" t="s">
        <v>218</v>
      </c>
      <c r="E879" s="803"/>
      <c r="F879" s="804" t="s">
        <v>224</v>
      </c>
      <c r="G879" s="768"/>
      <c r="H879" s="768">
        <f>E879*G879</f>
        <v>0</v>
      </c>
      <c r="I879" s="768"/>
      <c r="J879" s="768">
        <f>E879*I879</f>
        <v>0</v>
      </c>
      <c r="K879" s="768"/>
      <c r="L879" s="768">
        <f>+K879*E879</f>
        <v>0</v>
      </c>
      <c r="M879" s="1046">
        <f>J879+H879*Onderbouwing_M29!$Y$2+L879</f>
        <v>0</v>
      </c>
      <c r="N879" s="1049"/>
      <c r="O879" s="784"/>
      <c r="P879" s="947"/>
      <c r="Q879" s="947" t="s">
        <v>1643</v>
      </c>
      <c r="R879" s="949">
        <f t="shared" ref="R879:R881" si="513">H879*$Y$2</f>
        <v>0</v>
      </c>
      <c r="S879" s="948" t="s">
        <v>1942</v>
      </c>
      <c r="T879" s="949">
        <f t="shared" ref="T879:T881" si="514">J879</f>
        <v>0</v>
      </c>
      <c r="U879" s="949">
        <f t="shared" ref="U879:U881" si="515">R879*$U$2</f>
        <v>0</v>
      </c>
      <c r="V879" s="949">
        <f t="shared" ref="V879:V881" si="516">T879*$V$2</f>
        <v>0</v>
      </c>
      <c r="W879" s="949">
        <f t="shared" ref="W879:W881" si="517">U879+V879</f>
        <v>0</v>
      </c>
      <c r="X879" s="949">
        <f t="shared" ref="X879:X881" si="518">M879+W879</f>
        <v>0</v>
      </c>
      <c r="Z879" s="774"/>
    </row>
    <row r="880" spans="2:34" ht="15.65" customHeight="1" outlineLevel="2" x14ac:dyDescent="0.25">
      <c r="B880" s="1028"/>
      <c r="D880" s="1031"/>
      <c r="E880" s="803"/>
      <c r="F880" s="804"/>
      <c r="G880" s="768"/>
      <c r="H880" s="768">
        <f>E880*G880</f>
        <v>0</v>
      </c>
      <c r="I880" s="768"/>
      <c r="J880" s="768">
        <f>E880*I880</f>
        <v>0</v>
      </c>
      <c r="K880" s="768"/>
      <c r="L880" s="768">
        <f>+K880*E880</f>
        <v>0</v>
      </c>
      <c r="M880" s="1046">
        <f>J880+H880*Onderbouwing_M29!$Y$2+L880</f>
        <v>0</v>
      </c>
      <c r="N880" s="1049"/>
      <c r="O880" s="784"/>
      <c r="P880" s="947"/>
      <c r="Q880" s="947" t="s">
        <v>1643</v>
      </c>
      <c r="R880" s="949">
        <f t="shared" si="513"/>
        <v>0</v>
      </c>
      <c r="S880" s="948" t="s">
        <v>1942</v>
      </c>
      <c r="T880" s="949">
        <f t="shared" si="514"/>
        <v>0</v>
      </c>
      <c r="U880" s="949">
        <f t="shared" si="515"/>
        <v>0</v>
      </c>
      <c r="V880" s="949">
        <f t="shared" si="516"/>
        <v>0</v>
      </c>
      <c r="W880" s="949">
        <f t="shared" si="517"/>
        <v>0</v>
      </c>
      <c r="X880" s="949">
        <f t="shared" si="518"/>
        <v>0</v>
      </c>
      <c r="Z880" s="774"/>
    </row>
    <row r="881" spans="2:34" ht="15.65" customHeight="1" outlineLevel="2" x14ac:dyDescent="0.25">
      <c r="P881" s="947"/>
      <c r="Q881" s="947" t="s">
        <v>1643</v>
      </c>
      <c r="R881" s="949">
        <f t="shared" si="513"/>
        <v>0</v>
      </c>
      <c r="S881" s="948" t="s">
        <v>1942</v>
      </c>
      <c r="T881" s="949">
        <f t="shared" si="514"/>
        <v>0</v>
      </c>
      <c r="U881" s="949">
        <f t="shared" si="515"/>
        <v>0</v>
      </c>
      <c r="V881" s="949">
        <f t="shared" si="516"/>
        <v>0</v>
      </c>
      <c r="W881" s="949">
        <f t="shared" si="517"/>
        <v>0</v>
      </c>
      <c r="X881" s="949">
        <f t="shared" si="518"/>
        <v>0</v>
      </c>
    </row>
    <row r="882" spans="2:34" ht="9" customHeight="1" outlineLevel="1" x14ac:dyDescent="0.25">
      <c r="B882" s="788"/>
      <c r="D882" s="789"/>
      <c r="E882" s="791"/>
      <c r="F882" s="789"/>
      <c r="G882" s="790"/>
      <c r="H882" s="790"/>
      <c r="I882" s="790"/>
      <c r="J882" s="790"/>
      <c r="K882" s="790"/>
      <c r="L882" s="790"/>
      <c r="M882" s="790"/>
      <c r="N882" s="1037"/>
      <c r="O882" s="963"/>
      <c r="P882" s="963"/>
      <c r="Q882" s="963"/>
      <c r="R882" s="963"/>
      <c r="S882" s="963"/>
      <c r="T882" s="963"/>
      <c r="U882" s="963"/>
      <c r="V882" s="963"/>
      <c r="W882" s="963"/>
      <c r="X882" s="963"/>
      <c r="Y882" s="963"/>
      <c r="Z882" s="774"/>
      <c r="AA882" s="779"/>
      <c r="AB882" s="753"/>
      <c r="AC882" s="753"/>
      <c r="AD882" s="753"/>
      <c r="AE882" s="753"/>
      <c r="AF882" s="753"/>
      <c r="AG882" s="758"/>
      <c r="AH882" s="758"/>
    </row>
    <row r="883" spans="2:34" ht="15.65" customHeight="1" outlineLevel="1" x14ac:dyDescent="0.25">
      <c r="B883" s="760" t="s">
        <v>1998</v>
      </c>
      <c r="D883" s="761" t="s">
        <v>1983</v>
      </c>
      <c r="E883" s="780">
        <v>1</v>
      </c>
      <c r="F883" s="761" t="s">
        <v>77</v>
      </c>
      <c r="G883" s="762"/>
      <c r="H883" s="762">
        <f>SUM(H884:H891)</f>
        <v>5.2</v>
      </c>
      <c r="I883" s="762"/>
      <c r="J883" s="762">
        <f>SUM(J884:J891)</f>
        <v>2006</v>
      </c>
      <c r="K883" s="762"/>
      <c r="L883" s="762">
        <f>SUM(L884:L891)</f>
        <v>0</v>
      </c>
      <c r="M883" s="762">
        <f>SUM(M884:M891)</f>
        <v>2318</v>
      </c>
      <c r="N883" s="1049"/>
      <c r="O883" s="763">
        <f>SUM(M884:M891)</f>
        <v>2318</v>
      </c>
      <c r="P883" s="781" t="str">
        <f>B883</f>
        <v>V2-1-D1</v>
      </c>
      <c r="Q883" s="781"/>
      <c r="R883" s="781"/>
      <c r="S883" s="781"/>
      <c r="T883" s="781"/>
      <c r="U883" s="781"/>
      <c r="V883" s="781"/>
      <c r="W883" s="781"/>
      <c r="X883" s="781"/>
      <c r="Y883" s="764"/>
      <c r="Z883" s="939"/>
    </row>
    <row r="884" spans="2:34" ht="15.65" customHeight="1" outlineLevel="2" x14ac:dyDescent="0.25">
      <c r="B884" s="782"/>
      <c r="D884" s="793" t="s">
        <v>168</v>
      </c>
      <c r="E884" s="783"/>
      <c r="G884" s="784"/>
      <c r="H884" s="784"/>
      <c r="I884" s="795"/>
      <c r="J884" s="795"/>
      <c r="K884" s="795"/>
      <c r="L884" s="784"/>
      <c r="M884" s="784"/>
      <c r="N884" s="1049"/>
      <c r="O884" s="785"/>
      <c r="P884" s="947"/>
      <c r="Q884" s="947" t="s">
        <v>1643</v>
      </c>
      <c r="R884" s="949">
        <f t="shared" ref="R884:R887" si="519">H884*$Y$2</f>
        <v>0</v>
      </c>
      <c r="S884" s="948" t="s">
        <v>1942</v>
      </c>
      <c r="T884" s="949">
        <f t="shared" ref="T884:T887" si="520">J884</f>
        <v>0</v>
      </c>
      <c r="U884" s="949">
        <f t="shared" ref="U884:U887" si="521">R884*$U$2</f>
        <v>0</v>
      </c>
      <c r="V884" s="949">
        <f t="shared" ref="V884:V887" si="522">T884*$V$2</f>
        <v>0</v>
      </c>
      <c r="W884" s="949">
        <f t="shared" ref="W884:W887" si="523">U884+V884</f>
        <v>0</v>
      </c>
      <c r="X884" s="949">
        <f t="shared" ref="X884:X887" si="524">M884+W884</f>
        <v>0</v>
      </c>
      <c r="Y884" s="785"/>
      <c r="Z884" s="939"/>
    </row>
    <row r="885" spans="2:34" ht="15.65" customHeight="1" outlineLevel="2" x14ac:dyDescent="0.25">
      <c r="B885" s="782"/>
      <c r="D885" s="769" t="s">
        <v>1948</v>
      </c>
      <c r="E885" s="796">
        <v>1</v>
      </c>
      <c r="F885" s="769" t="s">
        <v>77</v>
      </c>
      <c r="G885" s="767">
        <v>1.5</v>
      </c>
      <c r="H885" s="767">
        <f>E885*G885</f>
        <v>1.5</v>
      </c>
      <c r="I885" s="767">
        <v>0</v>
      </c>
      <c r="J885" s="767">
        <f>E885*I885</f>
        <v>0</v>
      </c>
      <c r="K885" s="767"/>
      <c r="L885" s="767">
        <f>E885*K885</f>
        <v>0</v>
      </c>
      <c r="M885" s="767">
        <f>J885+H885*Onderbouwing_M29!$Y$2+L885</f>
        <v>90</v>
      </c>
      <c r="N885" s="1049"/>
      <c r="O885" s="787" t="s">
        <v>214</v>
      </c>
      <c r="P885" s="947"/>
      <c r="Q885" s="947" t="s">
        <v>1643</v>
      </c>
      <c r="R885" s="949">
        <f t="shared" si="519"/>
        <v>90</v>
      </c>
      <c r="S885" s="948" t="s">
        <v>1942</v>
      </c>
      <c r="T885" s="949">
        <f t="shared" si="520"/>
        <v>0</v>
      </c>
      <c r="U885" s="949">
        <f t="shared" si="521"/>
        <v>8.1</v>
      </c>
      <c r="V885" s="949">
        <f t="shared" si="522"/>
        <v>0</v>
      </c>
      <c r="W885" s="949">
        <f t="shared" si="523"/>
        <v>8.1</v>
      </c>
      <c r="X885" s="949">
        <f t="shared" si="524"/>
        <v>98.1</v>
      </c>
      <c r="Y885" s="785"/>
      <c r="Z885" s="939"/>
    </row>
    <row r="886" spans="2:34" ht="15.65" customHeight="1" outlineLevel="2" x14ac:dyDescent="0.25">
      <c r="D886" s="1031" t="s">
        <v>1950</v>
      </c>
      <c r="E886" s="803">
        <v>6</v>
      </c>
      <c r="F886" s="804" t="s">
        <v>75</v>
      </c>
      <c r="G886" s="768">
        <v>0.2</v>
      </c>
      <c r="H886" s="768">
        <f>E886*G886</f>
        <v>1.2000000000000002</v>
      </c>
      <c r="I886" s="768">
        <v>1</v>
      </c>
      <c r="J886" s="768">
        <f>E886*I886</f>
        <v>6</v>
      </c>
      <c r="K886" s="768"/>
      <c r="L886" s="768">
        <f>+K886*E886</f>
        <v>0</v>
      </c>
      <c r="M886" s="1046">
        <f>J886+H886*Onderbouwing_M29!$Y$2+L886</f>
        <v>78.000000000000014</v>
      </c>
      <c r="N886" s="1049"/>
      <c r="O886" s="784"/>
      <c r="P886" s="947"/>
      <c r="Q886" s="947" t="s">
        <v>1643</v>
      </c>
      <c r="R886" s="949">
        <f t="shared" si="519"/>
        <v>72.000000000000014</v>
      </c>
      <c r="S886" s="948" t="s">
        <v>1942</v>
      </c>
      <c r="T886" s="949">
        <f t="shared" si="520"/>
        <v>6</v>
      </c>
      <c r="U886" s="949">
        <f t="shared" si="521"/>
        <v>6.4800000000000013</v>
      </c>
      <c r="V886" s="949">
        <f t="shared" si="522"/>
        <v>1.26</v>
      </c>
      <c r="W886" s="949">
        <f t="shared" si="523"/>
        <v>7.7400000000000011</v>
      </c>
      <c r="X886" s="949">
        <f t="shared" si="524"/>
        <v>85.740000000000009</v>
      </c>
      <c r="Z886" s="774"/>
    </row>
    <row r="887" spans="2:34" ht="15.65" customHeight="1" outlineLevel="2" x14ac:dyDescent="0.25">
      <c r="B887" s="1028"/>
      <c r="D887" s="1031" t="s">
        <v>1949</v>
      </c>
      <c r="E887" s="803">
        <v>1</v>
      </c>
      <c r="F887" s="804" t="s">
        <v>77</v>
      </c>
      <c r="G887" s="768">
        <v>2.5</v>
      </c>
      <c r="H887" s="768">
        <f>E887*G887</f>
        <v>2.5</v>
      </c>
      <c r="I887" s="768">
        <v>2000</v>
      </c>
      <c r="J887" s="768">
        <f>E887*I887</f>
        <v>2000</v>
      </c>
      <c r="K887" s="768"/>
      <c r="L887" s="768">
        <f>+K887*E887</f>
        <v>0</v>
      </c>
      <c r="M887" s="1046">
        <f>J887+H887*Onderbouwing_M29!$Y$2+L887</f>
        <v>2150</v>
      </c>
      <c r="N887" s="1049"/>
      <c r="O887" s="784"/>
      <c r="P887" s="947"/>
      <c r="Q887" s="947" t="s">
        <v>1643</v>
      </c>
      <c r="R887" s="949">
        <f t="shared" si="519"/>
        <v>150</v>
      </c>
      <c r="S887" s="948" t="s">
        <v>1942</v>
      </c>
      <c r="T887" s="949">
        <f t="shared" si="520"/>
        <v>2000</v>
      </c>
      <c r="U887" s="949">
        <f t="shared" si="521"/>
        <v>13.5</v>
      </c>
      <c r="V887" s="949">
        <f t="shared" si="522"/>
        <v>420</v>
      </c>
      <c r="W887" s="949">
        <f t="shared" si="523"/>
        <v>433.5</v>
      </c>
      <c r="X887" s="949">
        <f t="shared" si="524"/>
        <v>2583.5</v>
      </c>
      <c r="Z887" s="774"/>
    </row>
    <row r="888" spans="2:34" ht="15.65" customHeight="1" outlineLevel="2" x14ac:dyDescent="0.25">
      <c r="B888" s="1028"/>
      <c r="D888" s="1031" t="s">
        <v>217</v>
      </c>
      <c r="E888" s="803"/>
      <c r="F888" s="804" t="s">
        <v>224</v>
      </c>
      <c r="G888" s="768"/>
      <c r="H888" s="768"/>
      <c r="I888" s="768"/>
      <c r="J888" s="768"/>
      <c r="K888" s="768"/>
      <c r="L888" s="768">
        <f>+K888*E888</f>
        <v>0</v>
      </c>
      <c r="M888" s="1046">
        <f>J888+H888*Onderbouwing_M29!$Y$2+L888</f>
        <v>0</v>
      </c>
      <c r="N888" s="1049"/>
      <c r="O888" s="784"/>
      <c r="P888" s="947"/>
      <c r="Q888" s="947" t="s">
        <v>1643</v>
      </c>
      <c r="R888" s="949">
        <f>H888*$Y$2</f>
        <v>0</v>
      </c>
      <c r="S888" s="948" t="s">
        <v>1942</v>
      </c>
      <c r="T888" s="949">
        <f>J888</f>
        <v>0</v>
      </c>
      <c r="U888" s="949">
        <f>R888*$U$2</f>
        <v>0</v>
      </c>
      <c r="V888" s="949">
        <f>T888*$V$2</f>
        <v>0</v>
      </c>
      <c r="W888" s="949">
        <f>U888+V888</f>
        <v>0</v>
      </c>
      <c r="X888" s="949">
        <f>M888+W888</f>
        <v>0</v>
      </c>
      <c r="Z888" s="774"/>
    </row>
    <row r="889" spans="2:34" ht="15.65" customHeight="1" outlineLevel="2" x14ac:dyDescent="0.25">
      <c r="B889" s="1028"/>
      <c r="D889" s="1031" t="s">
        <v>218</v>
      </c>
      <c r="E889" s="803"/>
      <c r="F889" s="804" t="s">
        <v>224</v>
      </c>
      <c r="G889" s="768"/>
      <c r="H889" s="768">
        <f>E889*G889</f>
        <v>0</v>
      </c>
      <c r="I889" s="768"/>
      <c r="J889" s="768">
        <f>E889*I889</f>
        <v>0</v>
      </c>
      <c r="K889" s="768"/>
      <c r="L889" s="768">
        <f>+K889*E889</f>
        <v>0</v>
      </c>
      <c r="M889" s="1046">
        <f>J889+H889*Onderbouwing_M29!$Y$2+L889</f>
        <v>0</v>
      </c>
      <c r="N889" s="1049"/>
      <c r="O889" s="784"/>
      <c r="P889" s="947"/>
      <c r="Q889" s="947" t="s">
        <v>1643</v>
      </c>
      <c r="R889" s="949">
        <f t="shared" ref="R889:R891" si="525">H889*$Y$2</f>
        <v>0</v>
      </c>
      <c r="S889" s="948" t="s">
        <v>1942</v>
      </c>
      <c r="T889" s="949">
        <f t="shared" ref="T889:T891" si="526">J889</f>
        <v>0</v>
      </c>
      <c r="U889" s="949">
        <f t="shared" ref="U889:U891" si="527">R889*$U$2</f>
        <v>0</v>
      </c>
      <c r="V889" s="949">
        <f t="shared" ref="V889:V891" si="528">T889*$V$2</f>
        <v>0</v>
      </c>
      <c r="W889" s="949">
        <f t="shared" ref="W889:W891" si="529">U889+V889</f>
        <v>0</v>
      </c>
      <c r="X889" s="949">
        <f t="shared" ref="X889:X891" si="530">M889+W889</f>
        <v>0</v>
      </c>
      <c r="Z889" s="774"/>
    </row>
    <row r="890" spans="2:34" ht="15.65" customHeight="1" outlineLevel="2" x14ac:dyDescent="0.25">
      <c r="B890" s="1028"/>
      <c r="D890" s="1031"/>
      <c r="E890" s="803"/>
      <c r="F890" s="804"/>
      <c r="G890" s="768"/>
      <c r="H890" s="768">
        <f>E890*G890</f>
        <v>0</v>
      </c>
      <c r="I890" s="768"/>
      <c r="J890" s="768">
        <f>E890*I890</f>
        <v>0</v>
      </c>
      <c r="K890" s="768"/>
      <c r="L890" s="768">
        <f>+K890*E890</f>
        <v>0</v>
      </c>
      <c r="M890" s="1046">
        <f>J890+H890*Onderbouwing_M29!$Y$2+L890</f>
        <v>0</v>
      </c>
      <c r="N890" s="1049"/>
      <c r="O890" s="784"/>
      <c r="P890" s="947"/>
      <c r="Q890" s="947" t="s">
        <v>1643</v>
      </c>
      <c r="R890" s="949">
        <f t="shared" si="525"/>
        <v>0</v>
      </c>
      <c r="S890" s="948" t="s">
        <v>1942</v>
      </c>
      <c r="T890" s="949">
        <f t="shared" si="526"/>
        <v>0</v>
      </c>
      <c r="U890" s="949">
        <f t="shared" si="527"/>
        <v>0</v>
      </c>
      <c r="V890" s="949">
        <f t="shared" si="528"/>
        <v>0</v>
      </c>
      <c r="W890" s="949">
        <f t="shared" si="529"/>
        <v>0</v>
      </c>
      <c r="X890" s="949">
        <f t="shared" si="530"/>
        <v>0</v>
      </c>
      <c r="Z890" s="774"/>
    </row>
    <row r="891" spans="2:34" ht="15.65" customHeight="1" outlineLevel="2" x14ac:dyDescent="0.25">
      <c r="P891" s="947"/>
      <c r="Q891" s="947" t="s">
        <v>1643</v>
      </c>
      <c r="R891" s="949">
        <f t="shared" si="525"/>
        <v>0</v>
      </c>
      <c r="S891" s="948" t="s">
        <v>1942</v>
      </c>
      <c r="T891" s="949">
        <f t="shared" si="526"/>
        <v>0</v>
      </c>
      <c r="U891" s="949">
        <f t="shared" si="527"/>
        <v>0</v>
      </c>
      <c r="V891" s="949">
        <f t="shared" si="528"/>
        <v>0</v>
      </c>
      <c r="W891" s="949">
        <f t="shared" si="529"/>
        <v>0</v>
      </c>
      <c r="X891" s="949">
        <f t="shared" si="530"/>
        <v>0</v>
      </c>
    </row>
    <row r="892" spans="2:34" ht="9" customHeight="1" outlineLevel="1" x14ac:dyDescent="0.25">
      <c r="B892" s="788"/>
      <c r="D892" s="789"/>
      <c r="E892" s="791"/>
      <c r="F892" s="789"/>
      <c r="G892" s="790"/>
      <c r="H892" s="790"/>
      <c r="I892" s="790"/>
      <c r="J892" s="790"/>
      <c r="K892" s="790"/>
      <c r="L892" s="790"/>
      <c r="M892" s="790"/>
      <c r="N892" s="1037"/>
      <c r="O892" s="963"/>
      <c r="P892" s="963"/>
      <c r="Q892" s="963"/>
      <c r="R892" s="963"/>
      <c r="S892" s="963"/>
      <c r="T892" s="963"/>
      <c r="U892" s="963"/>
      <c r="V892" s="963"/>
      <c r="W892" s="963"/>
      <c r="X892" s="963"/>
      <c r="Y892" s="963"/>
      <c r="Z892" s="774"/>
      <c r="AA892" s="779"/>
      <c r="AB892" s="753"/>
      <c r="AC892" s="753"/>
      <c r="AD892" s="753"/>
      <c r="AE892" s="753"/>
      <c r="AF892" s="753"/>
      <c r="AG892" s="758"/>
      <c r="AH892" s="758"/>
    </row>
    <row r="893" spans="2:34" ht="15.65" customHeight="1" outlineLevel="1" x14ac:dyDescent="0.25">
      <c r="B893" s="760" t="s">
        <v>225</v>
      </c>
      <c r="D893" s="761" t="s">
        <v>226</v>
      </c>
      <c r="E893" s="780">
        <v>1</v>
      </c>
      <c r="F893" s="761" t="s">
        <v>76</v>
      </c>
      <c r="G893" s="762"/>
      <c r="H893" s="762">
        <f>SUM(H894:H899)</f>
        <v>0</v>
      </c>
      <c r="I893" s="762"/>
      <c r="J893" s="762">
        <f>SUM(J894:J899)</f>
        <v>0</v>
      </c>
      <c r="K893" s="762"/>
      <c r="L893" s="762">
        <f>SUM(L894:L899)</f>
        <v>0</v>
      </c>
      <c r="M893" s="762">
        <f>SUM(M894:M899)</f>
        <v>0</v>
      </c>
      <c r="N893" s="1049"/>
      <c r="O893" s="763">
        <f>SUM(M894:M899)</f>
        <v>0</v>
      </c>
      <c r="P893" s="781" t="str">
        <f>B893</f>
        <v>V2-1-X</v>
      </c>
      <c r="Q893" s="781"/>
      <c r="R893" s="781"/>
      <c r="S893" s="781"/>
      <c r="T893" s="781"/>
      <c r="U893" s="781"/>
      <c r="V893" s="781"/>
      <c r="W893" s="781"/>
      <c r="X893" s="781"/>
      <c r="Y893" s="764"/>
      <c r="Z893" s="939"/>
    </row>
    <row r="894" spans="2:34" ht="15.65" customHeight="1" outlineLevel="2" x14ac:dyDescent="0.25">
      <c r="B894" s="782"/>
      <c r="D894" s="793" t="s">
        <v>227</v>
      </c>
      <c r="E894" s="783"/>
      <c r="G894" s="784"/>
      <c r="H894" s="784"/>
      <c r="I894" s="795"/>
      <c r="J894" s="795"/>
      <c r="K894" s="795"/>
      <c r="L894" s="784"/>
      <c r="M894" s="784"/>
      <c r="N894" s="1049"/>
      <c r="O894" s="785"/>
      <c r="P894" s="947"/>
      <c r="Q894" s="947" t="s">
        <v>1643</v>
      </c>
      <c r="R894" s="949">
        <f t="shared" ref="R894:R897" si="531">H894*$Y$2</f>
        <v>0</v>
      </c>
      <c r="S894" s="948" t="s">
        <v>1942</v>
      </c>
      <c r="T894" s="949">
        <f t="shared" ref="T894:T897" si="532">J894</f>
        <v>0</v>
      </c>
      <c r="U894" s="949">
        <f t="shared" ref="U894:U897" si="533">R894*$U$2</f>
        <v>0</v>
      </c>
      <c r="V894" s="949">
        <f t="shared" ref="V894:V897" si="534">T894*$V$2</f>
        <v>0</v>
      </c>
      <c r="W894" s="949">
        <f t="shared" ref="W894:W897" si="535">U894+V894</f>
        <v>0</v>
      </c>
      <c r="X894" s="949">
        <f t="shared" ref="X894:X897" si="536">M894+W894</f>
        <v>0</v>
      </c>
      <c r="Y894" s="785"/>
      <c r="Z894" s="939"/>
    </row>
    <row r="895" spans="2:34" ht="15.65" customHeight="1" outlineLevel="2" x14ac:dyDescent="0.25">
      <c r="B895" s="1028" t="s">
        <v>2002</v>
      </c>
      <c r="D895" s="1031"/>
      <c r="E895" s="803">
        <v>1</v>
      </c>
      <c r="F895" s="804"/>
      <c r="G895" s="768"/>
      <c r="H895" s="768">
        <f>E895*G895</f>
        <v>0</v>
      </c>
      <c r="I895" s="768"/>
      <c r="J895" s="768">
        <f>E895*I895</f>
        <v>0</v>
      </c>
      <c r="K895" s="768"/>
      <c r="L895" s="768">
        <f t="shared" ref="L895:L898" si="537">+K895*E895</f>
        <v>0</v>
      </c>
      <c r="M895" s="1046">
        <f>J895+H895*Onderbouwing_M29!$Y$2+L895</f>
        <v>0</v>
      </c>
      <c r="N895" s="1049"/>
      <c r="O895" s="787"/>
      <c r="P895" s="947"/>
      <c r="Q895" s="947" t="s">
        <v>1643</v>
      </c>
      <c r="R895" s="949">
        <f t="shared" si="531"/>
        <v>0</v>
      </c>
      <c r="S895" s="948" t="s">
        <v>1942</v>
      </c>
      <c r="T895" s="949">
        <f t="shared" si="532"/>
        <v>0</v>
      </c>
      <c r="U895" s="949">
        <f t="shared" si="533"/>
        <v>0</v>
      </c>
      <c r="V895" s="949">
        <f t="shared" si="534"/>
        <v>0</v>
      </c>
      <c r="W895" s="949">
        <f t="shared" si="535"/>
        <v>0</v>
      </c>
      <c r="X895" s="949">
        <f t="shared" si="536"/>
        <v>0</v>
      </c>
      <c r="Y895" s="817"/>
      <c r="Z895" s="774"/>
    </row>
    <row r="896" spans="2:34" ht="15.65" customHeight="1" outlineLevel="2" x14ac:dyDescent="0.25">
      <c r="B896" s="1028"/>
      <c r="D896" s="1031"/>
      <c r="E896" s="803">
        <v>1</v>
      </c>
      <c r="F896" s="804"/>
      <c r="G896" s="768"/>
      <c r="H896" s="768">
        <f>E896*G896</f>
        <v>0</v>
      </c>
      <c r="I896" s="768"/>
      <c r="J896" s="768">
        <f>E896*I896</f>
        <v>0</v>
      </c>
      <c r="K896" s="768"/>
      <c r="L896" s="768">
        <f t="shared" si="537"/>
        <v>0</v>
      </c>
      <c r="M896" s="1046">
        <f>J896+H896*Onderbouwing_M29!$Y$2+L896</f>
        <v>0</v>
      </c>
      <c r="N896" s="1049"/>
      <c r="O896" s="784"/>
      <c r="P896" s="947"/>
      <c r="Q896" s="947" t="s">
        <v>1643</v>
      </c>
      <c r="R896" s="949">
        <f t="shared" si="531"/>
        <v>0</v>
      </c>
      <c r="S896" s="948" t="s">
        <v>1942</v>
      </c>
      <c r="T896" s="949">
        <f t="shared" si="532"/>
        <v>0</v>
      </c>
      <c r="U896" s="949">
        <f t="shared" si="533"/>
        <v>0</v>
      </c>
      <c r="V896" s="949">
        <f t="shared" si="534"/>
        <v>0</v>
      </c>
      <c r="W896" s="949">
        <f t="shared" si="535"/>
        <v>0</v>
      </c>
      <c r="X896" s="949">
        <f t="shared" si="536"/>
        <v>0</v>
      </c>
      <c r="Z896" s="774"/>
    </row>
    <row r="897" spans="2:34" ht="15.65" customHeight="1" outlineLevel="2" x14ac:dyDescent="0.25">
      <c r="B897" s="1028"/>
      <c r="D897" s="1031"/>
      <c r="E897" s="803">
        <v>1</v>
      </c>
      <c r="F897" s="804"/>
      <c r="G897" s="768"/>
      <c r="H897" s="768">
        <f>E897*G897</f>
        <v>0</v>
      </c>
      <c r="I897" s="768">
        <v>0</v>
      </c>
      <c r="J897" s="768">
        <f>E897*I897</f>
        <v>0</v>
      </c>
      <c r="K897" s="768"/>
      <c r="L897" s="768">
        <f t="shared" si="537"/>
        <v>0</v>
      </c>
      <c r="M897" s="1046">
        <f>J897+H897*Onderbouwing_M29!$Y$2+L897</f>
        <v>0</v>
      </c>
      <c r="N897" s="1049"/>
      <c r="O897" s="784"/>
      <c r="P897" s="947"/>
      <c r="Q897" s="947" t="s">
        <v>1643</v>
      </c>
      <c r="R897" s="949">
        <f t="shared" si="531"/>
        <v>0</v>
      </c>
      <c r="S897" s="948" t="s">
        <v>1942</v>
      </c>
      <c r="T897" s="949">
        <f t="shared" si="532"/>
        <v>0</v>
      </c>
      <c r="U897" s="949">
        <f t="shared" si="533"/>
        <v>0</v>
      </c>
      <c r="V897" s="949">
        <f t="shared" si="534"/>
        <v>0</v>
      </c>
      <c r="W897" s="949">
        <f t="shared" si="535"/>
        <v>0</v>
      </c>
      <c r="X897" s="949">
        <f t="shared" si="536"/>
        <v>0</v>
      </c>
      <c r="Z897" s="774"/>
    </row>
    <row r="898" spans="2:34" ht="15.65" customHeight="1" outlineLevel="2" x14ac:dyDescent="0.25">
      <c r="B898" s="1028"/>
      <c r="D898" s="1031"/>
      <c r="E898" s="803">
        <v>1</v>
      </c>
      <c r="F898" s="804"/>
      <c r="G898" s="768"/>
      <c r="H898" s="768">
        <f>E898*G898</f>
        <v>0</v>
      </c>
      <c r="I898" s="768"/>
      <c r="J898" s="768">
        <f>E898*I898</f>
        <v>0</v>
      </c>
      <c r="K898" s="768"/>
      <c r="L898" s="768">
        <f t="shared" si="537"/>
        <v>0</v>
      </c>
      <c r="M898" s="1046">
        <f>J898+H898*Onderbouwing_M29!$Y$2+L898</f>
        <v>0</v>
      </c>
      <c r="N898" s="1049"/>
      <c r="O898" s="784"/>
      <c r="P898" s="947"/>
      <c r="Q898" s="947" t="s">
        <v>1643</v>
      </c>
      <c r="R898" s="949">
        <f>H898*$Y$2</f>
        <v>0</v>
      </c>
      <c r="S898" s="948" t="s">
        <v>1942</v>
      </c>
      <c r="T898" s="949">
        <f>J898</f>
        <v>0</v>
      </c>
      <c r="U898" s="949">
        <f>R898*$U$2</f>
        <v>0</v>
      </c>
      <c r="V898" s="949">
        <f>T898*$V$2</f>
        <v>0</v>
      </c>
      <c r="W898" s="949">
        <f>U898+V898</f>
        <v>0</v>
      </c>
      <c r="X898" s="949">
        <f>M898+W898</f>
        <v>0</v>
      </c>
      <c r="Z898" s="774"/>
    </row>
    <row r="899" spans="2:34" ht="15.65" customHeight="1" outlineLevel="2" x14ac:dyDescent="0.25">
      <c r="B899" s="782"/>
      <c r="D899" s="816"/>
      <c r="E899" s="783"/>
      <c r="G899" s="784"/>
      <c r="H899" s="784">
        <f>E899*G899</f>
        <v>0</v>
      </c>
      <c r="I899" s="784"/>
      <c r="J899" s="784">
        <f>E899*I899</f>
        <v>0</v>
      </c>
      <c r="K899" s="784"/>
      <c r="L899" s="784">
        <f>E899*K899</f>
        <v>0</v>
      </c>
      <c r="M899" s="784">
        <f>J899+H899*Onderbouwing_M29!$Y$2+L899</f>
        <v>0</v>
      </c>
      <c r="N899" s="1049"/>
      <c r="O899" s="785"/>
      <c r="P899" s="947"/>
      <c r="Q899" s="947" t="s">
        <v>1643</v>
      </c>
      <c r="R899" s="949">
        <f t="shared" ref="R899" si="538">H899*$Y$2</f>
        <v>0</v>
      </c>
      <c r="S899" s="948" t="s">
        <v>1942</v>
      </c>
      <c r="T899" s="949">
        <f t="shared" ref="T899" si="539">J899</f>
        <v>0</v>
      </c>
      <c r="U899" s="949">
        <f t="shared" ref="U899" si="540">R899*$U$2</f>
        <v>0</v>
      </c>
      <c r="V899" s="949">
        <f t="shared" ref="V899" si="541">T899*$V$2</f>
        <v>0</v>
      </c>
      <c r="W899" s="949">
        <f t="shared" ref="W899" si="542">U899+V899</f>
        <v>0</v>
      </c>
      <c r="X899" s="949">
        <f t="shared" ref="X899" si="543">M899+W899</f>
        <v>0</v>
      </c>
      <c r="Y899" s="785"/>
      <c r="Z899" s="939"/>
    </row>
    <row r="900" spans="2:34" ht="9" customHeight="1" outlineLevel="1" x14ac:dyDescent="0.25">
      <c r="B900" s="788"/>
      <c r="D900" s="789"/>
      <c r="E900" s="791"/>
      <c r="F900" s="789"/>
      <c r="G900" s="790"/>
      <c r="H900" s="790"/>
      <c r="I900" s="790"/>
      <c r="J900" s="790"/>
      <c r="K900" s="790"/>
      <c r="L900" s="790"/>
      <c r="M900" s="790"/>
      <c r="N900" s="1037"/>
      <c r="O900" s="963"/>
      <c r="P900" s="963"/>
      <c r="Q900" s="963"/>
      <c r="R900" s="963"/>
      <c r="S900" s="963"/>
      <c r="T900" s="963"/>
      <c r="U900" s="963"/>
      <c r="V900" s="963"/>
      <c r="W900" s="963"/>
      <c r="X900" s="963"/>
      <c r="Y900" s="963"/>
      <c r="Z900" s="774"/>
      <c r="AA900" s="779"/>
      <c r="AB900" s="753"/>
      <c r="AC900" s="753"/>
      <c r="AD900" s="753"/>
      <c r="AE900" s="753"/>
      <c r="AF900" s="753"/>
      <c r="AG900" s="758"/>
      <c r="AH900" s="758"/>
    </row>
    <row r="901" spans="2:34" ht="15.65" customHeight="1" outlineLevel="1" x14ac:dyDescent="0.25">
      <c r="B901" s="760" t="s">
        <v>2005</v>
      </c>
      <c r="D901" s="761" t="s">
        <v>1867</v>
      </c>
      <c r="E901" s="780">
        <v>0.5</v>
      </c>
      <c r="F901" s="761" t="s">
        <v>78</v>
      </c>
      <c r="G901" s="762"/>
      <c r="H901" s="762">
        <f>SUM(H902:H910)</f>
        <v>1.53</v>
      </c>
      <c r="I901" s="762"/>
      <c r="J901" s="762">
        <f>SUM(J902:J910)</f>
        <v>39.125</v>
      </c>
      <c r="K901" s="762"/>
      <c r="L901" s="762">
        <f>SUM(L902:L910)</f>
        <v>0</v>
      </c>
      <c r="M901" s="762">
        <f>SUM(M902:M910)</f>
        <v>130.92500000000001</v>
      </c>
      <c r="N901" s="1049"/>
      <c r="O901" s="763">
        <f>M901/E901</f>
        <v>261.85000000000002</v>
      </c>
      <c r="P901" s="781" t="str">
        <f>B901</f>
        <v>V2-2-A1</v>
      </c>
      <c r="Q901" s="781"/>
      <c r="R901" s="781"/>
      <c r="S901" s="781"/>
      <c r="T901" s="781"/>
      <c r="U901" s="781"/>
      <c r="V901" s="781"/>
      <c r="W901" s="781"/>
      <c r="X901" s="763">
        <f>SUM(X904:X909)/E901</f>
        <v>294.80650000000003</v>
      </c>
      <c r="Y901" s="763" t="s">
        <v>232</v>
      </c>
      <c r="Z901" s="939"/>
    </row>
    <row r="902" spans="2:34" ht="15.65" customHeight="1" outlineLevel="2" x14ac:dyDescent="0.25">
      <c r="B902" s="782"/>
      <c r="D902" s="793" t="s">
        <v>168</v>
      </c>
      <c r="E902" s="819"/>
      <c r="F902" s="820"/>
      <c r="G902" s="821"/>
      <c r="H902" s="821"/>
      <c r="I902" s="795"/>
      <c r="J902" s="821"/>
      <c r="K902" s="821"/>
      <c r="L902" s="821"/>
      <c r="M902" s="821"/>
      <c r="N902" s="1052"/>
      <c r="O902" s="822" t="s">
        <v>233</v>
      </c>
      <c r="P902" s="785"/>
      <c r="Q902" s="785"/>
      <c r="R902" s="785"/>
      <c r="S902" s="785"/>
      <c r="T902" s="785"/>
      <c r="U902" s="785"/>
      <c r="V902" s="785"/>
      <c r="W902" s="785"/>
      <c r="X902" s="785"/>
      <c r="Y902" s="785"/>
      <c r="Z902" s="939"/>
    </row>
    <row r="903" spans="2:34" ht="15.65" customHeight="1" outlineLevel="2" x14ac:dyDescent="0.25">
      <c r="B903" s="782"/>
      <c r="D903" s="820" t="s">
        <v>1638</v>
      </c>
      <c r="E903" s="803">
        <v>0.5</v>
      </c>
      <c r="F903" s="769" t="s">
        <v>78</v>
      </c>
      <c r="G903" s="767"/>
      <c r="H903" s="767"/>
      <c r="I903" s="821"/>
      <c r="J903" s="767"/>
      <c r="K903" s="767"/>
      <c r="L903" s="767"/>
      <c r="M903" s="767"/>
      <c r="N903" s="1049"/>
      <c r="O903" s="787" t="s">
        <v>214</v>
      </c>
      <c r="P903" s="785"/>
      <c r="Q903" s="785"/>
      <c r="R903" s="785"/>
      <c r="S903" s="785"/>
      <c r="T903" s="785"/>
      <c r="U903" s="785"/>
      <c r="V903" s="785"/>
      <c r="W903" s="785"/>
      <c r="X903" s="785"/>
      <c r="Y903" s="785"/>
      <c r="Z903" s="939"/>
    </row>
    <row r="904" spans="2:34" ht="15.65" customHeight="1" outlineLevel="2" x14ac:dyDescent="0.25">
      <c r="B904" s="1028"/>
      <c r="D904" s="1031" t="s">
        <v>234</v>
      </c>
      <c r="E904" s="803">
        <v>0.5</v>
      </c>
      <c r="F904" s="804" t="s">
        <v>78</v>
      </c>
      <c r="G904" s="768">
        <v>0.5</v>
      </c>
      <c r="H904" s="768">
        <f>E904*G904</f>
        <v>0.25</v>
      </c>
      <c r="I904" s="767">
        <v>1.25</v>
      </c>
      <c r="J904" s="768">
        <f>E904*I904</f>
        <v>0.625</v>
      </c>
      <c r="K904" s="768"/>
      <c r="L904" s="768">
        <f>+K904*E904</f>
        <v>0</v>
      </c>
      <c r="M904" s="1046">
        <f>J904+H904*Onderbouwing_M29!$Y$2+L904</f>
        <v>15.625</v>
      </c>
      <c r="N904" s="1049"/>
      <c r="O904" s="784"/>
      <c r="P904" s="784"/>
      <c r="Q904" s="947" t="s">
        <v>1643</v>
      </c>
      <c r="R904" s="949">
        <f>H904*$Y$2</f>
        <v>15</v>
      </c>
      <c r="S904" s="948" t="s">
        <v>1942</v>
      </c>
      <c r="T904" s="949">
        <f>J904</f>
        <v>0.625</v>
      </c>
      <c r="U904" s="949">
        <f>R904*$U$2</f>
        <v>1.3499999999999999</v>
      </c>
      <c r="V904" s="949">
        <f>T904*$V$2</f>
        <v>0.13125000000000001</v>
      </c>
      <c r="W904" s="949">
        <f>U904+V904</f>
        <v>1.48125</v>
      </c>
      <c r="X904" s="949">
        <f>M904+W904</f>
        <v>17.106249999999999</v>
      </c>
      <c r="Z904" s="774"/>
    </row>
    <row r="905" spans="2:34" ht="15.65" customHeight="1" outlineLevel="2" x14ac:dyDescent="0.25">
      <c r="B905" s="1028"/>
      <c r="D905" s="1031" t="s">
        <v>215</v>
      </c>
      <c r="E905" s="803">
        <v>0.5</v>
      </c>
      <c r="F905" s="804" t="s">
        <v>78</v>
      </c>
      <c r="G905" s="768">
        <v>0.08</v>
      </c>
      <c r="H905" s="768">
        <f>E905*G905</f>
        <v>0.04</v>
      </c>
      <c r="I905" s="768">
        <v>1</v>
      </c>
      <c r="J905" s="768">
        <f>E905*I905</f>
        <v>0.5</v>
      </c>
      <c r="K905" s="768"/>
      <c r="L905" s="768">
        <f>+K905*E905</f>
        <v>0</v>
      </c>
      <c r="M905" s="1046">
        <f>J905+H905*Onderbouwing_M29!$Y$2+L905</f>
        <v>2.9</v>
      </c>
      <c r="N905" s="1049"/>
      <c r="O905" s="784"/>
      <c r="P905" s="785"/>
      <c r="Q905" s="947" t="s">
        <v>1643</v>
      </c>
      <c r="R905" s="949">
        <f>H905*$Y$2</f>
        <v>2.4</v>
      </c>
      <c r="S905" s="948" t="s">
        <v>1942</v>
      </c>
      <c r="T905" s="949">
        <f>J905</f>
        <v>0.5</v>
      </c>
      <c r="U905" s="949">
        <f>R905*$U$2</f>
        <v>0.216</v>
      </c>
      <c r="V905" s="949">
        <f>T905*$V$2</f>
        <v>0.105</v>
      </c>
      <c r="W905" s="949">
        <f>U905+V905</f>
        <v>0.32100000000000001</v>
      </c>
      <c r="X905" s="949">
        <f>M905+W905</f>
        <v>3.2210000000000001</v>
      </c>
      <c r="Z905" s="774"/>
    </row>
    <row r="906" spans="2:34" ht="15.65" customHeight="1" outlineLevel="2" x14ac:dyDescent="0.25">
      <c r="B906" s="1028"/>
      <c r="D906" s="1031" t="s">
        <v>235</v>
      </c>
      <c r="E906" s="803">
        <v>0.5</v>
      </c>
      <c r="F906" s="804" t="s">
        <v>78</v>
      </c>
      <c r="G906" s="767">
        <v>2</v>
      </c>
      <c r="H906" s="767">
        <f>E906*G906</f>
        <v>1</v>
      </c>
      <c r="I906" s="768">
        <v>55</v>
      </c>
      <c r="J906" s="767">
        <f>E906*I906</f>
        <v>27.5</v>
      </c>
      <c r="K906" s="767"/>
      <c r="L906" s="767">
        <f>E906*K906</f>
        <v>0</v>
      </c>
      <c r="M906" s="767">
        <f>J906+H906*Onderbouwing_M29!$Y$2+L906</f>
        <v>87.5</v>
      </c>
      <c r="N906" s="1049"/>
      <c r="O906" s="784"/>
      <c r="P906" s="785"/>
      <c r="Q906" s="947" t="s">
        <v>1643</v>
      </c>
      <c r="R906" s="949">
        <f>H906*$Y$2</f>
        <v>60</v>
      </c>
      <c r="S906" s="948" t="s">
        <v>1942</v>
      </c>
      <c r="T906" s="949">
        <f>J906</f>
        <v>27.5</v>
      </c>
      <c r="U906" s="949">
        <f>R906*$U$2</f>
        <v>5.3999999999999995</v>
      </c>
      <c r="V906" s="949">
        <f>T906*$V$2</f>
        <v>5.7749999999999995</v>
      </c>
      <c r="W906" s="949">
        <f>U906+V906</f>
        <v>11.174999999999999</v>
      </c>
      <c r="X906" s="949">
        <f>M906+W906</f>
        <v>98.674999999999997</v>
      </c>
      <c r="Z906" s="774"/>
    </row>
    <row r="907" spans="2:34" ht="15.65" customHeight="1" outlineLevel="2" x14ac:dyDescent="0.25">
      <c r="B907" s="1028"/>
      <c r="D907" s="1031" t="s">
        <v>236</v>
      </c>
      <c r="E907" s="803">
        <v>3</v>
      </c>
      <c r="F907" s="804" t="s">
        <v>75</v>
      </c>
      <c r="G907" s="767">
        <v>0.08</v>
      </c>
      <c r="H907" s="767">
        <f>E907*G907</f>
        <v>0.24</v>
      </c>
      <c r="I907" s="767">
        <v>3.5</v>
      </c>
      <c r="J907" s="767">
        <f>E907*I907</f>
        <v>10.5</v>
      </c>
      <c r="K907" s="767"/>
      <c r="L907" s="767">
        <f>E907*K907</f>
        <v>0</v>
      </c>
      <c r="M907" s="767">
        <f>J907+H907*Onderbouwing_M29!$Y$2+L907</f>
        <v>24.9</v>
      </c>
      <c r="N907" s="1049"/>
      <c r="O907" s="784"/>
      <c r="P907" s="785"/>
      <c r="Q907" s="947" t="s">
        <v>1643</v>
      </c>
      <c r="R907" s="949">
        <f>H907*$Y$2</f>
        <v>14.399999999999999</v>
      </c>
      <c r="S907" s="948" t="s">
        <v>1942</v>
      </c>
      <c r="T907" s="949">
        <f>J907</f>
        <v>10.5</v>
      </c>
      <c r="U907" s="949">
        <f>R907*$U$2</f>
        <v>1.2959999999999998</v>
      </c>
      <c r="V907" s="949">
        <f>T907*$V$2</f>
        <v>2.2050000000000001</v>
      </c>
      <c r="W907" s="949">
        <f>U907+V907</f>
        <v>3.5009999999999999</v>
      </c>
      <c r="X907" s="949">
        <f>M907+W907</f>
        <v>28.401</v>
      </c>
      <c r="Z907" s="774"/>
    </row>
    <row r="908" spans="2:34" ht="15.65" customHeight="1" outlineLevel="2" x14ac:dyDescent="0.25">
      <c r="B908" s="1028"/>
      <c r="D908" s="1031"/>
      <c r="E908" s="803"/>
      <c r="F908" s="804"/>
      <c r="G908" s="767"/>
      <c r="H908" s="767">
        <f>E908*G908</f>
        <v>0</v>
      </c>
      <c r="I908" s="767">
        <v>0</v>
      </c>
      <c r="J908" s="767">
        <f>E908*I908</f>
        <v>0</v>
      </c>
      <c r="K908" s="767"/>
      <c r="L908" s="767">
        <f>E908*K908</f>
        <v>0</v>
      </c>
      <c r="M908" s="767">
        <f>J908+H908*Onderbouwing_M29!$Y$2+L908</f>
        <v>0</v>
      </c>
      <c r="N908" s="1049"/>
      <c r="O908" s="784"/>
      <c r="P908" s="784"/>
      <c r="Q908" s="947" t="s">
        <v>1643</v>
      </c>
      <c r="R908" s="949">
        <f>H908*$Y$2</f>
        <v>0</v>
      </c>
      <c r="S908" s="948" t="s">
        <v>1942</v>
      </c>
      <c r="T908" s="949">
        <f>J908</f>
        <v>0</v>
      </c>
      <c r="U908" s="949">
        <f>R908*$U$2</f>
        <v>0</v>
      </c>
      <c r="V908" s="949">
        <f>T908*$V$2</f>
        <v>0</v>
      </c>
      <c r="W908" s="949">
        <f>U908+V908</f>
        <v>0</v>
      </c>
      <c r="X908" s="949">
        <f>M908+W908</f>
        <v>0</v>
      </c>
      <c r="Z908" s="774"/>
    </row>
    <row r="909" spans="2:34" ht="15.65" customHeight="1" outlineLevel="2" x14ac:dyDescent="0.25">
      <c r="B909" s="1028"/>
      <c r="D909" s="1031" t="s">
        <v>219</v>
      </c>
      <c r="E909" s="803"/>
      <c r="F909" s="804" t="s">
        <v>237</v>
      </c>
      <c r="G909" s="767"/>
      <c r="H909" s="767"/>
      <c r="I909" s="767"/>
      <c r="J909" s="767"/>
      <c r="K909" s="767"/>
      <c r="L909" s="767"/>
      <c r="M909" s="767"/>
      <c r="N909" s="1049"/>
      <c r="O909" s="784"/>
      <c r="P909" s="785"/>
      <c r="Q909" s="785"/>
      <c r="R909" s="785"/>
      <c r="S909" s="785"/>
      <c r="T909" s="785"/>
      <c r="U909" s="785"/>
      <c r="V909" s="785"/>
      <c r="W909" s="785"/>
      <c r="X909" s="785"/>
      <c r="Z909" s="774"/>
    </row>
    <row r="910" spans="2:34" ht="15.65" customHeight="1" outlineLevel="2" x14ac:dyDescent="0.25">
      <c r="B910" s="782"/>
      <c r="D910" s="808"/>
      <c r="E910" s="796"/>
      <c r="F910" s="769"/>
      <c r="G910" s="767"/>
      <c r="H910" s="767"/>
      <c r="I910" s="767"/>
      <c r="J910" s="767"/>
      <c r="K910" s="767"/>
      <c r="L910" s="767"/>
      <c r="M910" s="767"/>
      <c r="N910" s="1049"/>
      <c r="O910" s="785"/>
      <c r="P910" s="785"/>
      <c r="Q910" s="785"/>
      <c r="R910" s="785"/>
      <c r="S910" s="785"/>
      <c r="T910" s="785"/>
      <c r="U910" s="785"/>
      <c r="V910" s="785"/>
      <c r="W910" s="785"/>
      <c r="X910" s="785"/>
      <c r="Y910" s="785"/>
      <c r="Z910" s="939"/>
    </row>
    <row r="911" spans="2:34" ht="9" customHeight="1" outlineLevel="1" x14ac:dyDescent="0.25">
      <c r="B911" s="788"/>
      <c r="D911" s="789"/>
      <c r="E911" s="791"/>
      <c r="F911" s="789"/>
      <c r="G911" s="790"/>
      <c r="H911" s="790"/>
      <c r="I911" s="790"/>
      <c r="J911" s="790"/>
      <c r="K911" s="790"/>
      <c r="L911" s="790"/>
      <c r="M911" s="790"/>
      <c r="N911" s="1037"/>
      <c r="O911" s="963"/>
      <c r="P911" s="963"/>
      <c r="Q911" s="963"/>
      <c r="R911" s="963"/>
      <c r="S911" s="963"/>
      <c r="T911" s="963"/>
      <c r="U911" s="963"/>
      <c r="V911" s="963"/>
      <c r="W911" s="963"/>
      <c r="X911" s="963"/>
      <c r="Y911" s="963"/>
      <c r="Z911" s="774"/>
      <c r="AA911" s="779"/>
      <c r="AB911" s="753"/>
      <c r="AC911" s="753"/>
      <c r="AD911" s="753"/>
      <c r="AE911" s="753"/>
      <c r="AF911" s="753"/>
      <c r="AG911" s="758"/>
      <c r="AH911" s="758"/>
    </row>
    <row r="912" spans="2:34" ht="15.65" customHeight="1" outlineLevel="1" x14ac:dyDescent="0.25">
      <c r="B912" s="760" t="s">
        <v>2006</v>
      </c>
      <c r="D912" s="761" t="s">
        <v>2080</v>
      </c>
      <c r="E912" s="780">
        <v>0.5</v>
      </c>
      <c r="F912" s="761" t="s">
        <v>78</v>
      </c>
      <c r="G912" s="762"/>
      <c r="H912" s="762">
        <f>SUM(H913:H920)</f>
        <v>1.53</v>
      </c>
      <c r="I912" s="762"/>
      <c r="J912" s="762">
        <f>SUM(J913:J920)</f>
        <v>39.125</v>
      </c>
      <c r="K912" s="762"/>
      <c r="L912" s="762">
        <f>SUM(L913:L920)</f>
        <v>0</v>
      </c>
      <c r="M912" s="762">
        <f>SUM(M913:M919)</f>
        <v>130.92500000000001</v>
      </c>
      <c r="N912" s="1049"/>
      <c r="O912" s="763">
        <f>M912/E912</f>
        <v>261.85000000000002</v>
      </c>
      <c r="P912" s="781" t="str">
        <f>B912</f>
        <v>V2-2-B1</v>
      </c>
      <c r="Q912" s="781"/>
      <c r="R912" s="781"/>
      <c r="S912" s="781"/>
      <c r="T912" s="781"/>
      <c r="U912" s="781"/>
      <c r="V912" s="781"/>
      <c r="W912" s="781"/>
      <c r="X912" s="763">
        <f>SUM(X915:X920)/E912</f>
        <v>294.80650000000003</v>
      </c>
      <c r="Y912" s="763" t="s">
        <v>232</v>
      </c>
      <c r="Z912" s="939"/>
    </row>
    <row r="913" spans="2:34" ht="15.65" customHeight="1" outlineLevel="2" x14ac:dyDescent="0.25">
      <c r="B913" s="782"/>
      <c r="D913" s="793" t="s">
        <v>168</v>
      </c>
      <c r="E913" s="819"/>
      <c r="F913" s="820"/>
      <c r="G913" s="821"/>
      <c r="H913" s="821"/>
      <c r="I913" s="795"/>
      <c r="J913" s="821"/>
      <c r="K913" s="821"/>
      <c r="L913" s="821"/>
      <c r="M913" s="821"/>
      <c r="N913" s="1052"/>
      <c r="O913" s="822" t="s">
        <v>233</v>
      </c>
      <c r="P913" s="785"/>
      <c r="Q913" s="785"/>
      <c r="R913" s="785"/>
      <c r="S913" s="785"/>
      <c r="T913" s="785"/>
      <c r="U913" s="785"/>
      <c r="V913" s="785"/>
      <c r="W913" s="785"/>
      <c r="X913" s="785"/>
      <c r="Y913" s="785"/>
      <c r="Z913" s="939"/>
    </row>
    <row r="914" spans="2:34" ht="15.65" customHeight="1" outlineLevel="2" x14ac:dyDescent="0.25">
      <c r="B914" s="782"/>
      <c r="D914" s="820" t="s">
        <v>1638</v>
      </c>
      <c r="E914" s="803">
        <v>0.5</v>
      </c>
      <c r="F914" s="769" t="s">
        <v>78</v>
      </c>
      <c r="G914" s="767"/>
      <c r="H914" s="767"/>
      <c r="I914" s="821"/>
      <c r="J914" s="767"/>
      <c r="K914" s="767"/>
      <c r="L914" s="767"/>
      <c r="M914" s="767"/>
      <c r="N914" s="1049"/>
      <c r="O914" s="787" t="s">
        <v>214</v>
      </c>
      <c r="P914" s="785"/>
      <c r="Q914" s="785"/>
      <c r="R914" s="785"/>
      <c r="S914" s="785"/>
      <c r="T914" s="785"/>
      <c r="U914" s="785"/>
      <c r="V914" s="785"/>
      <c r="W914" s="785"/>
      <c r="X914" s="785"/>
      <c r="Y914" s="785"/>
      <c r="Z914" s="939"/>
    </row>
    <row r="915" spans="2:34" ht="15.65" customHeight="1" outlineLevel="2" x14ac:dyDescent="0.25">
      <c r="B915" s="1028"/>
      <c r="D915" s="769" t="s">
        <v>234</v>
      </c>
      <c r="E915" s="803">
        <v>0.5</v>
      </c>
      <c r="F915" s="769" t="s">
        <v>78</v>
      </c>
      <c r="G915" s="767">
        <v>0.5</v>
      </c>
      <c r="H915" s="767">
        <f>E915*G915</f>
        <v>0.25</v>
      </c>
      <c r="I915" s="767">
        <v>1.25</v>
      </c>
      <c r="J915" s="767">
        <f>E915*I915</f>
        <v>0.625</v>
      </c>
      <c r="K915" s="767"/>
      <c r="L915" s="767">
        <f>E915*K915</f>
        <v>0</v>
      </c>
      <c r="M915" s="767">
        <f>J915+H915*Onderbouwing_M29!$Y$2+L915</f>
        <v>15.625</v>
      </c>
      <c r="N915" s="1049"/>
      <c r="O915" s="787" t="s">
        <v>214</v>
      </c>
      <c r="P915" s="785"/>
      <c r="Q915" s="947" t="s">
        <v>1643</v>
      </c>
      <c r="R915" s="949">
        <f t="shared" ref="R915:R920" si="544">H915*$Y$2</f>
        <v>15</v>
      </c>
      <c r="S915" s="948" t="s">
        <v>1942</v>
      </c>
      <c r="T915" s="949">
        <f t="shared" ref="T915:T920" si="545">J915</f>
        <v>0.625</v>
      </c>
      <c r="U915" s="949">
        <f t="shared" ref="U915:U920" si="546">R915*$U$2</f>
        <v>1.3499999999999999</v>
      </c>
      <c r="V915" s="949">
        <f t="shared" ref="V915:V920" si="547">T915*$V$2</f>
        <v>0.13125000000000001</v>
      </c>
      <c r="W915" s="949">
        <f t="shared" ref="W915:W920" si="548">U915+V915</f>
        <v>1.48125</v>
      </c>
      <c r="X915" s="949">
        <f t="shared" ref="X915:X920" si="549">M915+W915</f>
        <v>17.106249999999999</v>
      </c>
      <c r="Y915" s="785"/>
      <c r="Z915" s="939"/>
    </row>
    <row r="916" spans="2:34" ht="15.65" customHeight="1" outlineLevel="2" x14ac:dyDescent="0.25">
      <c r="B916" s="1028"/>
      <c r="D916" s="1031" t="s">
        <v>215</v>
      </c>
      <c r="E916" s="803">
        <v>0.5</v>
      </c>
      <c r="F916" s="804" t="s">
        <v>78</v>
      </c>
      <c r="G916" s="767">
        <v>0.08</v>
      </c>
      <c r="H916" s="767">
        <f>E916*G916</f>
        <v>0.04</v>
      </c>
      <c r="I916" s="768">
        <v>1</v>
      </c>
      <c r="J916" s="767">
        <f>E916*I916</f>
        <v>0.5</v>
      </c>
      <c r="K916" s="767"/>
      <c r="L916" s="767">
        <f>E916*K916</f>
        <v>0</v>
      </c>
      <c r="M916" s="767">
        <f>J916+H916*Onderbouwing_M29!$Y$2+L916</f>
        <v>2.9</v>
      </c>
      <c r="N916" s="1049"/>
      <c r="O916" s="784"/>
      <c r="P916" s="785"/>
      <c r="Q916" s="947" t="s">
        <v>1643</v>
      </c>
      <c r="R916" s="949">
        <f t="shared" si="544"/>
        <v>2.4</v>
      </c>
      <c r="S916" s="948" t="s">
        <v>1942</v>
      </c>
      <c r="T916" s="949">
        <f t="shared" si="545"/>
        <v>0.5</v>
      </c>
      <c r="U916" s="949">
        <f t="shared" si="546"/>
        <v>0.216</v>
      </c>
      <c r="V916" s="949">
        <f t="shared" si="547"/>
        <v>0.105</v>
      </c>
      <c r="W916" s="949">
        <f t="shared" si="548"/>
        <v>0.32100000000000001</v>
      </c>
      <c r="X916" s="949">
        <f t="shared" si="549"/>
        <v>3.2210000000000001</v>
      </c>
      <c r="Z916" s="774"/>
    </row>
    <row r="917" spans="2:34" ht="15.65" customHeight="1" outlineLevel="2" x14ac:dyDescent="0.25">
      <c r="B917" s="1028"/>
      <c r="D917" s="1031" t="s">
        <v>235</v>
      </c>
      <c r="E917" s="803">
        <v>0.5</v>
      </c>
      <c r="F917" s="804" t="s">
        <v>78</v>
      </c>
      <c r="G917" s="768">
        <v>2</v>
      </c>
      <c r="H917" s="768">
        <f>E917*G917</f>
        <v>1</v>
      </c>
      <c r="I917" s="768">
        <v>55</v>
      </c>
      <c r="J917" s="768">
        <f>E917*I917</f>
        <v>27.5</v>
      </c>
      <c r="K917" s="768"/>
      <c r="L917" s="768">
        <f>+K917*E917</f>
        <v>0</v>
      </c>
      <c r="M917" s="1046">
        <f>J917+H917*Onderbouwing_M29!$Y$2+L917</f>
        <v>87.5</v>
      </c>
      <c r="N917" s="1049"/>
      <c r="O917" s="784"/>
      <c r="P917" s="784"/>
      <c r="Q917" s="947" t="s">
        <v>1643</v>
      </c>
      <c r="R917" s="949">
        <f t="shared" si="544"/>
        <v>60</v>
      </c>
      <c r="S917" s="948" t="s">
        <v>1942</v>
      </c>
      <c r="T917" s="949">
        <f t="shared" si="545"/>
        <v>27.5</v>
      </c>
      <c r="U917" s="949">
        <f t="shared" si="546"/>
        <v>5.3999999999999995</v>
      </c>
      <c r="V917" s="949">
        <f t="shared" si="547"/>
        <v>5.7749999999999995</v>
      </c>
      <c r="W917" s="949">
        <f t="shared" si="548"/>
        <v>11.174999999999999</v>
      </c>
      <c r="X917" s="949">
        <f t="shared" si="549"/>
        <v>98.674999999999997</v>
      </c>
      <c r="Z917" s="774"/>
    </row>
    <row r="918" spans="2:34" ht="15.65" customHeight="1" outlineLevel="2" x14ac:dyDescent="0.25">
      <c r="B918" s="1028"/>
      <c r="D918" s="1031" t="s">
        <v>236</v>
      </c>
      <c r="E918" s="803">
        <v>3</v>
      </c>
      <c r="F918" s="804" t="s">
        <v>75</v>
      </c>
      <c r="G918" s="767">
        <v>0.08</v>
      </c>
      <c r="H918" s="767">
        <f>E918*G918</f>
        <v>0.24</v>
      </c>
      <c r="I918" s="767">
        <v>3.5</v>
      </c>
      <c r="J918" s="767">
        <f>E918*I918</f>
        <v>10.5</v>
      </c>
      <c r="K918" s="767"/>
      <c r="L918" s="767">
        <f>E918*K918</f>
        <v>0</v>
      </c>
      <c r="M918" s="767">
        <f>J918+H918*Onderbouwing_M29!$Y$2+L918</f>
        <v>24.9</v>
      </c>
      <c r="N918" s="1049"/>
      <c r="O918" s="784"/>
      <c r="P918" s="785"/>
      <c r="Q918" s="947" t="s">
        <v>1643</v>
      </c>
      <c r="R918" s="949">
        <f t="shared" si="544"/>
        <v>14.399999999999999</v>
      </c>
      <c r="S918" s="948" t="s">
        <v>1942</v>
      </c>
      <c r="T918" s="949">
        <f t="shared" si="545"/>
        <v>10.5</v>
      </c>
      <c r="U918" s="949">
        <f t="shared" si="546"/>
        <v>1.2959999999999998</v>
      </c>
      <c r="V918" s="949">
        <f t="shared" si="547"/>
        <v>2.2050000000000001</v>
      </c>
      <c r="W918" s="949">
        <f t="shared" si="548"/>
        <v>3.5009999999999999</v>
      </c>
      <c r="X918" s="949">
        <f t="shared" si="549"/>
        <v>28.401</v>
      </c>
      <c r="Z918" s="774"/>
    </row>
    <row r="919" spans="2:34" ht="15.65" customHeight="1" outlineLevel="2" x14ac:dyDescent="0.25">
      <c r="B919" s="1028"/>
      <c r="D919" s="1031" t="s">
        <v>219</v>
      </c>
      <c r="E919" s="803">
        <v>0.5</v>
      </c>
      <c r="F919" s="804" t="s">
        <v>237</v>
      </c>
      <c r="G919" s="767"/>
      <c r="H919" s="767"/>
      <c r="I919" s="768"/>
      <c r="J919" s="767"/>
      <c r="K919" s="767"/>
      <c r="L919" s="767"/>
      <c r="M919" s="767"/>
      <c r="N919" s="1049"/>
      <c r="O919" s="784"/>
      <c r="P919" s="785"/>
      <c r="Q919" s="947" t="s">
        <v>1643</v>
      </c>
      <c r="R919" s="949">
        <f t="shared" si="544"/>
        <v>0</v>
      </c>
      <c r="S919" s="948" t="s">
        <v>1942</v>
      </c>
      <c r="T919" s="949">
        <f t="shared" si="545"/>
        <v>0</v>
      </c>
      <c r="U919" s="949">
        <f t="shared" si="546"/>
        <v>0</v>
      </c>
      <c r="V919" s="949">
        <f t="shared" si="547"/>
        <v>0</v>
      </c>
      <c r="W919" s="949">
        <f t="shared" si="548"/>
        <v>0</v>
      </c>
      <c r="X919" s="949">
        <f t="shared" si="549"/>
        <v>0</v>
      </c>
      <c r="Z919" s="774"/>
    </row>
    <row r="920" spans="2:34" ht="9" customHeight="1" outlineLevel="2" x14ac:dyDescent="0.25">
      <c r="B920" s="788"/>
      <c r="D920" s="789"/>
      <c r="E920" s="791"/>
      <c r="F920" s="789"/>
      <c r="G920" s="790"/>
      <c r="H920" s="790"/>
      <c r="I920" s="790"/>
      <c r="J920" s="790"/>
      <c r="K920" s="790"/>
      <c r="L920" s="790"/>
      <c r="M920" s="790"/>
      <c r="N920" s="1037"/>
      <c r="O920" s="963"/>
      <c r="P920" s="963"/>
      <c r="Q920" s="963" t="s">
        <v>1643</v>
      </c>
      <c r="R920" s="963">
        <f t="shared" si="544"/>
        <v>0</v>
      </c>
      <c r="S920" s="963" t="s">
        <v>1942</v>
      </c>
      <c r="T920" s="963">
        <f t="shared" si="545"/>
        <v>0</v>
      </c>
      <c r="U920" s="963">
        <f t="shared" si="546"/>
        <v>0</v>
      </c>
      <c r="V920" s="963">
        <f t="shared" si="547"/>
        <v>0</v>
      </c>
      <c r="W920" s="963">
        <f t="shared" si="548"/>
        <v>0</v>
      </c>
      <c r="X920" s="963">
        <f t="shared" si="549"/>
        <v>0</v>
      </c>
      <c r="Y920" s="963"/>
      <c r="Z920" s="774"/>
      <c r="AA920" s="779"/>
      <c r="AB920" s="753"/>
      <c r="AC920" s="753"/>
      <c r="AD920" s="753"/>
      <c r="AE920" s="753"/>
      <c r="AF920" s="753"/>
      <c r="AG920" s="758"/>
      <c r="AH920" s="758"/>
    </row>
    <row r="921" spans="2:34" ht="15.65" customHeight="1" outlineLevel="1" x14ac:dyDescent="0.25">
      <c r="B921" s="760" t="s">
        <v>2007</v>
      </c>
      <c r="D921" s="761" t="s">
        <v>2003</v>
      </c>
      <c r="E921" s="780">
        <v>0.5</v>
      </c>
      <c r="F921" s="761" t="s">
        <v>78</v>
      </c>
      <c r="G921" s="762"/>
      <c r="H921" s="762">
        <f>SUM(H922:H927)</f>
        <v>1.54</v>
      </c>
      <c r="I921" s="762"/>
      <c r="J921" s="762">
        <f>SUM(J922:J927)</f>
        <v>39.75</v>
      </c>
      <c r="K921" s="762"/>
      <c r="L921" s="762">
        <f>SUM(L922:L927)</f>
        <v>0</v>
      </c>
      <c r="M921" s="762">
        <f>SUM(M922:M927)</f>
        <v>132.15</v>
      </c>
      <c r="N921" s="1049"/>
      <c r="O921" s="763">
        <f>M921/E921</f>
        <v>264.3</v>
      </c>
      <c r="P921" s="781" t="str">
        <f>B921</f>
        <v>V2-2-C1</v>
      </c>
      <c r="Q921" s="781"/>
      <c r="R921" s="781"/>
      <c r="S921" s="781"/>
      <c r="T921" s="781"/>
      <c r="U921" s="781"/>
      <c r="V921" s="781"/>
      <c r="W921" s="781"/>
      <c r="X921" s="763">
        <f>SUM(X924:X927)/E921</f>
        <v>297.62700000000001</v>
      </c>
      <c r="Y921" s="763" t="s">
        <v>232</v>
      </c>
      <c r="Z921" s="939"/>
    </row>
    <row r="922" spans="2:34" ht="15.65" customHeight="1" outlineLevel="2" x14ac:dyDescent="0.25">
      <c r="B922" s="782"/>
      <c r="D922" s="793" t="s">
        <v>168</v>
      </c>
      <c r="E922" s="819"/>
      <c r="F922" s="820"/>
      <c r="G922" s="821"/>
      <c r="H922" s="821"/>
      <c r="I922" s="795"/>
      <c r="J922" s="821"/>
      <c r="K922" s="821"/>
      <c r="L922" s="821"/>
      <c r="M922" s="821"/>
      <c r="N922" s="1052"/>
      <c r="O922" s="822" t="s">
        <v>233</v>
      </c>
      <c r="P922" s="785"/>
      <c r="Q922" s="785"/>
      <c r="R922" s="785"/>
      <c r="S922" s="785"/>
      <c r="T922" s="785"/>
      <c r="U922" s="785"/>
      <c r="V922" s="785"/>
      <c r="W922" s="785"/>
      <c r="X922" s="785"/>
      <c r="Y922" s="785"/>
      <c r="Z922" s="939"/>
    </row>
    <row r="923" spans="2:34" ht="15.65" customHeight="1" outlineLevel="2" x14ac:dyDescent="0.25">
      <c r="B923" s="782"/>
      <c r="D923" s="820" t="s">
        <v>1638</v>
      </c>
      <c r="E923" s="803">
        <v>0.5</v>
      </c>
      <c r="F923" s="769" t="s">
        <v>78</v>
      </c>
      <c r="G923" s="767"/>
      <c r="H923" s="767"/>
      <c r="I923" s="821"/>
      <c r="J923" s="767"/>
      <c r="K923" s="767"/>
      <c r="L923" s="767"/>
      <c r="M923" s="767"/>
      <c r="N923" s="1049"/>
      <c r="O923" s="787" t="s">
        <v>214</v>
      </c>
      <c r="P923" s="785"/>
      <c r="Q923" s="785"/>
      <c r="R923" s="785"/>
      <c r="S923" s="785"/>
      <c r="T923" s="785"/>
      <c r="U923" s="785"/>
      <c r="V923" s="785"/>
      <c r="W923" s="785"/>
      <c r="X923" s="785"/>
      <c r="Y923" s="785"/>
      <c r="Z923" s="939"/>
    </row>
    <row r="924" spans="2:34" ht="15.65" customHeight="1" outlineLevel="2" x14ac:dyDescent="0.25">
      <c r="B924" s="1028"/>
      <c r="D924" s="1031" t="s">
        <v>219</v>
      </c>
      <c r="E924" s="803">
        <v>0.5</v>
      </c>
      <c r="F924" s="804" t="s">
        <v>78</v>
      </c>
      <c r="G924" s="768">
        <v>0.6</v>
      </c>
      <c r="H924" s="768">
        <f>E924*G924</f>
        <v>0.3</v>
      </c>
      <c r="I924" s="767">
        <v>3.5</v>
      </c>
      <c r="J924" s="768">
        <f>E924*I924</f>
        <v>1.75</v>
      </c>
      <c r="K924" s="768"/>
      <c r="L924" s="768">
        <f>+K924*E924</f>
        <v>0</v>
      </c>
      <c r="M924" s="1046">
        <f>J924+H924*Onderbouwing_M29!$Y$2+L924</f>
        <v>19.75</v>
      </c>
      <c r="N924" s="1049"/>
      <c r="O924" s="784"/>
      <c r="P924" s="784"/>
      <c r="Q924" s="947" t="s">
        <v>1644</v>
      </c>
      <c r="R924" s="949">
        <f>H924*$Y$2</f>
        <v>18</v>
      </c>
      <c r="S924" s="948" t="s">
        <v>1942</v>
      </c>
      <c r="T924" s="949">
        <f>J924</f>
        <v>1.75</v>
      </c>
      <c r="U924" s="949">
        <f>R924*$U$2</f>
        <v>1.6199999999999999</v>
      </c>
      <c r="V924" s="949">
        <f>T924*$V$2</f>
        <v>0.36749999999999999</v>
      </c>
      <c r="W924" s="949">
        <f>U924+V924</f>
        <v>1.9874999999999998</v>
      </c>
      <c r="X924" s="949">
        <f>M924+W924</f>
        <v>21.737500000000001</v>
      </c>
      <c r="Z924" s="774"/>
    </row>
    <row r="925" spans="2:34" ht="15.65" customHeight="1" outlineLevel="2" x14ac:dyDescent="0.25">
      <c r="B925" s="1028"/>
      <c r="D925" s="1031" t="s">
        <v>235</v>
      </c>
      <c r="E925" s="803">
        <v>0.5</v>
      </c>
      <c r="F925" s="804" t="s">
        <v>78</v>
      </c>
      <c r="G925" s="768">
        <v>2</v>
      </c>
      <c r="H925" s="768">
        <f>E925*G925</f>
        <v>1</v>
      </c>
      <c r="I925" s="768">
        <v>55</v>
      </c>
      <c r="J925" s="768">
        <f>E925*I925</f>
        <v>27.5</v>
      </c>
      <c r="K925" s="768"/>
      <c r="L925" s="768">
        <f>+K925*E925</f>
        <v>0</v>
      </c>
      <c r="M925" s="1046">
        <f>J925+H925*Onderbouwing_M29!$Y$2+L925</f>
        <v>87.5</v>
      </c>
      <c r="N925" s="1049"/>
      <c r="O925" s="784"/>
      <c r="P925" s="785"/>
      <c r="Q925" s="947" t="s">
        <v>1644</v>
      </c>
      <c r="R925" s="949">
        <f>H925*$Y$2</f>
        <v>60</v>
      </c>
      <c r="S925" s="948" t="s">
        <v>1942</v>
      </c>
      <c r="T925" s="949">
        <f>J925</f>
        <v>27.5</v>
      </c>
      <c r="U925" s="949">
        <f>R925*$U$2</f>
        <v>5.3999999999999995</v>
      </c>
      <c r="V925" s="949">
        <f>T925*$V$2</f>
        <v>5.7749999999999995</v>
      </c>
      <c r="W925" s="949">
        <f>U925+V925</f>
        <v>11.174999999999999</v>
      </c>
      <c r="X925" s="949">
        <f>M925+W925</f>
        <v>98.674999999999997</v>
      </c>
      <c r="Z925" s="774"/>
    </row>
    <row r="926" spans="2:34" ht="15.65" customHeight="1" outlineLevel="2" x14ac:dyDescent="0.25">
      <c r="B926" s="1028"/>
      <c r="D926" s="1031" t="s">
        <v>1639</v>
      </c>
      <c r="E926" s="803">
        <v>3</v>
      </c>
      <c r="F926" s="804" t="s">
        <v>75</v>
      </c>
      <c r="G926" s="767">
        <v>0.08</v>
      </c>
      <c r="H926" s="767">
        <f>E926*G926</f>
        <v>0.24</v>
      </c>
      <c r="I926" s="767">
        <v>3.5</v>
      </c>
      <c r="J926" s="767">
        <f>E926*I926</f>
        <v>10.5</v>
      </c>
      <c r="K926" s="767"/>
      <c r="L926" s="767">
        <f>E926*K926</f>
        <v>0</v>
      </c>
      <c r="M926" s="767">
        <f>J926+H926*Onderbouwing_M29!$Y$2+L926</f>
        <v>24.9</v>
      </c>
      <c r="N926" s="1049"/>
      <c r="O926" s="784"/>
      <c r="P926" s="785"/>
      <c r="Q926" s="947" t="s">
        <v>1644</v>
      </c>
      <c r="R926" s="949">
        <f>H926*$Y$2</f>
        <v>14.399999999999999</v>
      </c>
      <c r="S926" s="948" t="s">
        <v>1942</v>
      </c>
      <c r="T926" s="949">
        <f>J926</f>
        <v>10.5</v>
      </c>
      <c r="U926" s="949">
        <f>R926*$U$2</f>
        <v>1.2959999999999998</v>
      </c>
      <c r="V926" s="949">
        <f>T926*$V$2</f>
        <v>2.2050000000000001</v>
      </c>
      <c r="W926" s="949">
        <f>U926+V926</f>
        <v>3.5009999999999999</v>
      </c>
      <c r="X926" s="949">
        <f>M926+W926</f>
        <v>28.401</v>
      </c>
      <c r="Z926" s="774"/>
    </row>
    <row r="927" spans="2:34" ht="15.65" customHeight="1" outlineLevel="2" x14ac:dyDescent="0.25">
      <c r="B927" s="1028"/>
      <c r="D927" s="1031"/>
      <c r="E927" s="803"/>
      <c r="F927" s="804"/>
      <c r="G927" s="767"/>
      <c r="H927" s="767">
        <f>E927*G927</f>
        <v>0</v>
      </c>
      <c r="I927" s="767">
        <v>0</v>
      </c>
      <c r="J927" s="767">
        <f>E927*I927</f>
        <v>0</v>
      </c>
      <c r="K927" s="767"/>
      <c r="L927" s="767">
        <f>E927*K927</f>
        <v>0</v>
      </c>
      <c r="M927" s="767">
        <f>J927+H927*Onderbouwing_M29!$Y$2+L927</f>
        <v>0</v>
      </c>
      <c r="N927" s="1049"/>
      <c r="O927" s="784"/>
      <c r="P927" s="784"/>
      <c r="Q927" s="947" t="s">
        <v>1644</v>
      </c>
      <c r="R927" s="949">
        <f>H927*$Y$2</f>
        <v>0</v>
      </c>
      <c r="S927" s="948" t="s">
        <v>1942</v>
      </c>
      <c r="T927" s="949">
        <f>J927</f>
        <v>0</v>
      </c>
      <c r="U927" s="949">
        <f>R927*$U$2</f>
        <v>0</v>
      </c>
      <c r="V927" s="949">
        <f>T927*$V$2</f>
        <v>0</v>
      </c>
      <c r="W927" s="949">
        <f>U927+V927</f>
        <v>0</v>
      </c>
      <c r="X927" s="949">
        <f>M927+W927</f>
        <v>0</v>
      </c>
      <c r="Z927" s="774"/>
    </row>
    <row r="928" spans="2:34" ht="9" customHeight="1" outlineLevel="1" x14ac:dyDescent="0.25">
      <c r="B928" s="788"/>
      <c r="D928" s="789"/>
      <c r="E928" s="791"/>
      <c r="F928" s="789"/>
      <c r="G928" s="790"/>
      <c r="H928" s="790"/>
      <c r="I928" s="790"/>
      <c r="J928" s="790"/>
      <c r="K928" s="790"/>
      <c r="L928" s="790"/>
      <c r="M928" s="790"/>
      <c r="N928" s="1037"/>
      <c r="O928" s="963"/>
      <c r="P928" s="963"/>
      <c r="Q928" s="963"/>
      <c r="R928" s="963"/>
      <c r="S928" s="963"/>
      <c r="T928" s="963"/>
      <c r="U928" s="963"/>
      <c r="V928" s="963"/>
      <c r="W928" s="963"/>
      <c r="X928" s="963"/>
      <c r="Y928" s="963"/>
      <c r="Z928" s="774"/>
      <c r="AA928" s="779"/>
      <c r="AB928" s="753"/>
      <c r="AC928" s="753"/>
      <c r="AD928" s="753"/>
      <c r="AE928" s="753"/>
      <c r="AF928" s="753"/>
      <c r="AG928" s="758"/>
      <c r="AH928" s="758"/>
    </row>
    <row r="929" spans="2:34" ht="15.65" customHeight="1" outlineLevel="1" x14ac:dyDescent="0.25">
      <c r="B929" s="760" t="s">
        <v>2008</v>
      </c>
      <c r="D929" s="761" t="s">
        <v>2081</v>
      </c>
      <c r="E929" s="780">
        <v>0.5</v>
      </c>
      <c r="F929" s="761" t="s">
        <v>78</v>
      </c>
      <c r="G929" s="762"/>
      <c r="H929" s="762">
        <f>SUM(H930:H935)</f>
        <v>1.74</v>
      </c>
      <c r="I929" s="762"/>
      <c r="J929" s="762">
        <f>SUM(J930:J935)</f>
        <v>41.5</v>
      </c>
      <c r="K929" s="762"/>
      <c r="L929" s="762">
        <f>SUM(L930:L935)</f>
        <v>0</v>
      </c>
      <c r="M929" s="762">
        <f>SUM(M930:M935)</f>
        <v>145.9</v>
      </c>
      <c r="N929" s="1049"/>
      <c r="O929" s="763">
        <f>M929/E929</f>
        <v>291.8</v>
      </c>
      <c r="P929" s="781" t="str">
        <f>B929</f>
        <v>V2-2-D1</v>
      </c>
      <c r="Q929" s="781"/>
      <c r="R929" s="781"/>
      <c r="S929" s="781"/>
      <c r="T929" s="781"/>
      <c r="U929" s="781"/>
      <c r="V929" s="781"/>
      <c r="W929" s="781"/>
      <c r="X929" s="763">
        <f>SUM(X932:X935)/E929</f>
        <v>328.02200000000005</v>
      </c>
      <c r="Y929" s="763" t="s">
        <v>232</v>
      </c>
      <c r="Z929" s="939"/>
    </row>
    <row r="930" spans="2:34" ht="15.65" customHeight="1" outlineLevel="2" x14ac:dyDescent="0.25">
      <c r="B930" s="782"/>
      <c r="D930" s="793" t="s">
        <v>168</v>
      </c>
      <c r="E930" s="819"/>
      <c r="F930" s="820"/>
      <c r="G930" s="821"/>
      <c r="H930" s="821"/>
      <c r="I930" s="795"/>
      <c r="J930" s="821"/>
      <c r="K930" s="821"/>
      <c r="L930" s="821"/>
      <c r="M930" s="821"/>
      <c r="N930" s="1052"/>
      <c r="O930" s="822" t="s">
        <v>233</v>
      </c>
      <c r="P930" s="785"/>
      <c r="Q930" s="785"/>
      <c r="R930" s="785"/>
      <c r="S930" s="785"/>
      <c r="T930" s="785"/>
      <c r="U930" s="785"/>
      <c r="V930" s="785"/>
      <c r="W930" s="785"/>
      <c r="X930" s="785"/>
      <c r="Y930" s="785"/>
      <c r="Z930" s="939"/>
    </row>
    <row r="931" spans="2:34" ht="15.65" customHeight="1" outlineLevel="2" x14ac:dyDescent="0.25">
      <c r="B931" s="782"/>
      <c r="D931" s="820" t="s">
        <v>1638</v>
      </c>
      <c r="E931" s="803">
        <v>0.5</v>
      </c>
      <c r="F931" s="769" t="s">
        <v>78</v>
      </c>
      <c r="G931" s="767"/>
      <c r="H931" s="767">
        <f>E931*G931</f>
        <v>0</v>
      </c>
      <c r="I931" s="821"/>
      <c r="J931" s="767">
        <f>E931*I931</f>
        <v>0</v>
      </c>
      <c r="K931" s="767"/>
      <c r="L931" s="767">
        <f>E931*K931</f>
        <v>0</v>
      </c>
      <c r="M931" s="767">
        <f>J931+H931*Onderbouwing_M29!$Y$2+L931</f>
        <v>0</v>
      </c>
      <c r="N931" s="1049"/>
      <c r="O931" s="787" t="s">
        <v>214</v>
      </c>
      <c r="P931" s="785"/>
      <c r="Q931" s="785"/>
      <c r="R931" s="785"/>
      <c r="S931" s="785"/>
      <c r="T931" s="785"/>
      <c r="U931" s="785"/>
      <c r="V931" s="785"/>
      <c r="W931" s="785"/>
      <c r="X931" s="785"/>
      <c r="Y931" s="785"/>
      <c r="Z931" s="939"/>
    </row>
    <row r="932" spans="2:34" ht="15.65" customHeight="1" outlineLevel="2" x14ac:dyDescent="0.25">
      <c r="B932" s="1028"/>
      <c r="D932" s="1031" t="s">
        <v>219</v>
      </c>
      <c r="E932" s="803">
        <v>0.5</v>
      </c>
      <c r="F932" s="804" t="s">
        <v>78</v>
      </c>
      <c r="G932" s="767">
        <v>1</v>
      </c>
      <c r="H932" s="767">
        <f>E932*G932</f>
        <v>0.5</v>
      </c>
      <c r="I932" s="767">
        <v>7</v>
      </c>
      <c r="J932" s="767">
        <f>E932*I932</f>
        <v>3.5</v>
      </c>
      <c r="K932" s="767"/>
      <c r="L932" s="767">
        <f>E932*K932</f>
        <v>0</v>
      </c>
      <c r="M932" s="767">
        <f>J932+H932*Onderbouwing_M29!$Y$2+L932</f>
        <v>33.5</v>
      </c>
      <c r="N932" s="1049"/>
      <c r="O932" s="784"/>
      <c r="P932" s="785"/>
      <c r="Q932" s="947" t="s">
        <v>1644</v>
      </c>
      <c r="R932" s="949">
        <f>H932*$Y$2</f>
        <v>30</v>
      </c>
      <c r="S932" s="948" t="s">
        <v>1942</v>
      </c>
      <c r="T932" s="949">
        <f>J932</f>
        <v>3.5</v>
      </c>
      <c r="U932" s="949">
        <f>R932*$U$2</f>
        <v>2.6999999999999997</v>
      </c>
      <c r="V932" s="949">
        <f>T932*$V$2</f>
        <v>0.73499999999999999</v>
      </c>
      <c r="W932" s="949">
        <f>U932+V932</f>
        <v>3.4349999999999996</v>
      </c>
      <c r="X932" s="949">
        <f>M932+W932</f>
        <v>36.935000000000002</v>
      </c>
      <c r="Z932" s="774"/>
    </row>
    <row r="933" spans="2:34" ht="15.65" customHeight="1" outlineLevel="2" x14ac:dyDescent="0.25">
      <c r="B933" s="1028"/>
      <c r="D933" s="1031" t="s">
        <v>235</v>
      </c>
      <c r="E933" s="803">
        <v>0.5</v>
      </c>
      <c r="F933" s="804" t="s">
        <v>78</v>
      </c>
      <c r="G933" s="768">
        <v>2</v>
      </c>
      <c r="H933" s="768">
        <f>E933*G933</f>
        <v>1</v>
      </c>
      <c r="I933" s="768">
        <v>55</v>
      </c>
      <c r="J933" s="768">
        <f>E933*I933</f>
        <v>27.5</v>
      </c>
      <c r="K933" s="768"/>
      <c r="L933" s="768">
        <f>+K933*E933</f>
        <v>0</v>
      </c>
      <c r="M933" s="1046">
        <f>J933+H933*Onderbouwing_M29!$Y$2+L933</f>
        <v>87.5</v>
      </c>
      <c r="N933" s="1049"/>
      <c r="O933" s="784"/>
      <c r="P933" s="784"/>
      <c r="Q933" s="947" t="s">
        <v>1644</v>
      </c>
      <c r="R933" s="949">
        <f>H933*$Y$2</f>
        <v>60</v>
      </c>
      <c r="S933" s="948" t="s">
        <v>1942</v>
      </c>
      <c r="T933" s="949">
        <f>J933</f>
        <v>27.5</v>
      </c>
      <c r="U933" s="949">
        <f>R933*$U$2</f>
        <v>5.3999999999999995</v>
      </c>
      <c r="V933" s="949">
        <f>T933*$V$2</f>
        <v>5.7749999999999995</v>
      </c>
      <c r="W933" s="949">
        <f>U933+V933</f>
        <v>11.174999999999999</v>
      </c>
      <c r="X933" s="949">
        <f>M933+W933</f>
        <v>98.674999999999997</v>
      </c>
      <c r="Z933" s="774"/>
    </row>
    <row r="934" spans="2:34" ht="15.65" customHeight="1" outlineLevel="2" x14ac:dyDescent="0.25">
      <c r="B934" s="1028"/>
      <c r="D934" s="1031" t="s">
        <v>1640</v>
      </c>
      <c r="E934" s="803">
        <v>3</v>
      </c>
      <c r="F934" s="804" t="s">
        <v>75</v>
      </c>
      <c r="G934" s="767">
        <v>0.08</v>
      </c>
      <c r="H934" s="767">
        <f>E934*G934</f>
        <v>0.24</v>
      </c>
      <c r="I934" s="767">
        <v>3.5</v>
      </c>
      <c r="J934" s="767">
        <f>E934*I934</f>
        <v>10.5</v>
      </c>
      <c r="K934" s="767"/>
      <c r="L934" s="767">
        <f>E934*K934</f>
        <v>0</v>
      </c>
      <c r="M934" s="767">
        <f>J934+H934*Onderbouwing_M29!$Y$2+L934</f>
        <v>24.9</v>
      </c>
      <c r="N934" s="1049"/>
      <c r="O934" s="784"/>
      <c r="P934" s="785"/>
      <c r="Q934" s="947" t="s">
        <v>1644</v>
      </c>
      <c r="R934" s="949">
        <f>H934*$Y$2</f>
        <v>14.399999999999999</v>
      </c>
      <c r="S934" s="948" t="s">
        <v>1942</v>
      </c>
      <c r="T934" s="949">
        <f>J934</f>
        <v>10.5</v>
      </c>
      <c r="U934" s="949">
        <f>R934*$U$2</f>
        <v>1.2959999999999998</v>
      </c>
      <c r="V934" s="949">
        <f>T934*$V$2</f>
        <v>2.2050000000000001</v>
      </c>
      <c r="W934" s="949">
        <f>U934+V934</f>
        <v>3.5009999999999999</v>
      </c>
      <c r="X934" s="949">
        <f>M934+W934</f>
        <v>28.401</v>
      </c>
      <c r="Z934" s="774"/>
    </row>
    <row r="935" spans="2:34" ht="15.65" customHeight="1" outlineLevel="2" x14ac:dyDescent="0.25">
      <c r="B935" s="1028"/>
      <c r="D935" s="1031"/>
      <c r="E935" s="803"/>
      <c r="F935" s="804"/>
      <c r="G935" s="768"/>
      <c r="H935" s="768">
        <f>E935*G935</f>
        <v>0</v>
      </c>
      <c r="I935" s="767">
        <v>0</v>
      </c>
      <c r="J935" s="768">
        <f>E935*I935</f>
        <v>0</v>
      </c>
      <c r="K935" s="768"/>
      <c r="L935" s="768">
        <f>+K935*E935</f>
        <v>0</v>
      </c>
      <c r="M935" s="1046">
        <f>J935+H935*Onderbouwing_M29!$Y$2+L935</f>
        <v>0</v>
      </c>
      <c r="N935" s="1049"/>
      <c r="O935" s="784"/>
      <c r="P935" s="785"/>
      <c r="Q935" s="947" t="s">
        <v>1644</v>
      </c>
      <c r="R935" s="949">
        <f>H935*$Y$2</f>
        <v>0</v>
      </c>
      <c r="S935" s="948" t="s">
        <v>1942</v>
      </c>
      <c r="T935" s="949">
        <f>J935</f>
        <v>0</v>
      </c>
      <c r="U935" s="949">
        <f>R935*$U$2</f>
        <v>0</v>
      </c>
      <c r="V935" s="949">
        <f>T935*$V$2</f>
        <v>0</v>
      </c>
      <c r="W935" s="949">
        <f>U935+V935</f>
        <v>0</v>
      </c>
      <c r="X935" s="949">
        <f>M935+W935</f>
        <v>0</v>
      </c>
      <c r="Z935" s="774"/>
    </row>
    <row r="936" spans="2:34" ht="9" customHeight="1" outlineLevel="1" x14ac:dyDescent="0.25">
      <c r="B936" s="788"/>
      <c r="D936" s="789"/>
      <c r="E936" s="791"/>
      <c r="F936" s="789"/>
      <c r="G936" s="790"/>
      <c r="H936" s="790"/>
      <c r="I936" s="790"/>
      <c r="J936" s="790"/>
      <c r="K936" s="790"/>
      <c r="L936" s="790"/>
      <c r="M936" s="790"/>
      <c r="N936" s="1037"/>
      <c r="O936" s="963"/>
      <c r="P936" s="963"/>
      <c r="Q936" s="963"/>
      <c r="R936" s="963"/>
      <c r="S936" s="963"/>
      <c r="T936" s="963"/>
      <c r="U936" s="963"/>
      <c r="V936" s="963"/>
      <c r="W936" s="963"/>
      <c r="X936" s="963"/>
      <c r="Y936" s="963"/>
      <c r="Z936" s="774"/>
      <c r="AA936" s="779"/>
      <c r="AB936" s="753"/>
      <c r="AC936" s="753"/>
      <c r="AD936" s="753"/>
      <c r="AE936" s="753"/>
      <c r="AF936" s="753"/>
      <c r="AG936" s="758"/>
      <c r="AH936" s="758"/>
    </row>
    <row r="937" spans="2:34" ht="15.65" customHeight="1" outlineLevel="1" x14ac:dyDescent="0.25">
      <c r="B937" s="760" t="s">
        <v>239</v>
      </c>
      <c r="D937" s="761" t="s">
        <v>226</v>
      </c>
      <c r="E937" s="780">
        <v>1</v>
      </c>
      <c r="F937" s="761" t="s">
        <v>76</v>
      </c>
      <c r="G937" s="762"/>
      <c r="H937" s="762">
        <f>SUM(H938:H942)</f>
        <v>0.35</v>
      </c>
      <c r="I937" s="762"/>
      <c r="J937" s="762">
        <f>SUM(J938:J942)</f>
        <v>0.4</v>
      </c>
      <c r="K937" s="762"/>
      <c r="L937" s="762">
        <f>SUM(L938:L942)</f>
        <v>0</v>
      </c>
      <c r="M937" s="762">
        <f>SUM(M938:M942)</f>
        <v>21.4</v>
      </c>
      <c r="N937" s="1049"/>
      <c r="O937" s="763">
        <f>SUM(M938:M942)</f>
        <v>21.4</v>
      </c>
      <c r="P937" s="781" t="str">
        <f>B937</f>
        <v>V2-2-X</v>
      </c>
      <c r="Q937" s="781"/>
      <c r="R937" s="781"/>
      <c r="S937" s="781"/>
      <c r="T937" s="781"/>
      <c r="U937" s="781"/>
      <c r="V937" s="781"/>
      <c r="W937" s="781"/>
      <c r="X937" s="763">
        <f>SUM(X939:X942)/E937</f>
        <v>23.374000000000002</v>
      </c>
      <c r="Y937" s="764"/>
      <c r="Z937" s="939"/>
    </row>
    <row r="938" spans="2:34" ht="15.65" customHeight="1" outlineLevel="2" x14ac:dyDescent="0.25">
      <c r="B938" s="782"/>
      <c r="D938" s="793" t="s">
        <v>240</v>
      </c>
      <c r="E938" s="783"/>
      <c r="G938" s="784"/>
      <c r="H938" s="784"/>
      <c r="I938" s="795"/>
      <c r="J938" s="795"/>
      <c r="K938" s="795"/>
      <c r="L938" s="784"/>
      <c r="M938" s="784"/>
      <c r="N938" s="1049"/>
      <c r="O938" s="785"/>
      <c r="P938" s="785"/>
      <c r="Q938" s="785"/>
      <c r="R938" s="785"/>
      <c r="S938" s="785"/>
      <c r="T938" s="785"/>
      <c r="U938" s="785"/>
      <c r="V938" s="785"/>
      <c r="W938" s="785"/>
      <c r="X938" s="785"/>
      <c r="Y938" s="785"/>
      <c r="Z938" s="939"/>
    </row>
    <row r="939" spans="2:34" ht="15.65" customHeight="1" outlineLevel="2" x14ac:dyDescent="0.25">
      <c r="B939" s="1028" t="s">
        <v>2009</v>
      </c>
      <c r="D939" s="1031" t="s">
        <v>241</v>
      </c>
      <c r="E939" s="818">
        <v>1</v>
      </c>
      <c r="F939" s="804" t="s">
        <v>75</v>
      </c>
      <c r="G939" s="768">
        <v>0.3</v>
      </c>
      <c r="H939" s="768">
        <f>E939*G939</f>
        <v>0.3</v>
      </c>
      <c r="I939" s="768">
        <v>0</v>
      </c>
      <c r="J939" s="768">
        <f>E939*I939</f>
        <v>0</v>
      </c>
      <c r="K939" s="768">
        <v>0</v>
      </c>
      <c r="L939" s="768">
        <f>+K939*E939</f>
        <v>0</v>
      </c>
      <c r="M939" s="1046">
        <f>J939+H939*Onderbouwing_M29!$Y$2+L939</f>
        <v>18</v>
      </c>
      <c r="N939" s="1049"/>
      <c r="P939" s="785"/>
      <c r="Q939" s="947" t="s">
        <v>1643</v>
      </c>
      <c r="R939" s="949">
        <f>H939*$Y$2</f>
        <v>18</v>
      </c>
      <c r="S939" s="948" t="s">
        <v>1942</v>
      </c>
      <c r="T939" s="949">
        <f>J939</f>
        <v>0</v>
      </c>
      <c r="U939" s="949">
        <f>R939*$U$2</f>
        <v>1.6199999999999999</v>
      </c>
      <c r="V939" s="949">
        <f>T939*$V$2</f>
        <v>0</v>
      </c>
      <c r="W939" s="949">
        <f>U939+V939</f>
        <v>1.6199999999999999</v>
      </c>
      <c r="X939" s="949">
        <f>M939+W939</f>
        <v>19.62</v>
      </c>
      <c r="Z939" s="774"/>
    </row>
    <row r="940" spans="2:34" ht="15.65" customHeight="1" outlineLevel="2" x14ac:dyDescent="0.25">
      <c r="B940" s="782"/>
      <c r="D940" s="769" t="s">
        <v>242</v>
      </c>
      <c r="E940" s="818">
        <v>1</v>
      </c>
      <c r="F940" s="769" t="s">
        <v>75</v>
      </c>
      <c r="G940" s="767">
        <v>0.05</v>
      </c>
      <c r="H940" s="767">
        <f>E940*G940</f>
        <v>0.05</v>
      </c>
      <c r="I940" s="767">
        <v>0.4</v>
      </c>
      <c r="J940" s="767">
        <f>E940*I940</f>
        <v>0.4</v>
      </c>
      <c r="K940" s="767"/>
      <c r="L940" s="767">
        <f>E940*K940</f>
        <v>0</v>
      </c>
      <c r="M940" s="767">
        <f>J940+H940*Onderbouwing_M29!$Y$2+L940</f>
        <v>3.4</v>
      </c>
      <c r="N940" s="1049"/>
      <c r="O940" s="785"/>
      <c r="P940" s="785"/>
      <c r="Q940" s="947" t="s">
        <v>1643</v>
      </c>
      <c r="R940" s="949">
        <f>H940*$Y$2</f>
        <v>3</v>
      </c>
      <c r="S940" s="948" t="s">
        <v>1942</v>
      </c>
      <c r="T940" s="949">
        <f>J940</f>
        <v>0.4</v>
      </c>
      <c r="U940" s="949">
        <f>R940*$U$2</f>
        <v>0.27</v>
      </c>
      <c r="V940" s="949">
        <f>T940*$V$2</f>
        <v>8.4000000000000005E-2</v>
      </c>
      <c r="W940" s="949">
        <f>U940+V940</f>
        <v>0.35400000000000004</v>
      </c>
      <c r="X940" s="949">
        <f>M940+W940</f>
        <v>3.754</v>
      </c>
      <c r="Y940" s="785"/>
      <c r="Z940" s="939"/>
    </row>
    <row r="941" spans="2:34" ht="15.65" customHeight="1" outlineLevel="2" x14ac:dyDescent="0.25">
      <c r="B941" s="782"/>
      <c r="D941" s="793"/>
      <c r="E941" s="783"/>
      <c r="G941" s="784">
        <v>0</v>
      </c>
      <c r="H941" s="784">
        <f>E941*G941</f>
        <v>0</v>
      </c>
      <c r="I941" s="784">
        <v>0</v>
      </c>
      <c r="J941" s="784">
        <f>E941*I941</f>
        <v>0</v>
      </c>
      <c r="K941" s="784"/>
      <c r="L941" s="784">
        <f>E941*K941</f>
        <v>0</v>
      </c>
      <c r="M941" s="784">
        <f>J941+H941*Onderbouwing_M29!$Y$2+L941</f>
        <v>0</v>
      </c>
      <c r="N941" s="1049"/>
      <c r="O941" s="785"/>
      <c r="P941" s="785"/>
      <c r="Q941" s="947"/>
      <c r="R941" s="949"/>
      <c r="S941" s="948"/>
      <c r="T941" s="949"/>
      <c r="U941" s="949"/>
      <c r="V941" s="949"/>
      <c r="W941" s="949"/>
      <c r="X941" s="949"/>
      <c r="Y941" s="785"/>
      <c r="Z941" s="939"/>
    </row>
    <row r="942" spans="2:34" ht="15.65" customHeight="1" outlineLevel="2" x14ac:dyDescent="0.25">
      <c r="B942" s="782"/>
      <c r="E942" s="783"/>
      <c r="G942" s="784">
        <v>0</v>
      </c>
      <c r="H942" s="784">
        <f>E942*G942</f>
        <v>0</v>
      </c>
      <c r="I942" s="784">
        <v>0</v>
      </c>
      <c r="J942" s="784">
        <f>E942*I942</f>
        <v>0</v>
      </c>
      <c r="K942" s="784"/>
      <c r="L942" s="784">
        <f>E942*K942</f>
        <v>0</v>
      </c>
      <c r="M942" s="784">
        <f>J942+H942*Onderbouwing_M29!$Y$2+L942</f>
        <v>0</v>
      </c>
      <c r="N942" s="1049"/>
      <c r="O942" s="785"/>
      <c r="P942" s="785"/>
      <c r="Q942" s="947"/>
      <c r="R942" s="949"/>
      <c r="S942" s="948"/>
      <c r="T942" s="949"/>
      <c r="U942" s="949"/>
      <c r="V942" s="949"/>
      <c r="W942" s="949"/>
      <c r="X942" s="949"/>
      <c r="Y942" s="785"/>
      <c r="Z942" s="939"/>
    </row>
    <row r="943" spans="2:34" ht="9" customHeight="1" outlineLevel="1" x14ac:dyDescent="0.25">
      <c r="B943" s="788"/>
      <c r="D943" s="789"/>
      <c r="E943" s="791"/>
      <c r="F943" s="789"/>
      <c r="G943" s="790"/>
      <c r="H943" s="790"/>
      <c r="I943" s="790"/>
      <c r="J943" s="790"/>
      <c r="K943" s="790"/>
      <c r="L943" s="790"/>
      <c r="M943" s="790"/>
      <c r="N943" s="1037"/>
      <c r="O943" s="963"/>
      <c r="P943" s="963"/>
      <c r="Q943" s="963"/>
      <c r="R943" s="963"/>
      <c r="S943" s="963"/>
      <c r="T943" s="963"/>
      <c r="U943" s="963"/>
      <c r="V943" s="963"/>
      <c r="W943" s="963"/>
      <c r="X943" s="963"/>
      <c r="Y943" s="963"/>
      <c r="Z943" s="774"/>
      <c r="AA943" s="779"/>
      <c r="AB943" s="753"/>
      <c r="AC943" s="753"/>
      <c r="AD943" s="753"/>
      <c r="AE943" s="753"/>
      <c r="AF943" s="753"/>
      <c r="AG943" s="758"/>
      <c r="AH943" s="758"/>
    </row>
    <row r="944" spans="2:34" ht="15.65" customHeight="1" outlineLevel="1" x14ac:dyDescent="0.25">
      <c r="B944" s="760" t="s">
        <v>243</v>
      </c>
      <c r="D944" s="761" t="s">
        <v>1985</v>
      </c>
      <c r="E944" s="780"/>
      <c r="F944" s="761"/>
      <c r="G944" s="762"/>
      <c r="H944" s="762"/>
      <c r="I944" s="762"/>
      <c r="J944" s="762"/>
      <c r="K944" s="762"/>
      <c r="L944" s="762"/>
      <c r="M944" s="762"/>
      <c r="N944" s="1049"/>
      <c r="O944" s="762"/>
      <c r="P944" s="781"/>
      <c r="Q944" s="781"/>
      <c r="R944" s="781"/>
      <c r="S944" s="781"/>
      <c r="T944" s="781"/>
      <c r="U944" s="781"/>
      <c r="V944" s="781"/>
      <c r="W944" s="781"/>
      <c r="X944" s="763"/>
      <c r="Y944" s="764"/>
      <c r="Z944" s="952" t="s">
        <v>1649</v>
      </c>
    </row>
    <row r="945" spans="2:34" ht="15.65" customHeight="1" outlineLevel="2" x14ac:dyDescent="0.25">
      <c r="D945" s="793" t="s">
        <v>1660</v>
      </c>
      <c r="E945" s="783"/>
      <c r="F945" s="794"/>
      <c r="G945" s="795"/>
      <c r="H945" s="795"/>
      <c r="I945" s="795"/>
      <c r="J945" s="795"/>
      <c r="K945" s="795"/>
      <c r="L945" s="784"/>
      <c r="M945" s="784"/>
      <c r="N945" s="1049"/>
      <c r="O945" s="822"/>
      <c r="P945" s="785"/>
      <c r="Q945" s="785"/>
      <c r="R945" s="785"/>
      <c r="S945" s="785"/>
      <c r="T945" s="785"/>
      <c r="U945" s="785"/>
      <c r="V945" s="785"/>
      <c r="W945" s="785"/>
      <c r="X945" s="785"/>
      <c r="Z945" s="952" t="s">
        <v>1647</v>
      </c>
      <c r="AA945" s="793"/>
      <c r="AB945" s="793"/>
    </row>
    <row r="946" spans="2:34" ht="15.65" customHeight="1" outlineLevel="2" x14ac:dyDescent="0.25">
      <c r="B946" s="789" t="s">
        <v>1650</v>
      </c>
      <c r="D946" s="1034" t="s">
        <v>1986</v>
      </c>
      <c r="E946" s="810">
        <v>1</v>
      </c>
      <c r="F946" s="811" t="s">
        <v>78</v>
      </c>
      <c r="G946" s="812"/>
      <c r="H946" s="812">
        <f>E946*G946</f>
        <v>0</v>
      </c>
      <c r="I946" s="812">
        <v>0</v>
      </c>
      <c r="J946" s="812">
        <f>E946*I946</f>
        <v>0</v>
      </c>
      <c r="K946" s="812">
        <v>223</v>
      </c>
      <c r="L946" s="812">
        <f>E946*K946</f>
        <v>223</v>
      </c>
      <c r="M946" s="1047">
        <f>J946+H946*Onderbouwing_M29!$Y$2+L946</f>
        <v>223</v>
      </c>
      <c r="N946" s="1049"/>
      <c r="P946" s="787"/>
      <c r="Q946" s="930" t="s">
        <v>1668</v>
      </c>
      <c r="R946" s="930">
        <f>_xlfn.XLOOKUP(Q946,Tabellen!$B$4:$B$16,Tabellen!$C$4:$C$16,"controleren")</f>
        <v>0.3</v>
      </c>
      <c r="S946" s="931">
        <f>M946*R946</f>
        <v>66.899999999999991</v>
      </c>
      <c r="T946" s="931">
        <f>M946-S946</f>
        <v>156.10000000000002</v>
      </c>
      <c r="U946" s="931">
        <f>S946*$U$2</f>
        <v>6.020999999999999</v>
      </c>
      <c r="V946" s="931">
        <f>T946*$V$2</f>
        <v>32.781000000000006</v>
      </c>
      <c r="W946" s="787">
        <f>U946+V946</f>
        <v>38.802000000000007</v>
      </c>
      <c r="X946" s="787">
        <f>M946+W946</f>
        <v>261.80200000000002</v>
      </c>
      <c r="Z946" s="952" t="s">
        <v>1648</v>
      </c>
      <c r="AA946" s="793"/>
      <c r="AB946" s="793"/>
    </row>
    <row r="947" spans="2:34" ht="15.65" customHeight="1" outlineLevel="2" x14ac:dyDescent="0.25">
      <c r="D947" s="1034"/>
      <c r="E947" s="810"/>
      <c r="F947" s="811"/>
      <c r="G947" s="812"/>
      <c r="H947" s="812"/>
      <c r="I947" s="812"/>
      <c r="J947" s="812"/>
      <c r="K947" s="812"/>
      <c r="L947" s="812"/>
      <c r="M947" s="1047"/>
      <c r="N947" s="1049"/>
      <c r="P947" s="787"/>
      <c r="Q947" s="930"/>
      <c r="R947" s="930"/>
      <c r="S947" s="931"/>
      <c r="T947" s="931"/>
      <c r="U947" s="931"/>
      <c r="V947" s="931"/>
      <c r="W947" s="787"/>
      <c r="X947" s="787"/>
      <c r="Z947" s="952" t="s">
        <v>1649</v>
      </c>
      <c r="AA947" s="793"/>
      <c r="AB947" s="793"/>
    </row>
    <row r="948" spans="2:34" ht="15.65" customHeight="1" outlineLevel="2" x14ac:dyDescent="0.25">
      <c r="B948" s="789" t="s">
        <v>1651</v>
      </c>
      <c r="D948" s="1034" t="s">
        <v>1987</v>
      </c>
      <c r="E948" s="810">
        <v>1</v>
      </c>
      <c r="F948" s="811" t="s">
        <v>78</v>
      </c>
      <c r="G948" s="812"/>
      <c r="H948" s="812">
        <f>E948*G948</f>
        <v>0</v>
      </c>
      <c r="I948" s="812"/>
      <c r="J948" s="812">
        <f>E948*I948</f>
        <v>0</v>
      </c>
      <c r="K948" s="812">
        <v>210</v>
      </c>
      <c r="L948" s="812">
        <f>+K948*E948</f>
        <v>210</v>
      </c>
      <c r="M948" s="1047">
        <f>J948+H948*Onderbouwing_M29!$Y$2+L948</f>
        <v>210</v>
      </c>
      <c r="N948" s="1049"/>
      <c r="P948" s="787"/>
      <c r="Q948" s="930" t="s">
        <v>1668</v>
      </c>
      <c r="R948" s="930">
        <f>_xlfn.XLOOKUP(Q948,Tabellen!$B$4:$B$16,Tabellen!$C$4:$C$16,"controleren")</f>
        <v>0.3</v>
      </c>
      <c r="S948" s="931">
        <f>M948*R948</f>
        <v>63</v>
      </c>
      <c r="T948" s="931">
        <f>M948-S948</f>
        <v>147</v>
      </c>
      <c r="U948" s="931">
        <f>S948*$U$2</f>
        <v>5.67</v>
      </c>
      <c r="V948" s="931">
        <f>T948*$V$2</f>
        <v>30.869999999999997</v>
      </c>
      <c r="W948" s="787">
        <f>U948+V948</f>
        <v>36.54</v>
      </c>
      <c r="X948" s="787">
        <f>M948+W948</f>
        <v>246.54</v>
      </c>
      <c r="Z948" s="952" t="s">
        <v>1655</v>
      </c>
      <c r="AA948" s="793" t="s">
        <v>1345</v>
      </c>
    </row>
    <row r="949" spans="2:34" ht="15.65" customHeight="1" outlineLevel="2" x14ac:dyDescent="0.25">
      <c r="D949" s="1034"/>
      <c r="E949" s="810"/>
      <c r="F949" s="811"/>
      <c r="G949" s="812"/>
      <c r="H949" s="812"/>
      <c r="I949" s="812"/>
      <c r="J949" s="812"/>
      <c r="K949" s="812"/>
      <c r="L949" s="812"/>
      <c r="M949" s="1047"/>
      <c r="N949" s="1049"/>
      <c r="P949" s="787"/>
      <c r="Q949" s="930"/>
      <c r="R949" s="930"/>
      <c r="S949" s="931"/>
      <c r="T949" s="931"/>
      <c r="U949" s="931"/>
      <c r="V949" s="931"/>
      <c r="W949" s="787"/>
      <c r="X949" s="787"/>
      <c r="Z949" s="952" t="s">
        <v>1656</v>
      </c>
      <c r="AA949" s="793" t="s">
        <v>1345</v>
      </c>
    </row>
    <row r="950" spans="2:34" ht="15.65" customHeight="1" outlineLevel="2" x14ac:dyDescent="0.25">
      <c r="B950" s="789" t="s">
        <v>1652</v>
      </c>
      <c r="D950" s="1034" t="s">
        <v>1988</v>
      </c>
      <c r="E950" s="810">
        <v>1</v>
      </c>
      <c r="F950" s="811" t="s">
        <v>78</v>
      </c>
      <c r="G950" s="812"/>
      <c r="H950" s="812">
        <f>E950*G950</f>
        <v>0</v>
      </c>
      <c r="I950" s="812">
        <v>0</v>
      </c>
      <c r="J950" s="812">
        <f>E950*I950</f>
        <v>0</v>
      </c>
      <c r="K950" s="812">
        <v>227</v>
      </c>
      <c r="L950" s="812">
        <f>+K950*E950</f>
        <v>227</v>
      </c>
      <c r="M950" s="1047">
        <f>J950+H950*Onderbouwing_M29!$Y$2+L950</f>
        <v>227</v>
      </c>
      <c r="N950" s="1049"/>
      <c r="P950" s="787"/>
      <c r="Q950" s="930" t="s">
        <v>1668</v>
      </c>
      <c r="R950" s="930">
        <f>_xlfn.XLOOKUP(Q950,Tabellen!$B$4:$B$16,Tabellen!$C$4:$C$16,"controleren")</f>
        <v>0.3</v>
      </c>
      <c r="S950" s="931">
        <f>M950*R950</f>
        <v>68.099999999999994</v>
      </c>
      <c r="T950" s="931">
        <f>M950-S950</f>
        <v>158.9</v>
      </c>
      <c r="U950" s="931">
        <f>S950*$U$2</f>
        <v>6.1289999999999996</v>
      </c>
      <c r="V950" s="931">
        <f>T950*$V$2</f>
        <v>33.369</v>
      </c>
      <c r="W950" s="787">
        <f>U950+V950</f>
        <v>39.497999999999998</v>
      </c>
      <c r="X950" s="787">
        <f>M950+W950</f>
        <v>266.49799999999999</v>
      </c>
      <c r="Z950" s="952" t="s">
        <v>1657</v>
      </c>
      <c r="AA950" s="793" t="s">
        <v>1345</v>
      </c>
    </row>
    <row r="951" spans="2:34" ht="15.65" customHeight="1" outlineLevel="2" x14ac:dyDescent="0.25">
      <c r="D951" s="1034"/>
      <c r="E951" s="810"/>
      <c r="F951" s="811"/>
      <c r="G951" s="812"/>
      <c r="H951" s="812"/>
      <c r="I951" s="812"/>
      <c r="J951" s="812"/>
      <c r="K951" s="812"/>
      <c r="L951" s="812"/>
      <c r="M951" s="1047"/>
      <c r="N951" s="1049"/>
      <c r="P951" s="787"/>
      <c r="Q951" s="930"/>
      <c r="R951" s="930"/>
      <c r="S951" s="931"/>
      <c r="T951" s="931"/>
      <c r="U951" s="931"/>
      <c r="V951" s="931"/>
      <c r="W951" s="787"/>
      <c r="X951" s="787"/>
      <c r="Z951" s="952" t="s">
        <v>1658</v>
      </c>
      <c r="AA951" s="793" t="s">
        <v>1345</v>
      </c>
    </row>
    <row r="952" spans="2:34" ht="15.65" customHeight="1" outlineLevel="2" x14ac:dyDescent="0.25">
      <c r="B952" s="789" t="s">
        <v>1653</v>
      </c>
      <c r="D952" s="1034" t="s">
        <v>1989</v>
      </c>
      <c r="E952" s="810">
        <v>1</v>
      </c>
      <c r="F952" s="811" t="s">
        <v>78</v>
      </c>
      <c r="G952" s="812"/>
      <c r="H952" s="812">
        <f>E952*G952</f>
        <v>0</v>
      </c>
      <c r="I952" s="812"/>
      <c r="J952" s="812">
        <f>E952*I952</f>
        <v>0</v>
      </c>
      <c r="K952" s="812">
        <v>244</v>
      </c>
      <c r="L952" s="812">
        <f>+K952*E952</f>
        <v>244</v>
      </c>
      <c r="M952" s="1047">
        <f>J952+H952*Onderbouwing_M29!$Y$2+L952</f>
        <v>244</v>
      </c>
      <c r="N952" s="1049"/>
      <c r="P952" s="787"/>
      <c r="Q952" s="930" t="s">
        <v>1668</v>
      </c>
      <c r="R952" s="930">
        <f>_xlfn.XLOOKUP(Q952,Tabellen!$B$4:$B$16,Tabellen!$C$4:$C$16,"controleren")</f>
        <v>0.3</v>
      </c>
      <c r="S952" s="931">
        <f>M952*R952</f>
        <v>73.2</v>
      </c>
      <c r="T952" s="931">
        <f>M952-S952</f>
        <v>170.8</v>
      </c>
      <c r="U952" s="931">
        <f>S952*$U$2</f>
        <v>6.5880000000000001</v>
      </c>
      <c r="V952" s="931">
        <f>T952*$V$2</f>
        <v>35.868000000000002</v>
      </c>
      <c r="W952" s="787">
        <f>U952+V952</f>
        <v>42.456000000000003</v>
      </c>
      <c r="X952" s="787">
        <f>M952+W952</f>
        <v>286.45600000000002</v>
      </c>
      <c r="Z952" s="952" t="s">
        <v>1659</v>
      </c>
      <c r="AA952" s="793" t="s">
        <v>1345</v>
      </c>
    </row>
    <row r="953" spans="2:34" ht="15.65" customHeight="1" outlineLevel="2" x14ac:dyDescent="0.25">
      <c r="D953" s="1034"/>
      <c r="E953" s="810"/>
      <c r="F953" s="811"/>
      <c r="G953" s="812"/>
      <c r="H953" s="812"/>
      <c r="I953" s="812"/>
      <c r="J953" s="812"/>
      <c r="K953" s="812"/>
      <c r="L953" s="812"/>
      <c r="M953" s="1047"/>
      <c r="N953" s="1049"/>
      <c r="P953" s="787"/>
      <c r="Q953" s="930"/>
      <c r="R953" s="930"/>
      <c r="S953" s="931"/>
      <c r="T953" s="931"/>
      <c r="U953" s="931"/>
      <c r="V953" s="931"/>
      <c r="W953" s="787"/>
      <c r="X953" s="787"/>
      <c r="Z953" s="774"/>
    </row>
    <row r="954" spans="2:34" ht="15.65" customHeight="1" outlineLevel="2" x14ac:dyDescent="0.25">
      <c r="B954" s="789" t="s">
        <v>1654</v>
      </c>
      <c r="D954" s="1034" t="s">
        <v>1990</v>
      </c>
      <c r="E954" s="810">
        <v>1</v>
      </c>
      <c r="F954" s="811" t="s">
        <v>78</v>
      </c>
      <c r="G954" s="812"/>
      <c r="H954" s="812">
        <f>E954*G954</f>
        <v>0</v>
      </c>
      <c r="I954" s="812"/>
      <c r="J954" s="812">
        <f>E954*I954</f>
        <v>0</v>
      </c>
      <c r="K954" s="812">
        <v>261</v>
      </c>
      <c r="L954" s="812">
        <f>E954*K954</f>
        <v>261</v>
      </c>
      <c r="M954" s="1047">
        <f>J954+H954*Onderbouwing_M29!$Y$2+L954</f>
        <v>261</v>
      </c>
      <c r="N954" s="1049"/>
      <c r="P954" s="787"/>
      <c r="Q954" s="930" t="s">
        <v>1668</v>
      </c>
      <c r="R954" s="930">
        <f>_xlfn.XLOOKUP(Q954,Tabellen!$B$4:$B$16,Tabellen!$C$4:$C$16,"controleren")</f>
        <v>0.3</v>
      </c>
      <c r="S954" s="931">
        <f>M954*R954</f>
        <v>78.3</v>
      </c>
      <c r="T954" s="931">
        <f>M954-S954</f>
        <v>182.7</v>
      </c>
      <c r="U954" s="931">
        <f>S954*$U$2</f>
        <v>7.0469999999999997</v>
      </c>
      <c r="V954" s="931">
        <f>T954*$V$2</f>
        <v>38.366999999999997</v>
      </c>
      <c r="W954" s="787">
        <f>U954+V954</f>
        <v>45.413999999999994</v>
      </c>
      <c r="X954" s="787">
        <f>M954+W954</f>
        <v>306.41399999999999</v>
      </c>
      <c r="Z954" s="774"/>
    </row>
    <row r="955" spans="2:34" ht="15.65" customHeight="1" outlineLevel="2" x14ac:dyDescent="0.25">
      <c r="D955" s="1034"/>
      <c r="E955" s="810"/>
      <c r="F955" s="811"/>
      <c r="G955" s="812"/>
      <c r="H955" s="812"/>
      <c r="I955" s="812"/>
      <c r="J955" s="812"/>
      <c r="K955" s="812"/>
      <c r="L955" s="812"/>
      <c r="M955" s="1047"/>
      <c r="N955" s="1049"/>
      <c r="P955" s="787"/>
      <c r="Q955" s="930"/>
      <c r="R955" s="930"/>
      <c r="S955" s="931"/>
      <c r="T955" s="931"/>
      <c r="U955" s="931"/>
      <c r="V955" s="931"/>
      <c r="W955" s="787"/>
      <c r="X955" s="787"/>
      <c r="Z955" s="774"/>
    </row>
    <row r="956" spans="2:34" ht="15.65" customHeight="1" outlineLevel="2" x14ac:dyDescent="0.25">
      <c r="B956" s="1028"/>
      <c r="D956" s="1034"/>
      <c r="E956" s="810"/>
      <c r="F956" s="811"/>
      <c r="G956" s="784">
        <v>0</v>
      </c>
      <c r="H956" s="784">
        <f>E956*G956</f>
        <v>0</v>
      </c>
      <c r="I956" s="784">
        <v>0</v>
      </c>
      <c r="J956" s="784">
        <f>E956*I956</f>
        <v>0</v>
      </c>
      <c r="K956" s="784"/>
      <c r="L956" s="784">
        <f>E956*K956</f>
        <v>0</v>
      </c>
      <c r="M956" s="784">
        <f>J956+H956*Onderbouwing_M29!$Y$2+L956</f>
        <v>0</v>
      </c>
      <c r="N956" s="1049"/>
      <c r="P956" s="785"/>
      <c r="Q956" s="785"/>
      <c r="R956" s="785"/>
      <c r="S956" s="785"/>
      <c r="T956" s="785"/>
      <c r="U956" s="785"/>
      <c r="V956" s="785"/>
      <c r="W956" s="785"/>
      <c r="X956" s="785"/>
      <c r="Z956" s="774"/>
    </row>
    <row r="957" spans="2:34" ht="15.65" customHeight="1" outlineLevel="2" x14ac:dyDescent="0.25">
      <c r="B957" s="782"/>
      <c r="D957" s="793"/>
      <c r="E957" s="783"/>
      <c r="G957" s="784">
        <v>0</v>
      </c>
      <c r="H957" s="784">
        <f>E957*G957</f>
        <v>0</v>
      </c>
      <c r="I957" s="784">
        <v>0</v>
      </c>
      <c r="J957" s="784">
        <f>E957*I957</f>
        <v>0</v>
      </c>
      <c r="K957" s="784"/>
      <c r="L957" s="784">
        <f>E957*K957</f>
        <v>0</v>
      </c>
      <c r="M957" s="784">
        <f>J957+H957*Onderbouwing_M29!$Y$2+L957</f>
        <v>0</v>
      </c>
      <c r="N957" s="1049"/>
      <c r="O957" s="785"/>
      <c r="P957" s="785"/>
      <c r="Q957" s="785"/>
      <c r="R957" s="785"/>
      <c r="S957" s="785"/>
      <c r="T957" s="785"/>
      <c r="U957" s="785"/>
      <c r="V957" s="785"/>
      <c r="W957" s="785"/>
      <c r="X957" s="785"/>
      <c r="Y957" s="785"/>
      <c r="Z957" s="939"/>
    </row>
    <row r="958" spans="2:34" ht="9" customHeight="1" outlineLevel="1" x14ac:dyDescent="0.25">
      <c r="B958" s="788"/>
      <c r="D958" s="789"/>
      <c r="E958" s="791"/>
      <c r="F958" s="789"/>
      <c r="G958" s="790"/>
      <c r="H958" s="790"/>
      <c r="I958" s="790"/>
      <c r="J958" s="790"/>
      <c r="K958" s="790"/>
      <c r="L958" s="790"/>
      <c r="M958" s="790"/>
      <c r="N958" s="1037"/>
      <c r="O958" s="963"/>
      <c r="P958" s="963"/>
      <c r="Q958" s="963"/>
      <c r="R958" s="963"/>
      <c r="S958" s="963"/>
      <c r="T958" s="963"/>
      <c r="U958" s="963"/>
      <c r="V958" s="963"/>
      <c r="W958" s="963"/>
      <c r="X958" s="963"/>
      <c r="Y958" s="963"/>
      <c r="Z958" s="774"/>
      <c r="AA958" s="779"/>
      <c r="AB958" s="753"/>
      <c r="AC958" s="753"/>
      <c r="AD958" s="753"/>
      <c r="AE958" s="753"/>
      <c r="AF958" s="753"/>
      <c r="AG958" s="758"/>
      <c r="AH958" s="758"/>
    </row>
    <row r="959" spans="2:34" ht="15.65" customHeight="1" outlineLevel="1" x14ac:dyDescent="0.25">
      <c r="B959" s="760"/>
      <c r="D959" s="761" t="s">
        <v>251</v>
      </c>
      <c r="E959" s="780">
        <f>E962</f>
        <v>4.25</v>
      </c>
      <c r="F959" s="761" t="s">
        <v>78</v>
      </c>
      <c r="G959" s="762"/>
      <c r="H959" s="762">
        <f>SUM(H960:H969)</f>
        <v>2.1125000000000003</v>
      </c>
      <c r="I959" s="762"/>
      <c r="J959" s="762">
        <f>SUM(J960:J969)</f>
        <v>25</v>
      </c>
      <c r="K959" s="762"/>
      <c r="L959" s="762">
        <f>SUM(L960:L969)</f>
        <v>371.875</v>
      </c>
      <c r="M959" s="762">
        <f>SUM(M960:M969)</f>
        <v>523.625</v>
      </c>
      <c r="N959" s="1049"/>
      <c r="O959" s="823">
        <f>M959/E959</f>
        <v>123.20588235294117</v>
      </c>
      <c r="P959" s="781">
        <f>B959</f>
        <v>0</v>
      </c>
      <c r="Q959" s="781"/>
      <c r="R959" s="781"/>
      <c r="S959" s="781"/>
      <c r="T959" s="781"/>
      <c r="U959" s="781"/>
      <c r="V959" s="781"/>
      <c r="W959" s="781"/>
      <c r="X959" s="781"/>
      <c r="Y959" s="764"/>
      <c r="Z959" s="939"/>
    </row>
    <row r="960" spans="2:34" ht="15.65" customHeight="1" outlineLevel="2" x14ac:dyDescent="0.25">
      <c r="B960" s="782"/>
      <c r="D960" s="793" t="s">
        <v>1868</v>
      </c>
      <c r="E960" s="783"/>
      <c r="G960" s="784"/>
      <c r="H960" s="784"/>
      <c r="I960" s="795"/>
      <c r="J960" s="795"/>
      <c r="K960" s="795"/>
      <c r="L960" s="784"/>
      <c r="M960" s="784"/>
      <c r="N960" s="1049"/>
      <c r="O960" s="822" t="s">
        <v>233</v>
      </c>
      <c r="P960" s="785"/>
      <c r="Q960" s="785"/>
      <c r="R960" s="785"/>
      <c r="S960" s="785"/>
      <c r="T960" s="785"/>
      <c r="U960" s="785"/>
      <c r="V960" s="785"/>
      <c r="W960" s="785"/>
      <c r="X960" s="785"/>
      <c r="Y960" s="785"/>
      <c r="Z960" s="939"/>
    </row>
    <row r="961" spans="2:34" ht="15.65" customHeight="1" outlineLevel="2" x14ac:dyDescent="0.25">
      <c r="B961" s="782"/>
      <c r="D961" s="816"/>
      <c r="E961" s="783"/>
      <c r="G961" s="784"/>
      <c r="H961" s="784">
        <f t="shared" ref="H961:H969" si="550">E961*G961</f>
        <v>0</v>
      </c>
      <c r="I961" s="784"/>
      <c r="J961" s="784">
        <f t="shared" ref="J961:J969" si="551">E961*I961</f>
        <v>0</v>
      </c>
      <c r="K961" s="784"/>
      <c r="L961" s="784">
        <f>E961*K961</f>
        <v>0</v>
      </c>
      <c r="M961" s="784">
        <f>J961+H961*Onderbouwing_M29!$Y$2+L961</f>
        <v>0</v>
      </c>
      <c r="N961" s="1049"/>
      <c r="O961" s="785"/>
      <c r="P961" s="785"/>
      <c r="Q961" s="785"/>
      <c r="R961" s="785"/>
      <c r="S961" s="785"/>
      <c r="T961" s="785"/>
      <c r="U961" s="785"/>
      <c r="V961" s="785"/>
      <c r="W961" s="785"/>
      <c r="X961" s="785"/>
      <c r="Y961" s="785"/>
      <c r="Z961" s="939"/>
    </row>
    <row r="962" spans="2:34" ht="15.65" customHeight="1" outlineLevel="2" x14ac:dyDescent="0.25">
      <c r="B962" s="1028"/>
      <c r="D962" s="1031" t="s">
        <v>245</v>
      </c>
      <c r="E962" s="803">
        <f>5*0.85</f>
        <v>4.25</v>
      </c>
      <c r="F962" s="804" t="s">
        <v>78</v>
      </c>
      <c r="G962" s="768">
        <v>0.25</v>
      </c>
      <c r="H962" s="768">
        <f t="shared" si="550"/>
        <v>1.0625</v>
      </c>
      <c r="I962" s="768">
        <v>0</v>
      </c>
      <c r="J962" s="768">
        <f t="shared" si="551"/>
        <v>0</v>
      </c>
      <c r="K962" s="768">
        <v>2.5</v>
      </c>
      <c r="L962" s="768">
        <f>E962*K962</f>
        <v>10.625</v>
      </c>
      <c r="M962" s="1046">
        <f>J962+H962*Onderbouwing_M29!$Y$2+L962</f>
        <v>74.375</v>
      </c>
      <c r="N962" s="1049"/>
      <c r="P962" s="785"/>
      <c r="Q962" s="785"/>
      <c r="R962" s="785"/>
      <c r="S962" s="785"/>
      <c r="T962" s="785"/>
      <c r="U962" s="785"/>
      <c r="V962" s="785"/>
      <c r="W962" s="785"/>
      <c r="X962" s="785"/>
      <c r="Z962" s="774"/>
    </row>
    <row r="963" spans="2:34" ht="15.65" customHeight="1" outlineLevel="2" x14ac:dyDescent="0.25">
      <c r="B963" s="1028"/>
      <c r="D963" s="1031" t="s">
        <v>215</v>
      </c>
      <c r="E963" s="803">
        <v>5</v>
      </c>
      <c r="F963" s="804" t="s">
        <v>78</v>
      </c>
      <c r="G963" s="768">
        <v>0.12</v>
      </c>
      <c r="H963" s="768">
        <f t="shared" si="550"/>
        <v>0.6</v>
      </c>
      <c r="I963" s="768">
        <v>5</v>
      </c>
      <c r="J963" s="768">
        <f t="shared" si="551"/>
        <v>25</v>
      </c>
      <c r="K963" s="768"/>
      <c r="L963" s="768">
        <f>+K963*E963</f>
        <v>0</v>
      </c>
      <c r="M963" s="1046">
        <f>J963+H963*Onderbouwing_M29!$Y$2+L963</f>
        <v>61</v>
      </c>
      <c r="N963" s="1049"/>
      <c r="P963" s="785"/>
      <c r="Q963" s="785"/>
      <c r="R963" s="785"/>
      <c r="S963" s="785"/>
      <c r="T963" s="785"/>
      <c r="U963" s="785"/>
      <c r="V963" s="785"/>
      <c r="W963" s="785"/>
      <c r="X963" s="785"/>
      <c r="Z963" s="774"/>
    </row>
    <row r="964" spans="2:34" ht="15.65" customHeight="1" outlineLevel="2" x14ac:dyDescent="0.25">
      <c r="B964" s="1028"/>
      <c r="D964" s="1031" t="s">
        <v>246</v>
      </c>
      <c r="E964" s="803">
        <f>2+2+2.5+2.5</f>
        <v>9</v>
      </c>
      <c r="F964" s="804" t="s">
        <v>75</v>
      </c>
      <c r="G964" s="768">
        <v>0.05</v>
      </c>
      <c r="H964" s="768">
        <f t="shared" si="550"/>
        <v>0.45</v>
      </c>
      <c r="I964" s="768">
        <v>0</v>
      </c>
      <c r="J964" s="768">
        <f t="shared" si="551"/>
        <v>0</v>
      </c>
      <c r="K964" s="768">
        <v>0</v>
      </c>
      <c r="L964" s="768">
        <f>+K964*E964</f>
        <v>0</v>
      </c>
      <c r="M964" s="1046">
        <f>J964+H964*Onderbouwing_M29!$Y$2+L964</f>
        <v>27</v>
      </c>
      <c r="N964" s="1049"/>
      <c r="P964" s="785"/>
      <c r="Q964" s="785"/>
      <c r="R964" s="785"/>
      <c r="S964" s="785"/>
      <c r="T964" s="785"/>
      <c r="U964" s="785"/>
      <c r="V964" s="785"/>
      <c r="W964" s="785"/>
      <c r="X964" s="785"/>
      <c r="Z964" s="774"/>
    </row>
    <row r="965" spans="2:34" ht="15.65" customHeight="1" outlineLevel="2" x14ac:dyDescent="0.25">
      <c r="B965" s="1028"/>
      <c r="D965" s="1031" t="s">
        <v>247</v>
      </c>
      <c r="E965" s="803">
        <f>E962</f>
        <v>4.25</v>
      </c>
      <c r="F965" s="804" t="s">
        <v>78</v>
      </c>
      <c r="G965" s="768"/>
      <c r="H965" s="768">
        <f t="shared" si="550"/>
        <v>0</v>
      </c>
      <c r="I965" s="768"/>
      <c r="J965" s="768">
        <f t="shared" si="551"/>
        <v>0</v>
      </c>
      <c r="K965" s="768">
        <v>85</v>
      </c>
      <c r="L965" s="768">
        <f>+K965*E965</f>
        <v>361.25</v>
      </c>
      <c r="M965" s="1046">
        <f>J965+H965*Onderbouwing_M29!$Y$2+L965</f>
        <v>361.25</v>
      </c>
      <c r="N965" s="1049"/>
      <c r="P965" s="785"/>
      <c r="Q965" s="785"/>
      <c r="R965" s="785"/>
      <c r="S965" s="785"/>
      <c r="T965" s="785"/>
      <c r="U965" s="785"/>
      <c r="V965" s="785"/>
      <c r="W965" s="785"/>
      <c r="X965" s="785"/>
      <c r="Z965" s="774"/>
    </row>
    <row r="966" spans="2:34" ht="15.65" customHeight="1" outlineLevel="2" x14ac:dyDescent="0.25">
      <c r="B966" s="1028"/>
      <c r="D966" s="1031" t="s">
        <v>248</v>
      </c>
      <c r="E966" s="803"/>
      <c r="F966" s="804" t="s">
        <v>238</v>
      </c>
      <c r="G966" s="768"/>
      <c r="H966" s="768">
        <f t="shared" si="550"/>
        <v>0</v>
      </c>
      <c r="I966" s="768">
        <v>0</v>
      </c>
      <c r="J966" s="768">
        <f t="shared" si="551"/>
        <v>0</v>
      </c>
      <c r="K966" s="768"/>
      <c r="L966" s="768">
        <f>E966*K966</f>
        <v>0</v>
      </c>
      <c r="M966" s="1046">
        <f>J966+H966*Onderbouwing_M29!$Y$2+L966</f>
        <v>0</v>
      </c>
      <c r="N966" s="1049"/>
      <c r="P966" s="785"/>
      <c r="Q966" s="785"/>
      <c r="R966" s="785"/>
      <c r="S966" s="785"/>
      <c r="T966" s="785"/>
      <c r="U966" s="785"/>
      <c r="V966" s="785"/>
      <c r="W966" s="785"/>
      <c r="X966" s="785"/>
      <c r="Z966" s="774"/>
    </row>
    <row r="967" spans="2:34" ht="15.65" customHeight="1" outlineLevel="2" x14ac:dyDescent="0.25">
      <c r="B967" s="1028"/>
      <c r="D967" s="1031" t="s">
        <v>249</v>
      </c>
      <c r="E967" s="803"/>
      <c r="F967" s="804" t="s">
        <v>252</v>
      </c>
      <c r="G967" s="768"/>
      <c r="H967" s="768">
        <f t="shared" si="550"/>
        <v>0</v>
      </c>
      <c r="I967" s="768">
        <v>0</v>
      </c>
      <c r="J967" s="768">
        <f t="shared" si="551"/>
        <v>0</v>
      </c>
      <c r="K967" s="768"/>
      <c r="L967" s="768">
        <f>E967*K967</f>
        <v>0</v>
      </c>
      <c r="M967" s="1046">
        <f>J967+H967*Onderbouwing_M29!$Y$2+L967</f>
        <v>0</v>
      </c>
      <c r="N967" s="1049"/>
      <c r="P967" s="785"/>
      <c r="Q967" s="785"/>
      <c r="R967" s="785"/>
      <c r="S967" s="785"/>
      <c r="T967" s="785"/>
      <c r="U967" s="785"/>
      <c r="V967" s="785"/>
      <c r="W967" s="785"/>
      <c r="X967" s="785"/>
      <c r="Z967" s="774"/>
    </row>
    <row r="968" spans="2:34" ht="15.65" customHeight="1" outlineLevel="2" x14ac:dyDescent="0.25">
      <c r="B968" s="1028"/>
      <c r="D968" s="1031" t="s">
        <v>250</v>
      </c>
      <c r="E968" s="803"/>
      <c r="F968" s="804" t="s">
        <v>252</v>
      </c>
      <c r="G968" s="768"/>
      <c r="H968" s="768">
        <f t="shared" si="550"/>
        <v>0</v>
      </c>
      <c r="I968" s="768">
        <v>0</v>
      </c>
      <c r="J968" s="768">
        <f t="shared" si="551"/>
        <v>0</v>
      </c>
      <c r="K968" s="768">
        <v>0</v>
      </c>
      <c r="L968" s="768">
        <f>+K968*E968</f>
        <v>0</v>
      </c>
      <c r="M968" s="1046">
        <f>J968+H968*Onderbouwing_M29!$Y$2+L968</f>
        <v>0</v>
      </c>
      <c r="N968" s="1049"/>
      <c r="P968" s="785"/>
      <c r="Q968" s="785"/>
      <c r="R968" s="785"/>
      <c r="S968" s="785"/>
      <c r="T968" s="785"/>
      <c r="U968" s="785"/>
      <c r="V968" s="785"/>
      <c r="W968" s="785"/>
      <c r="X968" s="785"/>
      <c r="Z968" s="774"/>
    </row>
    <row r="969" spans="2:34" ht="15.65" customHeight="1" outlineLevel="2" x14ac:dyDescent="0.25">
      <c r="B969" s="782"/>
      <c r="D969" s="816"/>
      <c r="E969" s="783"/>
      <c r="G969" s="784">
        <v>0</v>
      </c>
      <c r="H969" s="784">
        <f t="shared" si="550"/>
        <v>0</v>
      </c>
      <c r="I969" s="784">
        <v>0</v>
      </c>
      <c r="J969" s="784">
        <f t="shared" si="551"/>
        <v>0</v>
      </c>
      <c r="K969" s="784"/>
      <c r="L969" s="784">
        <f>E969*K969</f>
        <v>0</v>
      </c>
      <c r="M969" s="784">
        <f>J969+H969*Onderbouwing_M29!$Y$2+L969</f>
        <v>0</v>
      </c>
      <c r="N969" s="1049"/>
      <c r="O969" s="785"/>
      <c r="P969" s="785"/>
      <c r="Q969" s="785"/>
      <c r="R969" s="785"/>
      <c r="S969" s="785"/>
      <c r="T969" s="785"/>
      <c r="U969" s="785"/>
      <c r="V969" s="785"/>
      <c r="W969" s="785"/>
      <c r="X969" s="785"/>
      <c r="Y969" s="785"/>
      <c r="Z969" s="939"/>
    </row>
    <row r="970" spans="2:34" ht="9" customHeight="1" outlineLevel="1" x14ac:dyDescent="0.25">
      <c r="B970" s="788"/>
      <c r="D970" s="789"/>
      <c r="E970" s="791"/>
      <c r="F970" s="789"/>
      <c r="G970" s="790"/>
      <c r="H970" s="790"/>
      <c r="I970" s="790"/>
      <c r="J970" s="790"/>
      <c r="K970" s="790"/>
      <c r="L970" s="790"/>
      <c r="M970" s="790"/>
      <c r="N970" s="1037"/>
      <c r="O970" s="963"/>
      <c r="P970" s="963"/>
      <c r="Q970" s="963"/>
      <c r="R970" s="963"/>
      <c r="S970" s="963"/>
      <c r="T970" s="963"/>
      <c r="U970" s="963"/>
      <c r="V970" s="963"/>
      <c r="W970" s="963"/>
      <c r="X970" s="963"/>
      <c r="Y970" s="963"/>
      <c r="Z970" s="774"/>
      <c r="AA970" s="779"/>
      <c r="AB970" s="753"/>
      <c r="AC970" s="753"/>
      <c r="AD970" s="753"/>
      <c r="AE970" s="753"/>
      <c r="AF970" s="753"/>
      <c r="AG970" s="758"/>
      <c r="AH970" s="758"/>
    </row>
    <row r="971" spans="2:34" ht="15.65" customHeight="1" outlineLevel="1" x14ac:dyDescent="0.25">
      <c r="B971" s="760"/>
      <c r="D971" s="761" t="s">
        <v>244</v>
      </c>
      <c r="E971" s="780">
        <f>E973</f>
        <v>4.25</v>
      </c>
      <c r="F971" s="761" t="s">
        <v>78</v>
      </c>
      <c r="G971" s="762"/>
      <c r="H971" s="762">
        <f>SUM(H972:H980)</f>
        <v>2.8325000000000005</v>
      </c>
      <c r="I971" s="762"/>
      <c r="J971" s="762">
        <f>SUM(J972:J980)</f>
        <v>81.5</v>
      </c>
      <c r="K971" s="762"/>
      <c r="L971" s="762">
        <f>SUM(L972:L980)</f>
        <v>371.875</v>
      </c>
      <c r="M971" s="762">
        <f>SUM(M972:M980)</f>
        <v>623.32500000000005</v>
      </c>
      <c r="N971" s="1049"/>
      <c r="O971" s="823">
        <f>M971/E971</f>
        <v>146.66470588235296</v>
      </c>
      <c r="P971" s="781">
        <f>B971</f>
        <v>0</v>
      </c>
      <c r="Q971" s="781"/>
      <c r="R971" s="781"/>
      <c r="S971" s="781"/>
      <c r="T971" s="781"/>
      <c r="U971" s="781"/>
      <c r="V971" s="781"/>
      <c r="W971" s="781"/>
      <c r="X971" s="781"/>
      <c r="Y971" s="764"/>
      <c r="Z971" s="939"/>
    </row>
    <row r="972" spans="2:34" ht="15.65" customHeight="1" outlineLevel="2" x14ac:dyDescent="0.25">
      <c r="B972" s="782"/>
      <c r="D972" s="793" t="s">
        <v>1869</v>
      </c>
      <c r="E972" s="783"/>
      <c r="F972" s="794"/>
      <c r="G972" s="795"/>
      <c r="H972" s="795"/>
      <c r="I972" s="795"/>
      <c r="J972" s="795"/>
      <c r="K972" s="795"/>
      <c r="L972" s="784"/>
      <c r="M972" s="784"/>
      <c r="N972" s="1049"/>
      <c r="O972" s="822" t="s">
        <v>233</v>
      </c>
      <c r="P972" s="785"/>
      <c r="Q972" s="785"/>
      <c r="R972" s="785"/>
      <c r="S972" s="785"/>
      <c r="T972" s="785"/>
      <c r="U972" s="785"/>
      <c r="V972" s="785"/>
      <c r="W972" s="785"/>
      <c r="X972" s="785"/>
      <c r="Z972" s="939"/>
    </row>
    <row r="973" spans="2:34" ht="15.65" customHeight="1" outlineLevel="2" x14ac:dyDescent="0.25">
      <c r="B973" s="1028"/>
      <c r="D973" s="1031" t="s">
        <v>245</v>
      </c>
      <c r="E973" s="803">
        <f>5*0.85</f>
        <v>4.25</v>
      </c>
      <c r="F973" s="804" t="s">
        <v>78</v>
      </c>
      <c r="G973" s="768">
        <v>0.25</v>
      </c>
      <c r="H973" s="768">
        <f t="shared" ref="H973:H980" si="552">E973*G973</f>
        <v>1.0625</v>
      </c>
      <c r="I973" s="768">
        <v>0</v>
      </c>
      <c r="J973" s="768">
        <f t="shared" ref="J973:J980" si="553">E973*I973</f>
        <v>0</v>
      </c>
      <c r="K973" s="768">
        <v>2.5</v>
      </c>
      <c r="L973" s="768">
        <f>E973*K973</f>
        <v>10.625</v>
      </c>
      <c r="M973" s="1046">
        <f>J973+H973*Onderbouwing_M29!$Y$2+L973</f>
        <v>74.375</v>
      </c>
      <c r="N973" s="1049"/>
      <c r="P973" s="785"/>
      <c r="Q973" s="785"/>
      <c r="R973" s="785"/>
      <c r="S973" s="785"/>
      <c r="T973" s="785"/>
      <c r="U973" s="785"/>
      <c r="V973" s="785"/>
      <c r="W973" s="785"/>
      <c r="X973" s="785"/>
      <c r="Z973" s="774"/>
    </row>
    <row r="974" spans="2:34" ht="15.65" customHeight="1" outlineLevel="2" x14ac:dyDescent="0.25">
      <c r="B974" s="1028"/>
      <c r="D974" s="1031" t="s">
        <v>215</v>
      </c>
      <c r="E974" s="803">
        <v>5</v>
      </c>
      <c r="F974" s="804" t="s">
        <v>78</v>
      </c>
      <c r="G974" s="768">
        <v>0.12</v>
      </c>
      <c r="H974" s="768">
        <f t="shared" si="552"/>
        <v>0.6</v>
      </c>
      <c r="I974" s="768">
        <v>5</v>
      </c>
      <c r="J974" s="768">
        <f t="shared" si="553"/>
        <v>25</v>
      </c>
      <c r="K974" s="768"/>
      <c r="L974" s="768">
        <f>+K974*E974</f>
        <v>0</v>
      </c>
      <c r="M974" s="1046">
        <f>J974+H974*Onderbouwing_M29!$Y$2+L974</f>
        <v>61</v>
      </c>
      <c r="N974" s="1049"/>
      <c r="P974" s="785"/>
      <c r="Q974" s="785"/>
      <c r="R974" s="785"/>
      <c r="S974" s="785"/>
      <c r="T974" s="785"/>
      <c r="U974" s="785"/>
      <c r="V974" s="785"/>
      <c r="W974" s="785"/>
      <c r="X974" s="785"/>
      <c r="Z974" s="774"/>
    </row>
    <row r="975" spans="2:34" ht="15.65" customHeight="1" outlineLevel="2" x14ac:dyDescent="0.25">
      <c r="B975" s="1028"/>
      <c r="D975" s="1031" t="s">
        <v>246</v>
      </c>
      <c r="E975" s="803">
        <f>2+2+2.5+2.5</f>
        <v>9</v>
      </c>
      <c r="F975" s="804" t="s">
        <v>75</v>
      </c>
      <c r="G975" s="768">
        <v>0.05</v>
      </c>
      <c r="H975" s="768">
        <f t="shared" si="552"/>
        <v>0.45</v>
      </c>
      <c r="I975" s="768">
        <v>0</v>
      </c>
      <c r="J975" s="768">
        <f t="shared" si="553"/>
        <v>0</v>
      </c>
      <c r="K975" s="768">
        <v>0</v>
      </c>
      <c r="L975" s="768">
        <f>+K975*E975</f>
        <v>0</v>
      </c>
      <c r="M975" s="1046">
        <f>J975+H975*Onderbouwing_M29!$Y$2+L975</f>
        <v>27</v>
      </c>
      <c r="N975" s="1049"/>
      <c r="P975" s="785"/>
      <c r="Q975" s="785"/>
      <c r="R975" s="785"/>
      <c r="S975" s="785"/>
      <c r="T975" s="785"/>
      <c r="U975" s="785"/>
      <c r="V975" s="785"/>
      <c r="W975" s="785"/>
      <c r="X975" s="785"/>
      <c r="Z975" s="774"/>
    </row>
    <row r="976" spans="2:34" ht="15.65" customHeight="1" outlineLevel="2" x14ac:dyDescent="0.25">
      <c r="B976" s="1028"/>
      <c r="D976" s="1031" t="s">
        <v>247</v>
      </c>
      <c r="E976" s="803">
        <f>E973</f>
        <v>4.25</v>
      </c>
      <c r="F976" s="804" t="s">
        <v>78</v>
      </c>
      <c r="G976" s="768"/>
      <c r="H976" s="768">
        <f t="shared" si="552"/>
        <v>0</v>
      </c>
      <c r="I976" s="768"/>
      <c r="J976" s="768">
        <f t="shared" si="553"/>
        <v>0</v>
      </c>
      <c r="K976" s="768">
        <v>85</v>
      </c>
      <c r="L976" s="768">
        <f>+K976*E976</f>
        <v>361.25</v>
      </c>
      <c r="M976" s="1046">
        <f>J976+H976*Onderbouwing_M29!$Y$2+L976</f>
        <v>361.25</v>
      </c>
      <c r="N976" s="1049"/>
      <c r="P976" s="785"/>
      <c r="Q976" s="785"/>
      <c r="R976" s="785"/>
      <c r="S976" s="785"/>
      <c r="T976" s="785"/>
      <c r="U976" s="785"/>
      <c r="V976" s="785"/>
      <c r="W976" s="785"/>
      <c r="X976" s="785"/>
      <c r="Z976" s="774"/>
    </row>
    <row r="977" spans="2:34" ht="15.65" customHeight="1" outlineLevel="2" x14ac:dyDescent="0.25">
      <c r="B977" s="1028"/>
      <c r="D977" s="1031" t="s">
        <v>248</v>
      </c>
      <c r="E977" s="803">
        <f>2+2+2.5+2.5-E978</f>
        <v>7</v>
      </c>
      <c r="F977" s="804" t="s">
        <v>75</v>
      </c>
      <c r="G977" s="768">
        <v>0.08</v>
      </c>
      <c r="H977" s="768">
        <f t="shared" si="552"/>
        <v>0.56000000000000005</v>
      </c>
      <c r="I977" s="768">
        <v>5.5</v>
      </c>
      <c r="J977" s="768">
        <f t="shared" si="553"/>
        <v>38.5</v>
      </c>
      <c r="K977" s="768"/>
      <c r="L977" s="768">
        <f>E977*K977</f>
        <v>0</v>
      </c>
      <c r="M977" s="1046">
        <f>J977+H977*Onderbouwing_M29!$Y$2+L977</f>
        <v>72.099999999999994</v>
      </c>
      <c r="N977" s="1049"/>
      <c r="P977" s="785"/>
      <c r="Q977" s="785"/>
      <c r="R977" s="785"/>
      <c r="S977" s="785"/>
      <c r="T977" s="785"/>
      <c r="U977" s="785"/>
      <c r="V977" s="785"/>
      <c r="W977" s="785"/>
      <c r="X977" s="785"/>
      <c r="Z977" s="774"/>
    </row>
    <row r="978" spans="2:34" ht="15.65" customHeight="1" outlineLevel="2" x14ac:dyDescent="0.25">
      <c r="B978" s="1028"/>
      <c r="D978" s="1031" t="s">
        <v>249</v>
      </c>
      <c r="E978" s="803">
        <v>2</v>
      </c>
      <c r="F978" s="804" t="s">
        <v>78</v>
      </c>
      <c r="G978" s="768">
        <v>0.08</v>
      </c>
      <c r="H978" s="768">
        <f t="shared" si="552"/>
        <v>0.16</v>
      </c>
      <c r="I978" s="768">
        <v>9</v>
      </c>
      <c r="J978" s="768">
        <f t="shared" si="553"/>
        <v>18</v>
      </c>
      <c r="K978" s="768"/>
      <c r="L978" s="768">
        <f>E978*K978</f>
        <v>0</v>
      </c>
      <c r="M978" s="1046">
        <f>J978+H978*Onderbouwing_M29!$Y$2+L978</f>
        <v>27.6</v>
      </c>
      <c r="N978" s="1049"/>
      <c r="P978" s="785"/>
      <c r="Q978" s="785"/>
      <c r="R978" s="785"/>
      <c r="S978" s="785"/>
      <c r="T978" s="785"/>
      <c r="U978" s="785"/>
      <c r="V978" s="785"/>
      <c r="W978" s="785"/>
      <c r="X978" s="785"/>
      <c r="Z978" s="774"/>
    </row>
    <row r="979" spans="2:34" ht="15.65" customHeight="1" outlineLevel="2" x14ac:dyDescent="0.25">
      <c r="B979" s="1028"/>
      <c r="D979" s="1031" t="s">
        <v>250</v>
      </c>
      <c r="E979" s="803"/>
      <c r="F979" s="804" t="s">
        <v>237</v>
      </c>
      <c r="G979" s="767">
        <v>0</v>
      </c>
      <c r="H979" s="767">
        <f t="shared" si="552"/>
        <v>0</v>
      </c>
      <c r="I979" s="767">
        <v>0</v>
      </c>
      <c r="J979" s="767">
        <f t="shared" si="553"/>
        <v>0</v>
      </c>
      <c r="K979" s="767"/>
      <c r="L979" s="767">
        <f>E979*K979</f>
        <v>0</v>
      </c>
      <c r="M979" s="767">
        <f>J979+H979*Onderbouwing_M29!$Y$2+L979</f>
        <v>0</v>
      </c>
      <c r="N979" s="1049"/>
      <c r="P979" s="785"/>
      <c r="Q979" s="785"/>
      <c r="R979" s="785"/>
      <c r="S979" s="785"/>
      <c r="T979" s="785"/>
      <c r="U979" s="785"/>
      <c r="V979" s="785"/>
      <c r="W979" s="785"/>
      <c r="X979" s="785"/>
      <c r="Z979" s="774"/>
    </row>
    <row r="980" spans="2:34" ht="15.65" customHeight="1" outlineLevel="2" x14ac:dyDescent="0.25">
      <c r="B980" s="782"/>
      <c r="D980" s="793"/>
      <c r="E980" s="783"/>
      <c r="G980" s="784">
        <v>0</v>
      </c>
      <c r="H980" s="784">
        <f t="shared" si="552"/>
        <v>0</v>
      </c>
      <c r="I980" s="784">
        <v>0</v>
      </c>
      <c r="J980" s="784">
        <f t="shared" si="553"/>
        <v>0</v>
      </c>
      <c r="K980" s="784"/>
      <c r="L980" s="784">
        <f>E980*K980</f>
        <v>0</v>
      </c>
      <c r="M980" s="784">
        <f>J980+H980*Onderbouwing_M29!$Y$2+L980</f>
        <v>0</v>
      </c>
      <c r="N980" s="1049"/>
      <c r="O980" s="785"/>
      <c r="P980" s="785"/>
      <c r="Q980" s="785"/>
      <c r="R980" s="785"/>
      <c r="S980" s="785"/>
      <c r="T980" s="785"/>
      <c r="U980" s="785"/>
      <c r="V980" s="785"/>
      <c r="W980" s="785"/>
      <c r="X980" s="785"/>
      <c r="Y980" s="785"/>
      <c r="Z980" s="939"/>
    </row>
    <row r="981" spans="2:34" ht="9" customHeight="1" outlineLevel="1" x14ac:dyDescent="0.25">
      <c r="B981" s="788"/>
      <c r="D981" s="789"/>
      <c r="E981" s="791"/>
      <c r="F981" s="789"/>
      <c r="G981" s="790"/>
      <c r="H981" s="790"/>
      <c r="I981" s="790"/>
      <c r="J981" s="790"/>
      <c r="K981" s="790"/>
      <c r="L981" s="790"/>
      <c r="M981" s="790"/>
      <c r="N981" s="1037"/>
      <c r="O981" s="963"/>
      <c r="P981" s="963"/>
      <c r="Q981" s="963"/>
      <c r="R981" s="963"/>
      <c r="S981" s="963"/>
      <c r="T981" s="963"/>
      <c r="U981" s="963"/>
      <c r="V981" s="963"/>
      <c r="W981" s="963"/>
      <c r="X981" s="963"/>
      <c r="Y981" s="963"/>
      <c r="Z981" s="774"/>
      <c r="AA981" s="779"/>
      <c r="AB981" s="753"/>
      <c r="AC981" s="753"/>
      <c r="AD981" s="753"/>
      <c r="AE981" s="753"/>
      <c r="AF981" s="753"/>
      <c r="AG981" s="758"/>
      <c r="AH981" s="758"/>
    </row>
    <row r="982" spans="2:34" ht="15.65" customHeight="1" outlineLevel="1" x14ac:dyDescent="0.25">
      <c r="B982" s="760"/>
      <c r="D982" s="761" t="s">
        <v>251</v>
      </c>
      <c r="E982" s="780">
        <f>E985</f>
        <v>4.25</v>
      </c>
      <c r="F982" s="761" t="s">
        <v>78</v>
      </c>
      <c r="G982" s="762"/>
      <c r="H982" s="762">
        <f>SUM(H983:H992)</f>
        <v>2.1125000000000003</v>
      </c>
      <c r="I982" s="762"/>
      <c r="J982" s="762">
        <f>SUM(J983:J992)</f>
        <v>25</v>
      </c>
      <c r="K982" s="762"/>
      <c r="L982" s="762">
        <f>SUM(L983:L992)</f>
        <v>371.875</v>
      </c>
      <c r="M982" s="762">
        <f>SUM(M983:M992)</f>
        <v>523.625</v>
      </c>
      <c r="N982" s="1049"/>
      <c r="O982" s="823">
        <f>M982/E982</f>
        <v>123.20588235294117</v>
      </c>
      <c r="P982" s="781">
        <f>B982</f>
        <v>0</v>
      </c>
      <c r="Q982" s="781"/>
      <c r="R982" s="781"/>
      <c r="S982" s="781"/>
      <c r="T982" s="781"/>
      <c r="U982" s="781"/>
      <c r="V982" s="781"/>
      <c r="W982" s="781"/>
      <c r="X982" s="781"/>
      <c r="Y982" s="764"/>
      <c r="Z982" s="939"/>
    </row>
    <row r="983" spans="2:34" ht="15.65" customHeight="1" outlineLevel="2" x14ac:dyDescent="0.25">
      <c r="B983" s="782"/>
      <c r="D983" s="793" t="s">
        <v>1868</v>
      </c>
      <c r="E983" s="783"/>
      <c r="G983" s="784"/>
      <c r="H983" s="784"/>
      <c r="I983" s="795"/>
      <c r="J983" s="795"/>
      <c r="K983" s="795"/>
      <c r="L983" s="784"/>
      <c r="M983" s="784"/>
      <c r="N983" s="1049"/>
      <c r="O983" s="822" t="s">
        <v>233</v>
      </c>
      <c r="P983" s="785"/>
      <c r="Q983" s="785"/>
      <c r="R983" s="785"/>
      <c r="S983" s="785"/>
      <c r="T983" s="785"/>
      <c r="U983" s="785"/>
      <c r="V983" s="785"/>
      <c r="W983" s="785"/>
      <c r="X983" s="785"/>
      <c r="Y983" s="785"/>
      <c r="Z983" s="939"/>
    </row>
    <row r="984" spans="2:34" ht="15.65" customHeight="1" outlineLevel="2" x14ac:dyDescent="0.25">
      <c r="B984" s="782"/>
      <c r="D984" s="816"/>
      <c r="E984" s="783"/>
      <c r="G984" s="784"/>
      <c r="H984" s="784">
        <f t="shared" ref="H984:H992" si="554">E984*G984</f>
        <v>0</v>
      </c>
      <c r="I984" s="784"/>
      <c r="J984" s="784">
        <f t="shared" ref="J984:J992" si="555">E984*I984</f>
        <v>0</v>
      </c>
      <c r="K984" s="784"/>
      <c r="L984" s="784">
        <f>E984*K984</f>
        <v>0</v>
      </c>
      <c r="M984" s="784">
        <f>J984+H984*Onderbouwing_M29!$Y$2+L984</f>
        <v>0</v>
      </c>
      <c r="N984" s="1049"/>
      <c r="O984" s="785"/>
      <c r="P984" s="785"/>
      <c r="Q984" s="785"/>
      <c r="R984" s="785"/>
      <c r="S984" s="785"/>
      <c r="T984" s="785"/>
      <c r="U984" s="785"/>
      <c r="V984" s="785"/>
      <c r="W984" s="785"/>
      <c r="X984" s="785"/>
      <c r="Y984" s="785"/>
      <c r="Z984" s="939"/>
    </row>
    <row r="985" spans="2:34" ht="15.65" customHeight="1" outlineLevel="2" x14ac:dyDescent="0.25">
      <c r="B985" s="1028"/>
      <c r="D985" s="1031" t="s">
        <v>245</v>
      </c>
      <c r="E985" s="803">
        <f>5*0.85</f>
        <v>4.25</v>
      </c>
      <c r="F985" s="804" t="s">
        <v>78</v>
      </c>
      <c r="G985" s="768">
        <v>0.25</v>
      </c>
      <c r="H985" s="768">
        <f t="shared" si="554"/>
        <v>1.0625</v>
      </c>
      <c r="I985" s="768">
        <v>0</v>
      </c>
      <c r="J985" s="768">
        <f t="shared" si="555"/>
        <v>0</v>
      </c>
      <c r="K985" s="768">
        <v>2.5</v>
      </c>
      <c r="L985" s="768">
        <f>E985*K985</f>
        <v>10.625</v>
      </c>
      <c r="M985" s="1046">
        <f>J985+H985*Onderbouwing_M29!$Y$2+L985</f>
        <v>74.375</v>
      </c>
      <c r="N985" s="1049"/>
      <c r="P985" s="785"/>
      <c r="Q985" s="785"/>
      <c r="R985" s="785"/>
      <c r="S985" s="785"/>
      <c r="T985" s="785"/>
      <c r="U985" s="785"/>
      <c r="V985" s="785"/>
      <c r="W985" s="785"/>
      <c r="X985" s="785"/>
      <c r="Z985" s="774"/>
    </row>
    <row r="986" spans="2:34" ht="15.65" customHeight="1" outlineLevel="2" x14ac:dyDescent="0.25">
      <c r="B986" s="1028"/>
      <c r="D986" s="1031" t="s">
        <v>215</v>
      </c>
      <c r="E986" s="803">
        <v>5</v>
      </c>
      <c r="F986" s="804" t="s">
        <v>78</v>
      </c>
      <c r="G986" s="768">
        <v>0.12</v>
      </c>
      <c r="H986" s="768">
        <f t="shared" si="554"/>
        <v>0.6</v>
      </c>
      <c r="I986" s="768">
        <v>5</v>
      </c>
      <c r="J986" s="768">
        <f t="shared" si="555"/>
        <v>25</v>
      </c>
      <c r="K986" s="768"/>
      <c r="L986" s="768">
        <f>+K986*E986</f>
        <v>0</v>
      </c>
      <c r="M986" s="1046">
        <f>J986+H986*Onderbouwing_M29!$Y$2+L986</f>
        <v>61</v>
      </c>
      <c r="N986" s="1049"/>
      <c r="P986" s="785"/>
      <c r="Q986" s="785"/>
      <c r="R986" s="785"/>
      <c r="S986" s="785"/>
      <c r="T986" s="785"/>
      <c r="U986" s="785"/>
      <c r="V986" s="785"/>
      <c r="W986" s="785"/>
      <c r="X986" s="785"/>
      <c r="Z986" s="774"/>
    </row>
    <row r="987" spans="2:34" ht="15.65" customHeight="1" outlineLevel="2" x14ac:dyDescent="0.25">
      <c r="B987" s="1028"/>
      <c r="D987" s="1031" t="s">
        <v>246</v>
      </c>
      <c r="E987" s="803">
        <f>2+2+2.5+2.5</f>
        <v>9</v>
      </c>
      <c r="F987" s="804" t="s">
        <v>75</v>
      </c>
      <c r="G987" s="768">
        <v>0.05</v>
      </c>
      <c r="H987" s="768">
        <f t="shared" si="554"/>
        <v>0.45</v>
      </c>
      <c r="I987" s="768">
        <v>0</v>
      </c>
      <c r="J987" s="768">
        <f t="shared" si="555"/>
        <v>0</v>
      </c>
      <c r="K987" s="768">
        <v>0</v>
      </c>
      <c r="L987" s="768">
        <f>+K987*E987</f>
        <v>0</v>
      </c>
      <c r="M987" s="1046">
        <f>J987+H987*Onderbouwing_M29!$Y$2+L987</f>
        <v>27</v>
      </c>
      <c r="N987" s="1049"/>
      <c r="P987" s="785"/>
      <c r="Q987" s="785"/>
      <c r="R987" s="785"/>
      <c r="S987" s="785"/>
      <c r="T987" s="785"/>
      <c r="U987" s="785"/>
      <c r="V987" s="785"/>
      <c r="W987" s="785"/>
      <c r="X987" s="785"/>
      <c r="Z987" s="774"/>
    </row>
    <row r="988" spans="2:34" ht="15.65" customHeight="1" outlineLevel="2" x14ac:dyDescent="0.25">
      <c r="B988" s="1028"/>
      <c r="D988" s="1031" t="s">
        <v>247</v>
      </c>
      <c r="E988" s="803">
        <f>E985</f>
        <v>4.25</v>
      </c>
      <c r="F988" s="804" t="s">
        <v>78</v>
      </c>
      <c r="G988" s="768"/>
      <c r="H988" s="768">
        <f t="shared" si="554"/>
        <v>0</v>
      </c>
      <c r="I988" s="768"/>
      <c r="J988" s="768">
        <f t="shared" si="555"/>
        <v>0</v>
      </c>
      <c r="K988" s="768">
        <v>85</v>
      </c>
      <c r="L988" s="768">
        <f>+K988*E988</f>
        <v>361.25</v>
      </c>
      <c r="M988" s="1046">
        <f>J988+H988*Onderbouwing_M29!$Y$2+L988</f>
        <v>361.25</v>
      </c>
      <c r="N988" s="1049"/>
      <c r="P988" s="785"/>
      <c r="Q988" s="785"/>
      <c r="R988" s="785"/>
      <c r="S988" s="785"/>
      <c r="T988" s="785"/>
      <c r="U988" s="785"/>
      <c r="V988" s="785"/>
      <c r="W988" s="785"/>
      <c r="X988" s="785"/>
      <c r="Z988" s="774"/>
    </row>
    <row r="989" spans="2:34" ht="15.65" customHeight="1" outlineLevel="2" x14ac:dyDescent="0.25">
      <c r="B989" s="1028"/>
      <c r="D989" s="1031" t="s">
        <v>248</v>
      </c>
      <c r="E989" s="803"/>
      <c r="F989" s="804" t="s">
        <v>238</v>
      </c>
      <c r="G989" s="768"/>
      <c r="H989" s="768">
        <f t="shared" si="554"/>
        <v>0</v>
      </c>
      <c r="I989" s="768">
        <v>0</v>
      </c>
      <c r="J989" s="768">
        <f t="shared" si="555"/>
        <v>0</v>
      </c>
      <c r="K989" s="768"/>
      <c r="L989" s="768">
        <f>E989*K989</f>
        <v>0</v>
      </c>
      <c r="M989" s="1046">
        <f>J989+H989*Onderbouwing_M29!$Y$2+L989</f>
        <v>0</v>
      </c>
      <c r="N989" s="1049"/>
      <c r="P989" s="785"/>
      <c r="Q989" s="785"/>
      <c r="R989" s="785"/>
      <c r="S989" s="785"/>
      <c r="T989" s="785"/>
      <c r="U989" s="785"/>
      <c r="V989" s="785"/>
      <c r="W989" s="785"/>
      <c r="X989" s="785"/>
      <c r="Z989" s="774"/>
    </row>
    <row r="990" spans="2:34" ht="15.65" customHeight="1" outlineLevel="2" x14ac:dyDescent="0.25">
      <c r="B990" s="1028"/>
      <c r="D990" s="1031" t="s">
        <v>249</v>
      </c>
      <c r="E990" s="803"/>
      <c r="F990" s="804" t="s">
        <v>252</v>
      </c>
      <c r="G990" s="768"/>
      <c r="H990" s="768">
        <f t="shared" si="554"/>
        <v>0</v>
      </c>
      <c r="I990" s="768">
        <v>0</v>
      </c>
      <c r="J990" s="768">
        <f t="shared" si="555"/>
        <v>0</v>
      </c>
      <c r="K990" s="768"/>
      <c r="L990" s="768">
        <f>E990*K990</f>
        <v>0</v>
      </c>
      <c r="M990" s="1046">
        <f>J990+H990*Onderbouwing_M29!$Y$2+L990</f>
        <v>0</v>
      </c>
      <c r="N990" s="1049"/>
      <c r="P990" s="785"/>
      <c r="Q990" s="785"/>
      <c r="R990" s="785"/>
      <c r="S990" s="785"/>
      <c r="T990" s="785"/>
      <c r="U990" s="785"/>
      <c r="V990" s="785"/>
      <c r="W990" s="785"/>
      <c r="X990" s="785"/>
      <c r="Z990" s="774"/>
    </row>
    <row r="991" spans="2:34" ht="15.65" customHeight="1" outlineLevel="2" x14ac:dyDescent="0.25">
      <c r="B991" s="1028"/>
      <c r="D991" s="1031" t="s">
        <v>250</v>
      </c>
      <c r="E991" s="803"/>
      <c r="F991" s="804" t="s">
        <v>252</v>
      </c>
      <c r="G991" s="768"/>
      <c r="H991" s="768">
        <f t="shared" si="554"/>
        <v>0</v>
      </c>
      <c r="I991" s="768">
        <v>0</v>
      </c>
      <c r="J991" s="768">
        <f t="shared" si="555"/>
        <v>0</v>
      </c>
      <c r="K991" s="768">
        <v>0</v>
      </c>
      <c r="L991" s="768">
        <f>+K991*E991</f>
        <v>0</v>
      </c>
      <c r="M991" s="1046">
        <f>J991+H991*Onderbouwing_M29!$Y$2+L991</f>
        <v>0</v>
      </c>
      <c r="N991" s="1049"/>
      <c r="P991" s="785"/>
      <c r="Q991" s="785"/>
      <c r="R991" s="785"/>
      <c r="S991" s="785"/>
      <c r="T991" s="785"/>
      <c r="U991" s="785"/>
      <c r="V991" s="785"/>
      <c r="W991" s="785"/>
      <c r="X991" s="785"/>
      <c r="Z991" s="774"/>
    </row>
    <row r="992" spans="2:34" ht="15.65" customHeight="1" outlineLevel="2" x14ac:dyDescent="0.25">
      <c r="B992" s="782"/>
      <c r="D992" s="816"/>
      <c r="E992" s="783"/>
      <c r="G992" s="784">
        <v>0</v>
      </c>
      <c r="H992" s="784">
        <f t="shared" si="554"/>
        <v>0</v>
      </c>
      <c r="I992" s="784">
        <v>0</v>
      </c>
      <c r="J992" s="784">
        <f t="shared" si="555"/>
        <v>0</v>
      </c>
      <c r="K992" s="784"/>
      <c r="L992" s="784">
        <f>E992*K992</f>
        <v>0</v>
      </c>
      <c r="M992" s="784">
        <f>J992+H992*Onderbouwing_M29!$Y$2+L992</f>
        <v>0</v>
      </c>
      <c r="N992" s="1049"/>
      <c r="O992" s="785"/>
      <c r="P992" s="785"/>
      <c r="Q992" s="785"/>
      <c r="R992" s="785"/>
      <c r="S992" s="785"/>
      <c r="T992" s="785"/>
      <c r="U992" s="785"/>
      <c r="V992" s="785"/>
      <c r="W992" s="785"/>
      <c r="X992" s="785"/>
      <c r="Y992" s="785"/>
      <c r="Z992" s="939"/>
    </row>
    <row r="993" spans="2:34" ht="9" customHeight="1" outlineLevel="1" x14ac:dyDescent="0.25">
      <c r="B993" s="788"/>
      <c r="D993" s="789"/>
      <c r="E993" s="791"/>
      <c r="F993" s="789"/>
      <c r="G993" s="790"/>
      <c r="H993" s="790"/>
      <c r="I993" s="790"/>
      <c r="J993" s="790"/>
      <c r="K993" s="790"/>
      <c r="L993" s="790"/>
      <c r="M993" s="790"/>
      <c r="N993" s="1037"/>
      <c r="O993" s="963"/>
      <c r="P993" s="963"/>
      <c r="Q993" s="963"/>
      <c r="R993" s="963"/>
      <c r="S993" s="963"/>
      <c r="T993" s="963"/>
      <c r="U993" s="963"/>
      <c r="V993" s="963"/>
      <c r="W993" s="963"/>
      <c r="X993" s="963"/>
      <c r="Y993" s="963"/>
      <c r="Z993" s="774"/>
      <c r="AA993" s="779"/>
      <c r="AB993" s="753"/>
      <c r="AC993" s="753"/>
      <c r="AD993" s="753"/>
      <c r="AE993" s="753"/>
      <c r="AF993" s="753"/>
      <c r="AG993" s="758"/>
      <c r="AH993" s="758"/>
    </row>
    <row r="994" spans="2:34" ht="15.65" customHeight="1" outlineLevel="1" x14ac:dyDescent="0.25">
      <c r="B994" s="760" t="s">
        <v>253</v>
      </c>
      <c r="D994" s="761" t="s">
        <v>226</v>
      </c>
      <c r="E994" s="780"/>
      <c r="F994" s="761"/>
      <c r="G994" s="762"/>
      <c r="H994" s="762">
        <f>SUM(H995:H1017)</f>
        <v>0</v>
      </c>
      <c r="I994" s="762"/>
      <c r="J994" s="762">
        <f>SUM(J995:J1017)</f>
        <v>0</v>
      </c>
      <c r="K994" s="762"/>
      <c r="L994" s="762"/>
      <c r="M994" s="762"/>
      <c r="N994" s="1049"/>
      <c r="O994" s="763"/>
      <c r="P994" s="781"/>
      <c r="Q994" s="781"/>
      <c r="R994" s="781"/>
      <c r="S994" s="781"/>
      <c r="T994" s="781"/>
      <c r="U994" s="781"/>
      <c r="V994" s="781"/>
      <c r="W994" s="781"/>
      <c r="X994" s="763"/>
      <c r="Y994" s="763"/>
      <c r="Z994" s="939"/>
    </row>
    <row r="995" spans="2:34" ht="15.65" customHeight="1" outlineLevel="2" x14ac:dyDescent="0.25">
      <c r="B995" s="782"/>
      <c r="D995" s="793" t="s">
        <v>1660</v>
      </c>
      <c r="E995" s="819"/>
      <c r="F995" s="820"/>
      <c r="G995" s="821"/>
      <c r="H995" s="821"/>
      <c r="I995" s="795"/>
      <c r="J995" s="821"/>
      <c r="K995" s="821"/>
      <c r="L995" s="821"/>
      <c r="M995" s="821"/>
      <c r="N995" s="1052"/>
      <c r="O995" s="822"/>
      <c r="P995" s="785"/>
      <c r="Q995" s="785"/>
      <c r="R995" s="785"/>
      <c r="S995" s="785"/>
      <c r="T995" s="785"/>
      <c r="U995" s="785"/>
      <c r="V995" s="785"/>
      <c r="W995" s="785"/>
      <c r="X995" s="785"/>
      <c r="Y995" s="785"/>
      <c r="Z995" s="939"/>
    </row>
    <row r="996" spans="2:34" ht="15.65" customHeight="1" outlineLevel="2" x14ac:dyDescent="0.25">
      <c r="B996" s="782"/>
      <c r="D996" s="769"/>
      <c r="E996" s="803"/>
      <c r="F996" s="769"/>
      <c r="G996" s="767"/>
      <c r="H996" s="767"/>
      <c r="I996" s="821"/>
      <c r="J996" s="767"/>
      <c r="K996" s="767"/>
      <c r="L996" s="767"/>
      <c r="M996" s="767"/>
      <c r="N996" s="1049"/>
      <c r="O996" s="787"/>
      <c r="P996" s="785"/>
      <c r="Q996" s="785"/>
      <c r="R996" s="785"/>
      <c r="S996" s="785"/>
      <c r="T996" s="785"/>
      <c r="U996" s="785"/>
      <c r="V996" s="785"/>
      <c r="W996" s="785"/>
      <c r="X996" s="785"/>
      <c r="Y996" s="785"/>
      <c r="Z996" s="953"/>
    </row>
    <row r="997" spans="2:34" ht="15.65" customHeight="1" outlineLevel="2" x14ac:dyDescent="0.25">
      <c r="B997" s="789" t="s">
        <v>1669</v>
      </c>
      <c r="D997" s="773" t="s">
        <v>1679</v>
      </c>
      <c r="E997" s="810">
        <v>1</v>
      </c>
      <c r="F997" s="811" t="s">
        <v>78</v>
      </c>
      <c r="G997" s="784"/>
      <c r="H997" s="784">
        <f>E997*G997</f>
        <v>0</v>
      </c>
      <c r="I997" s="784"/>
      <c r="J997" s="784">
        <f>E997*I997</f>
        <v>0</v>
      </c>
      <c r="K997" s="784">
        <f>K948*175%</f>
        <v>367.5</v>
      </c>
      <c r="L997" s="784">
        <f>E997*K997</f>
        <v>367.5</v>
      </c>
      <c r="M997" s="784">
        <f>J997+H997*Onderbouwing_M29!$Y$2+L997</f>
        <v>367.5</v>
      </c>
      <c r="N997" s="1049"/>
      <c r="O997" s="784"/>
      <c r="P997" s="785"/>
      <c r="Q997" s="930" t="s">
        <v>1668</v>
      </c>
      <c r="R997" s="930">
        <f>_xlfn.XLOOKUP(Q997,Tabellen!$B$4:$B$16,Tabellen!$C$4:$C$16,"controleren")</f>
        <v>0.3</v>
      </c>
      <c r="S997" s="931">
        <f>M997*R997</f>
        <v>110.25</v>
      </c>
      <c r="T997" s="931">
        <f>M997-S997</f>
        <v>257.25</v>
      </c>
      <c r="U997" s="931">
        <f>S997*$U$2</f>
        <v>9.9224999999999994</v>
      </c>
      <c r="V997" s="931">
        <f>T997*$V$2</f>
        <v>54.022500000000001</v>
      </c>
      <c r="W997" s="787">
        <f>U997+V997</f>
        <v>63.945</v>
      </c>
      <c r="X997" s="787">
        <f>M997+W997</f>
        <v>431.44499999999999</v>
      </c>
      <c r="Z997" s="953">
        <v>1.75</v>
      </c>
    </row>
    <row r="998" spans="2:34" ht="15.65" customHeight="1" outlineLevel="2" x14ac:dyDescent="0.25">
      <c r="B998" s="1028"/>
      <c r="E998" s="810"/>
      <c r="F998" s="811"/>
      <c r="G998" s="784"/>
      <c r="H998" s="784"/>
      <c r="I998" s="784"/>
      <c r="J998" s="784"/>
      <c r="K998" s="784"/>
      <c r="L998" s="784"/>
      <c r="M998" s="784"/>
      <c r="N998" s="1049"/>
      <c r="O998" s="784"/>
      <c r="P998" s="785"/>
      <c r="Q998" s="930"/>
      <c r="R998" s="930"/>
      <c r="S998" s="931"/>
      <c r="T998" s="931"/>
      <c r="U998" s="931"/>
      <c r="V998" s="931"/>
      <c r="W998" s="787"/>
      <c r="X998" s="787"/>
      <c r="Z998" s="953"/>
    </row>
    <row r="999" spans="2:34" ht="15.65" customHeight="1" outlineLevel="2" x14ac:dyDescent="0.25">
      <c r="B999" s="789" t="s">
        <v>1670</v>
      </c>
      <c r="D999" s="1034" t="s">
        <v>1681</v>
      </c>
      <c r="E999" s="810">
        <v>1</v>
      </c>
      <c r="F999" s="811" t="s">
        <v>1667</v>
      </c>
      <c r="G999" s="812"/>
      <c r="H999" s="812">
        <f>E999*G999</f>
        <v>0</v>
      </c>
      <c r="I999" s="784"/>
      <c r="J999" s="812">
        <f>E999*I999</f>
        <v>0</v>
      </c>
      <c r="K999" s="812">
        <v>1.55</v>
      </c>
      <c r="L999" s="812">
        <f>+K999*E999</f>
        <v>1.55</v>
      </c>
      <c r="M999" s="1047">
        <f>J999+H999*Onderbouwing_M29!$Y$2+L999</f>
        <v>1.55</v>
      </c>
      <c r="N999" s="1049"/>
      <c r="O999" s="784"/>
      <c r="P999" s="784"/>
      <c r="Q999" s="930" t="s">
        <v>1668</v>
      </c>
      <c r="R999" s="930">
        <f>_xlfn.XLOOKUP(Q999,Tabellen!$B$4:$B$16,Tabellen!$C$4:$C$16,"controleren")</f>
        <v>0.3</v>
      </c>
      <c r="S999" s="931">
        <f>M999*R999</f>
        <v>0.46499999999999997</v>
      </c>
      <c r="T999" s="931">
        <f>M999-S999</f>
        <v>1.085</v>
      </c>
      <c r="U999" s="931">
        <f>S999*$U$2</f>
        <v>4.1849999999999998E-2</v>
      </c>
      <c r="V999" s="931">
        <f>T999*$V$2</f>
        <v>0.22785</v>
      </c>
      <c r="W999" s="787">
        <f>U999+V999</f>
        <v>0.2697</v>
      </c>
      <c r="X999" s="787">
        <f>M999+W999</f>
        <v>1.8197000000000001</v>
      </c>
      <c r="Z999" s="954"/>
    </row>
    <row r="1000" spans="2:34" ht="15.65" customHeight="1" outlineLevel="2" x14ac:dyDescent="0.25">
      <c r="B1000" s="1028"/>
      <c r="D1000" s="1034"/>
      <c r="E1000" s="810"/>
      <c r="F1000" s="811"/>
      <c r="G1000" s="812"/>
      <c r="H1000" s="812"/>
      <c r="I1000" s="784"/>
      <c r="J1000" s="812"/>
      <c r="K1000" s="812"/>
      <c r="L1000" s="812"/>
      <c r="M1000" s="1047"/>
      <c r="N1000" s="1049"/>
      <c r="O1000" s="784"/>
      <c r="P1000" s="784"/>
      <c r="Q1000" s="930"/>
      <c r="R1000" s="930"/>
      <c r="S1000" s="931"/>
      <c r="T1000" s="931"/>
      <c r="U1000" s="931"/>
      <c r="V1000" s="931"/>
      <c r="W1000" s="787"/>
      <c r="X1000" s="787"/>
      <c r="Z1000" s="954"/>
    </row>
    <row r="1001" spans="2:34" ht="15.65" customHeight="1" outlineLevel="2" x14ac:dyDescent="0.25">
      <c r="B1001" s="789" t="s">
        <v>1671</v>
      </c>
      <c r="D1001" s="1034" t="s">
        <v>1682</v>
      </c>
      <c r="E1001" s="810">
        <f>E999</f>
        <v>1</v>
      </c>
      <c r="F1001" s="811" t="s">
        <v>1667</v>
      </c>
      <c r="G1001" s="812"/>
      <c r="H1001" s="812">
        <f>E1001*G1001</f>
        <v>0</v>
      </c>
      <c r="I1001" s="812"/>
      <c r="J1001" s="812">
        <f>E1001*I1001</f>
        <v>0</v>
      </c>
      <c r="K1001" s="812">
        <v>0.5</v>
      </c>
      <c r="L1001" s="812">
        <f>+K1001*E1001</f>
        <v>0.5</v>
      </c>
      <c r="M1001" s="1047">
        <f>J1001+H1001*Onderbouwing_M29!$Y$2+L1001</f>
        <v>0.5</v>
      </c>
      <c r="N1001" s="1049"/>
      <c r="O1001" s="784"/>
      <c r="P1001" s="785"/>
      <c r="Q1001" s="930" t="s">
        <v>1668</v>
      </c>
      <c r="R1001" s="930">
        <f>_xlfn.XLOOKUP(Q1001,Tabellen!$B$4:$B$16,Tabellen!$C$4:$C$16,"controleren")</f>
        <v>0.3</v>
      </c>
      <c r="S1001" s="931">
        <f>M1001*R1001</f>
        <v>0.15</v>
      </c>
      <c r="T1001" s="931">
        <f>M1001-S1001</f>
        <v>0.35</v>
      </c>
      <c r="U1001" s="931">
        <f>S1001*$U$2</f>
        <v>1.35E-2</v>
      </c>
      <c r="V1001" s="931">
        <f>T1001*$V$2</f>
        <v>7.3499999999999996E-2</v>
      </c>
      <c r="W1001" s="787">
        <f>U1001+V1001</f>
        <v>8.6999999999999994E-2</v>
      </c>
      <c r="X1001" s="787">
        <f>M1001+W1001</f>
        <v>0.58699999999999997</v>
      </c>
      <c r="Z1001" s="954"/>
    </row>
    <row r="1002" spans="2:34" ht="15.65" customHeight="1" outlineLevel="2" x14ac:dyDescent="0.25">
      <c r="B1002" s="1028"/>
      <c r="D1002" s="1034"/>
      <c r="E1002" s="810"/>
      <c r="F1002" s="811"/>
      <c r="G1002" s="784"/>
      <c r="H1002" s="784"/>
      <c r="I1002" s="784"/>
      <c r="J1002" s="784"/>
      <c r="K1002" s="784"/>
      <c r="L1002" s="784"/>
      <c r="M1002" s="784"/>
      <c r="N1002" s="1049"/>
      <c r="O1002" s="784"/>
      <c r="P1002" s="785"/>
      <c r="Q1002" s="930"/>
      <c r="R1002" s="930"/>
      <c r="S1002" s="931"/>
      <c r="T1002" s="931"/>
      <c r="U1002" s="931"/>
      <c r="V1002" s="931"/>
      <c r="W1002" s="787"/>
      <c r="X1002" s="787"/>
      <c r="Z1002" s="954"/>
    </row>
    <row r="1003" spans="2:34" ht="15.65" customHeight="1" outlineLevel="2" x14ac:dyDescent="0.25">
      <c r="B1003" s="789" t="s">
        <v>1672</v>
      </c>
      <c r="D1003" s="1034" t="s">
        <v>1661</v>
      </c>
      <c r="E1003" s="810">
        <v>3</v>
      </c>
      <c r="F1003" s="811" t="s">
        <v>75</v>
      </c>
      <c r="G1003" s="784"/>
      <c r="H1003" s="784">
        <f>E1003*G1003</f>
        <v>0</v>
      </c>
      <c r="I1003" s="784"/>
      <c r="J1003" s="784">
        <f>E1003*I1003</f>
        <v>0</v>
      </c>
      <c r="K1003" s="784">
        <v>75</v>
      </c>
      <c r="L1003" s="784">
        <f>E1003*K1003</f>
        <v>225</v>
      </c>
      <c r="M1003" s="784">
        <f>J1003+H1003*Onderbouwing_M29!$Y$2+L1003</f>
        <v>225</v>
      </c>
      <c r="N1003" s="1049"/>
      <c r="O1003" s="784"/>
      <c r="P1003" s="785"/>
      <c r="Q1003" s="930" t="s">
        <v>1668</v>
      </c>
      <c r="R1003" s="930">
        <f>_xlfn.XLOOKUP(Q1003,Tabellen!$B$4:$B$16,Tabellen!$C$4:$C$16,"controleren")</f>
        <v>0.3</v>
      </c>
      <c r="S1003" s="931">
        <f>M1003*R1003</f>
        <v>67.5</v>
      </c>
      <c r="T1003" s="931">
        <f>M1003-S1003</f>
        <v>157.5</v>
      </c>
      <c r="U1003" s="931">
        <f>S1003*$U$2</f>
        <v>6.0750000000000002</v>
      </c>
      <c r="V1003" s="931">
        <f>T1003*$V$2</f>
        <v>33.074999999999996</v>
      </c>
      <c r="W1003" s="787">
        <f>U1003+V1003</f>
        <v>39.15</v>
      </c>
      <c r="X1003" s="787">
        <f>M1003+W1003</f>
        <v>264.14999999999998</v>
      </c>
      <c r="Z1003" s="954"/>
    </row>
    <row r="1004" spans="2:34" ht="15.65" customHeight="1" outlineLevel="2" x14ac:dyDescent="0.25">
      <c r="B1004" s="1028"/>
      <c r="D1004" s="955"/>
      <c r="E1004" s="810"/>
      <c r="F1004" s="815"/>
      <c r="G1004" s="784"/>
      <c r="H1004" s="784"/>
      <c r="I1004" s="784"/>
      <c r="J1004" s="784"/>
      <c r="K1004" s="784"/>
      <c r="L1004" s="784"/>
      <c r="M1004" s="784"/>
      <c r="N1004" s="1049"/>
      <c r="O1004" s="784"/>
      <c r="P1004" s="785"/>
      <c r="Q1004" s="930"/>
      <c r="R1004" s="930"/>
      <c r="S1004" s="931"/>
      <c r="T1004" s="931"/>
      <c r="U1004" s="931"/>
      <c r="V1004" s="931"/>
      <c r="W1004" s="787"/>
      <c r="X1004" s="787"/>
      <c r="Z1004" s="954"/>
    </row>
    <row r="1005" spans="2:34" ht="15.65" customHeight="1" outlineLevel="2" x14ac:dyDescent="0.25">
      <c r="B1005" s="789" t="s">
        <v>1673</v>
      </c>
      <c r="D1005" s="773" t="s">
        <v>1662</v>
      </c>
      <c r="E1005" s="810">
        <v>1</v>
      </c>
      <c r="F1005" s="773" t="s">
        <v>76</v>
      </c>
      <c r="G1005" s="784"/>
      <c r="H1005" s="784"/>
      <c r="I1005" s="784"/>
      <c r="J1005" s="784"/>
      <c r="K1005" s="784">
        <v>850</v>
      </c>
      <c r="L1005" s="784">
        <f>E1005*K1005</f>
        <v>850</v>
      </c>
      <c r="M1005" s="784">
        <f>J1005+H1005*Onderbouwing_M29!$Y$2+L1005</f>
        <v>850</v>
      </c>
      <c r="N1005" s="1049"/>
      <c r="O1005" s="787"/>
      <c r="P1005" s="785"/>
      <c r="Q1005" s="930" t="s">
        <v>1668</v>
      </c>
      <c r="R1005" s="930">
        <f>_xlfn.XLOOKUP(Q1005,Tabellen!$B$4:$B$16,Tabellen!$C$4:$C$16,"controleren")</f>
        <v>0.3</v>
      </c>
      <c r="S1005" s="931">
        <f>M1005*R1005</f>
        <v>255</v>
      </c>
      <c r="T1005" s="931">
        <f>M1005-S1005</f>
        <v>595</v>
      </c>
      <c r="U1005" s="931">
        <f>S1005*$U$2</f>
        <v>22.95</v>
      </c>
      <c r="V1005" s="931">
        <f>T1005*$V$2</f>
        <v>124.94999999999999</v>
      </c>
      <c r="W1005" s="787">
        <f>U1005+V1005</f>
        <v>147.89999999999998</v>
      </c>
      <c r="X1005" s="787">
        <f>M1005+W1005</f>
        <v>997.9</v>
      </c>
      <c r="Y1005" s="785"/>
      <c r="Z1005" s="954"/>
    </row>
    <row r="1006" spans="2:34" ht="15.65" customHeight="1" outlineLevel="2" x14ac:dyDescent="0.25">
      <c r="B1006" s="1028"/>
      <c r="E1006" s="810"/>
      <c r="G1006" s="784"/>
      <c r="H1006" s="784"/>
      <c r="I1006" s="784"/>
      <c r="J1006" s="784"/>
      <c r="K1006" s="784"/>
      <c r="L1006" s="784"/>
      <c r="M1006" s="784"/>
      <c r="N1006" s="1049"/>
      <c r="O1006" s="787"/>
      <c r="P1006" s="785"/>
      <c r="Q1006" s="930"/>
      <c r="R1006" s="930"/>
      <c r="S1006" s="931"/>
      <c r="T1006" s="931"/>
      <c r="U1006" s="931"/>
      <c r="V1006" s="931"/>
      <c r="W1006" s="787"/>
      <c r="X1006" s="787"/>
      <c r="Y1006" s="785"/>
      <c r="Z1006" s="954"/>
    </row>
    <row r="1007" spans="2:34" ht="15.65" customHeight="1" outlineLevel="2" x14ac:dyDescent="0.25">
      <c r="B1007" s="789" t="s">
        <v>1674</v>
      </c>
      <c r="D1007" s="1034" t="s">
        <v>1663</v>
      </c>
      <c r="E1007" s="810">
        <v>1</v>
      </c>
      <c r="F1007" s="811" t="s">
        <v>75</v>
      </c>
      <c r="G1007" s="812"/>
      <c r="H1007" s="812">
        <f>E1007*G1007</f>
        <v>0</v>
      </c>
      <c r="I1007" s="784"/>
      <c r="J1007" s="812">
        <f>E1007*I1007</f>
        <v>0</v>
      </c>
      <c r="K1007" s="812">
        <v>19</v>
      </c>
      <c r="L1007" s="812">
        <f>+K1007*E1007</f>
        <v>19</v>
      </c>
      <c r="M1007" s="1047">
        <f>J1007+H1007*Onderbouwing_M29!$Y$2+L1007</f>
        <v>19</v>
      </c>
      <c r="N1007" s="1049"/>
      <c r="O1007" s="784"/>
      <c r="P1007" s="784"/>
      <c r="Q1007" s="930" t="s">
        <v>1668</v>
      </c>
      <c r="R1007" s="930">
        <f>_xlfn.XLOOKUP(Q1007,Tabellen!$B$4:$B$16,Tabellen!$C$4:$C$16,"controleren")</f>
        <v>0.3</v>
      </c>
      <c r="S1007" s="931">
        <f>M1007*R1007</f>
        <v>5.7</v>
      </c>
      <c r="T1007" s="931">
        <f>M1007-S1007</f>
        <v>13.3</v>
      </c>
      <c r="U1007" s="931">
        <f>S1007*$U$2</f>
        <v>0.51300000000000001</v>
      </c>
      <c r="V1007" s="931">
        <f>T1007*$V$2</f>
        <v>2.7930000000000001</v>
      </c>
      <c r="W1007" s="787">
        <f>U1007+V1007</f>
        <v>3.306</v>
      </c>
      <c r="X1007" s="787">
        <f>M1007+W1007</f>
        <v>22.306000000000001</v>
      </c>
      <c r="Z1007" s="954"/>
    </row>
    <row r="1008" spans="2:34" ht="15.65" customHeight="1" outlineLevel="2" x14ac:dyDescent="0.25">
      <c r="B1008" s="1028"/>
      <c r="D1008" s="1034"/>
      <c r="E1008" s="810"/>
      <c r="F1008" s="811"/>
      <c r="G1008" s="812"/>
      <c r="H1008" s="812"/>
      <c r="I1008" s="784"/>
      <c r="J1008" s="812"/>
      <c r="K1008" s="812"/>
      <c r="L1008" s="812"/>
      <c r="M1008" s="1047"/>
      <c r="N1008" s="1049"/>
      <c r="O1008" s="784"/>
      <c r="P1008" s="784"/>
      <c r="Q1008" s="930"/>
      <c r="R1008" s="930"/>
      <c r="S1008" s="931"/>
      <c r="T1008" s="931"/>
      <c r="U1008" s="931"/>
      <c r="V1008" s="931"/>
      <c r="W1008" s="787"/>
      <c r="X1008" s="787"/>
      <c r="Z1008" s="954"/>
    </row>
    <row r="1009" spans="2:34" ht="15.65" customHeight="1" outlineLevel="2" x14ac:dyDescent="0.25">
      <c r="B1009" s="789" t="s">
        <v>1675</v>
      </c>
      <c r="D1009" s="1034" t="s">
        <v>1664</v>
      </c>
      <c r="E1009" s="810">
        <v>1</v>
      </c>
      <c r="F1009" s="811" t="s">
        <v>76</v>
      </c>
      <c r="G1009" s="812"/>
      <c r="H1009" s="812">
        <f>E1009*G1009</f>
        <v>0</v>
      </c>
      <c r="I1009" s="812"/>
      <c r="J1009" s="812">
        <f>E1009*I1009</f>
        <v>0</v>
      </c>
      <c r="K1009" s="812">
        <v>155</v>
      </c>
      <c r="L1009" s="812">
        <f>+K1009*E1009</f>
        <v>155</v>
      </c>
      <c r="M1009" s="1047">
        <f>J1009+H1009*Onderbouwing_M29!$Y$2+L1009</f>
        <v>155</v>
      </c>
      <c r="N1009" s="1049"/>
      <c r="O1009" s="784"/>
      <c r="P1009" s="785"/>
      <c r="Q1009" s="930" t="s">
        <v>1668</v>
      </c>
      <c r="R1009" s="930">
        <f>_xlfn.XLOOKUP(Q1009,Tabellen!$B$4:$B$16,Tabellen!$C$4:$C$16,"controleren")</f>
        <v>0.3</v>
      </c>
      <c r="S1009" s="931">
        <f>M1009*R1009</f>
        <v>46.5</v>
      </c>
      <c r="T1009" s="931">
        <f>M1009-S1009</f>
        <v>108.5</v>
      </c>
      <c r="U1009" s="931">
        <f>S1009*$U$2</f>
        <v>4.1849999999999996</v>
      </c>
      <c r="V1009" s="931">
        <f>T1009*$V$2</f>
        <v>22.785</v>
      </c>
      <c r="W1009" s="787">
        <f>U1009+V1009</f>
        <v>26.97</v>
      </c>
      <c r="X1009" s="787">
        <f>M1009+W1009</f>
        <v>181.97</v>
      </c>
      <c r="Z1009" s="954"/>
    </row>
    <row r="1010" spans="2:34" ht="15.65" customHeight="1" outlineLevel="2" x14ac:dyDescent="0.25">
      <c r="B1010" s="1028"/>
      <c r="D1010" s="1034"/>
      <c r="E1010" s="810"/>
      <c r="F1010" s="811"/>
      <c r="G1010" s="812"/>
      <c r="H1010" s="812"/>
      <c r="I1010" s="784"/>
      <c r="J1010" s="812"/>
      <c r="K1010" s="812"/>
      <c r="L1010" s="812"/>
      <c r="M1010" s="1047"/>
      <c r="N1010" s="1049"/>
      <c r="O1010" s="784"/>
      <c r="P1010" s="785"/>
      <c r="Q1010" s="930"/>
      <c r="R1010" s="930"/>
      <c r="S1010" s="931"/>
      <c r="T1010" s="931"/>
      <c r="U1010" s="931"/>
      <c r="V1010" s="931"/>
      <c r="W1010" s="787"/>
      <c r="X1010" s="787"/>
      <c r="Z1010" s="954"/>
    </row>
    <row r="1011" spans="2:34" ht="15.65" customHeight="1" outlineLevel="2" x14ac:dyDescent="0.25">
      <c r="B1011" s="789" t="s">
        <v>1676</v>
      </c>
      <c r="D1011" s="1034" t="s">
        <v>1665</v>
      </c>
      <c r="E1011" s="810">
        <v>1</v>
      </c>
      <c r="F1011" s="811" t="s">
        <v>77</v>
      </c>
      <c r="G1011" s="812"/>
      <c r="H1011" s="812">
        <f>E1011*G1011</f>
        <v>0</v>
      </c>
      <c r="I1011" s="784"/>
      <c r="J1011" s="812">
        <f>E1011*I1011</f>
        <v>0</v>
      </c>
      <c r="K1011" s="812">
        <v>35</v>
      </c>
      <c r="L1011" s="812">
        <f>+K1011*E1011</f>
        <v>35</v>
      </c>
      <c r="M1011" s="1047">
        <f>J1011+H1011*Onderbouwing_M29!$Y$2+L1011</f>
        <v>35</v>
      </c>
      <c r="N1011" s="1049"/>
      <c r="O1011" s="784"/>
      <c r="P1011" s="784"/>
      <c r="Q1011" s="930" t="s">
        <v>1668</v>
      </c>
      <c r="R1011" s="930">
        <f>_xlfn.XLOOKUP(Q1011,Tabellen!$B$4:$B$16,Tabellen!$C$4:$C$16,"controleren")</f>
        <v>0.3</v>
      </c>
      <c r="S1011" s="931">
        <f>M1011*R1011</f>
        <v>10.5</v>
      </c>
      <c r="T1011" s="931">
        <f>M1011-S1011</f>
        <v>24.5</v>
      </c>
      <c r="U1011" s="931">
        <f>S1011*$U$2</f>
        <v>0.94499999999999995</v>
      </c>
      <c r="V1011" s="931">
        <f>T1011*$V$2</f>
        <v>5.1449999999999996</v>
      </c>
      <c r="W1011" s="787">
        <f>U1011+V1011</f>
        <v>6.09</v>
      </c>
      <c r="X1011" s="787">
        <f>M1011+W1011</f>
        <v>41.09</v>
      </c>
      <c r="Z1011" s="954"/>
    </row>
    <row r="1012" spans="2:34" ht="15.65" customHeight="1" outlineLevel="2" x14ac:dyDescent="0.25">
      <c r="B1012" s="1028"/>
      <c r="D1012" s="1034"/>
      <c r="E1012" s="810"/>
      <c r="F1012" s="811"/>
      <c r="G1012" s="812"/>
      <c r="H1012" s="812"/>
      <c r="I1012" s="784"/>
      <c r="J1012" s="812"/>
      <c r="K1012" s="812"/>
      <c r="L1012" s="812"/>
      <c r="M1012" s="1047"/>
      <c r="N1012" s="1049"/>
      <c r="O1012" s="784"/>
      <c r="P1012" s="784"/>
      <c r="Q1012" s="930"/>
      <c r="R1012" s="930"/>
      <c r="S1012" s="931"/>
      <c r="T1012" s="931"/>
      <c r="U1012" s="931"/>
      <c r="V1012" s="931"/>
      <c r="W1012" s="787"/>
      <c r="X1012" s="787"/>
      <c r="Z1012" s="954"/>
    </row>
    <row r="1013" spans="2:34" ht="15.65" customHeight="1" outlineLevel="2" x14ac:dyDescent="0.25">
      <c r="B1013" s="789" t="s">
        <v>1677</v>
      </c>
      <c r="D1013" s="1034" t="s">
        <v>1666</v>
      </c>
      <c r="E1013" s="810">
        <v>1</v>
      </c>
      <c r="F1013" s="811" t="s">
        <v>76</v>
      </c>
      <c r="G1013" s="812"/>
      <c r="H1013" s="812">
        <f>E1013*G1013</f>
        <v>0</v>
      </c>
      <c r="I1013" s="812"/>
      <c r="J1013" s="812">
        <f>E1013*I1013</f>
        <v>0</v>
      </c>
      <c r="K1013" s="812">
        <v>620</v>
      </c>
      <c r="L1013" s="812">
        <f>+K1013*E1013</f>
        <v>620</v>
      </c>
      <c r="M1013" s="1047">
        <f>J1013+H1013*Onderbouwing_M29!$Y$2+L1013</f>
        <v>620</v>
      </c>
      <c r="N1013" s="1049"/>
      <c r="O1013" s="784"/>
      <c r="P1013" s="785"/>
      <c r="Q1013" s="930" t="s">
        <v>1668</v>
      </c>
      <c r="R1013" s="930">
        <f>_xlfn.XLOOKUP(Q1013,Tabellen!$B$4:$B$16,Tabellen!$C$4:$C$16,"controleren")</f>
        <v>0.3</v>
      </c>
      <c r="S1013" s="931">
        <f>M1013*R1013</f>
        <v>186</v>
      </c>
      <c r="T1013" s="931">
        <f>M1013-S1013</f>
        <v>434</v>
      </c>
      <c r="U1013" s="931">
        <f>S1013*$U$2</f>
        <v>16.739999999999998</v>
      </c>
      <c r="V1013" s="931">
        <f>T1013*$V$2</f>
        <v>91.14</v>
      </c>
      <c r="W1013" s="787">
        <f>U1013+V1013</f>
        <v>107.88</v>
      </c>
      <c r="X1013" s="787">
        <f>M1013+W1013</f>
        <v>727.88</v>
      </c>
      <c r="Z1013" s="954"/>
    </row>
    <row r="1014" spans="2:34" ht="15.65" customHeight="1" outlineLevel="2" x14ac:dyDescent="0.25">
      <c r="B1014" s="1028"/>
      <c r="D1014" s="1034"/>
      <c r="E1014" s="810"/>
      <c r="F1014" s="811"/>
      <c r="G1014" s="784"/>
      <c r="H1014" s="784"/>
      <c r="I1014" s="784"/>
      <c r="J1014" s="784"/>
      <c r="K1014" s="784"/>
      <c r="L1014" s="784"/>
      <c r="M1014" s="784"/>
      <c r="N1014" s="1049"/>
      <c r="O1014" s="784"/>
      <c r="P1014" s="785"/>
      <c r="Q1014" s="930"/>
      <c r="R1014" s="930"/>
      <c r="S1014" s="931"/>
      <c r="T1014" s="931"/>
      <c r="U1014" s="931"/>
      <c r="V1014" s="931"/>
      <c r="W1014" s="787"/>
      <c r="X1014" s="787"/>
      <c r="Z1014" s="954"/>
    </row>
    <row r="1015" spans="2:34" ht="15.65" customHeight="1" outlineLevel="2" x14ac:dyDescent="0.25">
      <c r="B1015" s="789" t="s">
        <v>1678</v>
      </c>
      <c r="D1015" s="1034" t="s">
        <v>1680</v>
      </c>
      <c r="E1015" s="810">
        <v>1</v>
      </c>
      <c r="F1015" s="811" t="s">
        <v>78</v>
      </c>
      <c r="G1015" s="784"/>
      <c r="H1015" s="784">
        <f>E1015*G1015</f>
        <v>0</v>
      </c>
      <c r="I1015" s="784"/>
      <c r="J1015" s="784">
        <f>E1015*I1015</f>
        <v>0</v>
      </c>
      <c r="K1015" s="784">
        <f>K948*110%</f>
        <v>231.00000000000003</v>
      </c>
      <c r="L1015" s="784">
        <f>E1015*K1015</f>
        <v>231.00000000000003</v>
      </c>
      <c r="M1015" s="784">
        <f>J1015+H1015*Onderbouwing_M29!$Y$2+L1015</f>
        <v>231.00000000000003</v>
      </c>
      <c r="N1015" s="1049"/>
      <c r="O1015" s="784"/>
      <c r="P1015" s="785"/>
      <c r="Q1015" s="930" t="s">
        <v>1668</v>
      </c>
      <c r="R1015" s="930">
        <f>_xlfn.XLOOKUP(Q1015,Tabellen!$B$4:$B$16,Tabellen!$C$4:$C$16,"controleren")</f>
        <v>0.3</v>
      </c>
      <c r="S1015" s="931">
        <f>M1015*R1015</f>
        <v>69.300000000000011</v>
      </c>
      <c r="T1015" s="931">
        <f>M1015-S1015</f>
        <v>161.70000000000002</v>
      </c>
      <c r="U1015" s="931">
        <f>S1015*$U$2</f>
        <v>6.237000000000001</v>
      </c>
      <c r="V1015" s="931">
        <f>T1015*$V$2</f>
        <v>33.957000000000001</v>
      </c>
      <c r="W1015" s="787">
        <f>U1015+V1015</f>
        <v>40.194000000000003</v>
      </c>
      <c r="X1015" s="787">
        <f>M1015+W1015</f>
        <v>271.19400000000002</v>
      </c>
      <c r="Z1015" s="953">
        <v>1.1000000000000001</v>
      </c>
    </row>
    <row r="1016" spans="2:34" ht="15.65" customHeight="1" outlineLevel="2" x14ac:dyDescent="0.25">
      <c r="B1016" s="1028"/>
      <c r="D1016" s="1034"/>
      <c r="E1016" s="810"/>
      <c r="F1016" s="811"/>
      <c r="G1016" s="784"/>
      <c r="H1016" s="784"/>
      <c r="I1016" s="784"/>
      <c r="J1016" s="784"/>
      <c r="K1016" s="784"/>
      <c r="L1016" s="784"/>
      <c r="M1016" s="784"/>
      <c r="N1016" s="1049"/>
      <c r="O1016" s="784"/>
      <c r="P1016" s="785"/>
      <c r="Q1016" s="947"/>
      <c r="R1016" s="949"/>
      <c r="S1016" s="948"/>
      <c r="T1016" s="949"/>
      <c r="U1016" s="949"/>
      <c r="V1016" s="949"/>
      <c r="W1016" s="949"/>
      <c r="X1016" s="949"/>
      <c r="Z1016" s="774"/>
    </row>
    <row r="1017" spans="2:34" ht="15.65" customHeight="1" outlineLevel="2" x14ac:dyDescent="0.25">
      <c r="B1017" s="1028"/>
      <c r="D1017" s="1031"/>
      <c r="E1017" s="803"/>
      <c r="F1017" s="804"/>
      <c r="G1017" s="767"/>
      <c r="H1017" s="767"/>
      <c r="I1017" s="767"/>
      <c r="J1017" s="767"/>
      <c r="K1017" s="767"/>
      <c r="L1017" s="767"/>
      <c r="M1017" s="767"/>
      <c r="N1017" s="1049"/>
      <c r="O1017" s="784"/>
      <c r="P1017" s="784"/>
      <c r="Q1017" s="947"/>
      <c r="R1017" s="949"/>
      <c r="S1017" s="948"/>
      <c r="T1017" s="949"/>
      <c r="U1017" s="949"/>
      <c r="V1017" s="949"/>
      <c r="W1017" s="949"/>
      <c r="X1017" s="949"/>
      <c r="Z1017" s="774"/>
    </row>
    <row r="1018" spans="2:34" ht="9" customHeight="1" outlineLevel="1" x14ac:dyDescent="0.25">
      <c r="B1018" s="788"/>
      <c r="D1018" s="789"/>
      <c r="E1018" s="791"/>
      <c r="F1018" s="789"/>
      <c r="G1018" s="790"/>
      <c r="H1018" s="790"/>
      <c r="I1018" s="790"/>
      <c r="J1018" s="790"/>
      <c r="K1018" s="790"/>
      <c r="L1018" s="790"/>
      <c r="M1018" s="790"/>
      <c r="N1018" s="1037"/>
      <c r="O1018" s="963"/>
      <c r="P1018" s="963"/>
      <c r="Q1018" s="963"/>
      <c r="R1018" s="963"/>
      <c r="S1018" s="963"/>
      <c r="T1018" s="963"/>
      <c r="U1018" s="963"/>
      <c r="V1018" s="963"/>
      <c r="W1018" s="963"/>
      <c r="X1018" s="963"/>
      <c r="Y1018" s="963"/>
      <c r="Z1018" s="774"/>
      <c r="AA1018" s="779"/>
      <c r="AB1018" s="753"/>
      <c r="AC1018" s="753"/>
      <c r="AD1018" s="753"/>
      <c r="AE1018" s="753"/>
      <c r="AF1018" s="753"/>
      <c r="AG1018" s="758"/>
      <c r="AH1018" s="758"/>
    </row>
    <row r="1019" spans="2:34" ht="15.65" customHeight="1" outlineLevel="1" x14ac:dyDescent="0.25">
      <c r="B1019" s="760" t="s">
        <v>2012</v>
      </c>
      <c r="D1019" s="761" t="s">
        <v>1993</v>
      </c>
      <c r="E1019" s="780">
        <f>2*2.5</f>
        <v>5</v>
      </c>
      <c r="F1019" s="761" t="s">
        <v>78</v>
      </c>
      <c r="G1019" s="762"/>
      <c r="H1019" s="762">
        <f>SUM(H1020:H1030)</f>
        <v>7.9499999999999993</v>
      </c>
      <c r="I1019" s="762"/>
      <c r="J1019" s="762">
        <f>SUM(J1020:J1030)</f>
        <v>1995</v>
      </c>
      <c r="K1019" s="762"/>
      <c r="L1019" s="762">
        <f>SUM(L1020:L1030)</f>
        <v>613.5</v>
      </c>
      <c r="M1019" s="762">
        <f>SUM(M1020:M1030)</f>
        <v>3085.5</v>
      </c>
      <c r="N1019" s="1049"/>
      <c r="O1019" s="823">
        <f>M1019/E1019</f>
        <v>617.1</v>
      </c>
      <c r="P1019" s="781" t="str">
        <f>B1019</f>
        <v>V2-4-A1</v>
      </c>
      <c r="Q1019" s="781"/>
      <c r="R1019" s="781"/>
      <c r="S1019" s="781"/>
      <c r="T1019" s="781"/>
      <c r="U1019" s="781"/>
      <c r="V1019" s="781"/>
      <c r="W1019" s="781"/>
      <c r="X1019" s="781"/>
      <c r="Y1019" s="764"/>
      <c r="Z1019" s="939"/>
    </row>
    <row r="1020" spans="2:34" ht="15.65" customHeight="1" outlineLevel="2" x14ac:dyDescent="0.25">
      <c r="B1020" s="782"/>
      <c r="D1020" s="793" t="s">
        <v>1868</v>
      </c>
      <c r="E1020" s="783"/>
      <c r="F1020" s="794"/>
      <c r="G1020" s="795"/>
      <c r="H1020" s="795"/>
      <c r="I1020" s="795"/>
      <c r="J1020" s="795"/>
      <c r="K1020" s="795"/>
      <c r="L1020" s="784"/>
      <c r="M1020" s="784"/>
      <c r="N1020" s="1049"/>
      <c r="O1020" s="822" t="s">
        <v>233</v>
      </c>
      <c r="P1020" s="785"/>
      <c r="Q1020" s="785"/>
      <c r="R1020" s="785"/>
      <c r="S1020" s="785"/>
      <c r="T1020" s="785"/>
      <c r="U1020" s="785"/>
      <c r="V1020" s="785"/>
      <c r="W1020" s="785"/>
      <c r="X1020" s="785"/>
      <c r="Y1020" s="785"/>
      <c r="Z1020" s="939"/>
    </row>
    <row r="1021" spans="2:34" ht="15.65" customHeight="1" outlineLevel="2" x14ac:dyDescent="0.25">
      <c r="B1021" s="1028"/>
      <c r="D1021" s="1031" t="s">
        <v>432</v>
      </c>
      <c r="E1021" s="803">
        <f>E1019</f>
        <v>5</v>
      </c>
      <c r="F1021" s="804" t="s">
        <v>78</v>
      </c>
      <c r="G1021" s="768">
        <v>0.55000000000000004</v>
      </c>
      <c r="H1021" s="768">
        <f t="shared" ref="H1021:H1027" si="556">E1021*G1021</f>
        <v>2.75</v>
      </c>
      <c r="I1021" s="768"/>
      <c r="J1021" s="768">
        <f t="shared" ref="J1021:J1027" si="557">E1021*I1021</f>
        <v>0</v>
      </c>
      <c r="K1021" s="768">
        <v>3</v>
      </c>
      <c r="L1021" s="768">
        <f t="shared" ref="L1021:L1027" si="558">+K1021*E1021</f>
        <v>15</v>
      </c>
      <c r="M1021" s="1046">
        <f>J1021+H1021*Onderbouwing_M29!$Y$2+L1021</f>
        <v>180</v>
      </c>
      <c r="N1021" s="1049"/>
      <c r="P1021" s="785" t="s">
        <v>80</v>
      </c>
      <c r="Q1021" s="785"/>
      <c r="R1021" s="785"/>
      <c r="S1021" s="785"/>
      <c r="T1021" s="785"/>
      <c r="U1021" s="785"/>
      <c r="V1021" s="785"/>
      <c r="W1021" s="785"/>
      <c r="X1021" s="785"/>
      <c r="Y1021" s="773" t="s">
        <v>181</v>
      </c>
      <c r="Z1021" s="774"/>
    </row>
    <row r="1022" spans="2:34" ht="15.65" customHeight="1" outlineLevel="2" x14ac:dyDescent="0.25">
      <c r="B1022" s="1028"/>
      <c r="D1022" s="1031" t="s">
        <v>215</v>
      </c>
      <c r="E1022" s="803">
        <f>E1019</f>
        <v>5</v>
      </c>
      <c r="F1022" s="804" t="s">
        <v>78</v>
      </c>
      <c r="G1022" s="768">
        <v>0.12</v>
      </c>
      <c r="H1022" s="768">
        <f t="shared" si="556"/>
        <v>0.6</v>
      </c>
      <c r="I1022" s="768">
        <v>5</v>
      </c>
      <c r="J1022" s="768">
        <f t="shared" si="557"/>
        <v>25</v>
      </c>
      <c r="K1022" s="768"/>
      <c r="L1022" s="768">
        <f t="shared" si="558"/>
        <v>0</v>
      </c>
      <c r="M1022" s="1046">
        <f>J1022+H1022*Onderbouwing_M29!$Y$2+L1022</f>
        <v>61</v>
      </c>
      <c r="N1022" s="1049"/>
      <c r="P1022" s="785"/>
      <c r="Q1022" s="785"/>
      <c r="R1022" s="785"/>
      <c r="S1022" s="785"/>
      <c r="T1022" s="785"/>
      <c r="U1022" s="785"/>
      <c r="V1022" s="785"/>
      <c r="W1022" s="785"/>
      <c r="X1022" s="785"/>
      <c r="Z1022" s="774"/>
    </row>
    <row r="1023" spans="2:34" ht="15.65" customHeight="1" outlineLevel="2" x14ac:dyDescent="0.25">
      <c r="B1023" s="1028"/>
      <c r="D1023" s="1031" t="s">
        <v>1350</v>
      </c>
      <c r="E1023" s="803">
        <f>E1019</f>
        <v>5</v>
      </c>
      <c r="F1023" s="804" t="s">
        <v>78</v>
      </c>
      <c r="G1023" s="768">
        <v>0.65</v>
      </c>
      <c r="H1023" s="768">
        <f t="shared" si="556"/>
        <v>3.25</v>
      </c>
      <c r="I1023" s="768">
        <v>385</v>
      </c>
      <c r="J1023" s="768">
        <f t="shared" si="557"/>
        <v>1925</v>
      </c>
      <c r="K1023" s="768">
        <v>0</v>
      </c>
      <c r="L1023" s="768">
        <f t="shared" si="558"/>
        <v>0</v>
      </c>
      <c r="M1023" s="1046">
        <f>J1023+H1023*Onderbouwing_M29!$Y$2+L1023</f>
        <v>2120</v>
      </c>
      <c r="N1023" s="1049"/>
      <c r="P1023" s="785"/>
      <c r="Q1023" s="785"/>
      <c r="R1023" s="785"/>
      <c r="S1023" s="785"/>
      <c r="T1023" s="785"/>
      <c r="U1023" s="785"/>
      <c r="V1023" s="785"/>
      <c r="W1023" s="785"/>
      <c r="X1023" s="785"/>
      <c r="Z1023" s="774"/>
    </row>
    <row r="1024" spans="2:34" ht="15.65" customHeight="1" outlineLevel="2" x14ac:dyDescent="0.25">
      <c r="B1024" s="1028"/>
      <c r="D1024" s="1031" t="s">
        <v>256</v>
      </c>
      <c r="E1024" s="803">
        <f>E1023*85%</f>
        <v>4.25</v>
      </c>
      <c r="F1024" s="804" t="s">
        <v>78</v>
      </c>
      <c r="G1024" s="768"/>
      <c r="H1024" s="768">
        <f t="shared" si="556"/>
        <v>0</v>
      </c>
      <c r="I1024" s="768"/>
      <c r="J1024" s="768">
        <f t="shared" si="557"/>
        <v>0</v>
      </c>
      <c r="K1024" s="768">
        <v>126</v>
      </c>
      <c r="L1024" s="768">
        <f t="shared" si="558"/>
        <v>535.5</v>
      </c>
      <c r="M1024" s="1046">
        <f>J1024+H1024*Onderbouwing_M29!$Y$2+L1024</f>
        <v>535.5</v>
      </c>
      <c r="N1024" s="1049"/>
      <c r="P1024" s="785"/>
      <c r="Q1024" s="785"/>
      <c r="R1024" s="785"/>
      <c r="S1024" s="785"/>
      <c r="T1024" s="785"/>
      <c r="U1024" s="785"/>
      <c r="V1024" s="785"/>
      <c r="W1024" s="785"/>
      <c r="X1024" s="785"/>
      <c r="Z1024" s="774"/>
    </row>
    <row r="1025" spans="2:34" ht="15.65" customHeight="1" outlineLevel="2" x14ac:dyDescent="0.25">
      <c r="B1025" s="1028"/>
      <c r="D1025" s="1031" t="s">
        <v>437</v>
      </c>
      <c r="E1025" s="803">
        <f>2+2+2.5+2.5</f>
        <v>9</v>
      </c>
      <c r="F1025" s="804" t="s">
        <v>75</v>
      </c>
      <c r="G1025" s="768">
        <v>0.15</v>
      </c>
      <c r="H1025" s="768">
        <f t="shared" si="556"/>
        <v>1.3499999999999999</v>
      </c>
      <c r="I1025" s="768">
        <v>5</v>
      </c>
      <c r="J1025" s="768">
        <f t="shared" si="557"/>
        <v>45</v>
      </c>
      <c r="K1025" s="768"/>
      <c r="L1025" s="768">
        <f t="shared" si="558"/>
        <v>0</v>
      </c>
      <c r="M1025" s="1046">
        <f>J1025+H1025*Onderbouwing_M29!$Y$2+L1025</f>
        <v>125.99999999999999</v>
      </c>
      <c r="N1025" s="1049"/>
      <c r="P1025" s="785"/>
      <c r="Q1025" s="785"/>
      <c r="R1025" s="785"/>
      <c r="S1025" s="785"/>
      <c r="T1025" s="785"/>
      <c r="U1025" s="785"/>
      <c r="V1025" s="785"/>
      <c r="W1025" s="785"/>
      <c r="X1025" s="785"/>
      <c r="Z1025" s="774"/>
    </row>
    <row r="1026" spans="2:34" ht="15.65" customHeight="1" outlineLevel="2" x14ac:dyDescent="0.25">
      <c r="B1026" s="1028"/>
      <c r="D1026" s="1031" t="s">
        <v>229</v>
      </c>
      <c r="E1026" s="803">
        <f>E1025</f>
        <v>9</v>
      </c>
      <c r="F1026" s="804" t="s">
        <v>75</v>
      </c>
      <c r="G1026" s="768"/>
      <c r="H1026" s="768">
        <f t="shared" si="556"/>
        <v>0</v>
      </c>
      <c r="I1026" s="768"/>
      <c r="J1026" s="768">
        <f t="shared" si="557"/>
        <v>0</v>
      </c>
      <c r="K1026" s="768">
        <v>7</v>
      </c>
      <c r="L1026" s="768">
        <f t="shared" si="558"/>
        <v>63</v>
      </c>
      <c r="M1026" s="1046">
        <f>J1026+H1026*Onderbouwing_M29!$Y$2+L1026</f>
        <v>63</v>
      </c>
      <c r="N1026" s="1049"/>
      <c r="P1026" s="785"/>
      <c r="Q1026" s="785"/>
      <c r="R1026" s="785"/>
      <c r="S1026" s="785"/>
      <c r="T1026" s="785"/>
      <c r="U1026" s="785"/>
      <c r="V1026" s="785"/>
      <c r="W1026" s="785"/>
      <c r="X1026" s="785"/>
      <c r="Z1026" s="774"/>
    </row>
    <row r="1027" spans="2:34" ht="15.65" customHeight="1" outlineLevel="2" x14ac:dyDescent="0.25">
      <c r="B1027" s="1028"/>
      <c r="D1027" s="1031" t="s">
        <v>228</v>
      </c>
      <c r="E1027" s="803"/>
      <c r="F1027" s="804" t="s">
        <v>237</v>
      </c>
      <c r="G1027" s="768"/>
      <c r="H1027" s="768">
        <f t="shared" si="556"/>
        <v>0</v>
      </c>
      <c r="I1027" s="768"/>
      <c r="J1027" s="768">
        <f t="shared" si="557"/>
        <v>0</v>
      </c>
      <c r="K1027" s="768"/>
      <c r="L1027" s="768">
        <f t="shared" si="558"/>
        <v>0</v>
      </c>
      <c r="M1027" s="1046">
        <f>J1027+H1027*Onderbouwing_M29!$Y$2+L1027</f>
        <v>0</v>
      </c>
      <c r="N1027" s="1049"/>
      <c r="P1027" s="785"/>
      <c r="Q1027" s="785"/>
      <c r="R1027" s="785"/>
      <c r="S1027" s="785"/>
      <c r="T1027" s="785"/>
      <c r="U1027" s="785"/>
      <c r="V1027" s="785"/>
      <c r="W1027" s="785"/>
      <c r="X1027" s="785"/>
      <c r="Z1027" s="774"/>
    </row>
    <row r="1028" spans="2:34" ht="15.65" customHeight="1" outlineLevel="2" x14ac:dyDescent="0.25">
      <c r="B1028" s="1028"/>
      <c r="D1028" s="1031" t="s">
        <v>230</v>
      </c>
      <c r="E1028" s="803"/>
      <c r="F1028" s="804" t="s">
        <v>222</v>
      </c>
      <c r="G1028" s="768"/>
      <c r="H1028" s="768"/>
      <c r="I1028" s="768"/>
      <c r="J1028" s="768"/>
      <c r="K1028" s="768"/>
      <c r="L1028" s="768"/>
      <c r="M1028" s="1046">
        <f>J1028+H1028*Onderbouwing_M29!$Y$2+L1028</f>
        <v>0</v>
      </c>
      <c r="N1028" s="1049"/>
      <c r="P1028" s="785"/>
      <c r="Q1028" s="785"/>
      <c r="R1028" s="785"/>
      <c r="S1028" s="785"/>
      <c r="T1028" s="785"/>
      <c r="U1028" s="785"/>
      <c r="V1028" s="785"/>
      <c r="W1028" s="785"/>
      <c r="X1028" s="785"/>
      <c r="Z1028" s="774"/>
    </row>
    <row r="1029" spans="2:34" ht="15.65" customHeight="1" outlineLevel="2" x14ac:dyDescent="0.25">
      <c r="B1029" s="1028"/>
      <c r="D1029" s="1031" t="s">
        <v>231</v>
      </c>
      <c r="E1029" s="803"/>
      <c r="F1029" s="804" t="s">
        <v>222</v>
      </c>
      <c r="G1029" s="768"/>
      <c r="H1029" s="768"/>
      <c r="I1029" s="768"/>
      <c r="J1029" s="768"/>
      <c r="K1029" s="768"/>
      <c r="L1029" s="768"/>
      <c r="M1029" s="1046">
        <f>J1029+H1029*Onderbouwing_M29!$Y$2+L1029</f>
        <v>0</v>
      </c>
      <c r="N1029" s="1049"/>
      <c r="P1029" s="785"/>
      <c r="Q1029" s="785"/>
      <c r="R1029" s="785"/>
      <c r="S1029" s="785"/>
      <c r="T1029" s="785"/>
      <c r="U1029" s="785"/>
      <c r="V1029" s="785"/>
      <c r="W1029" s="785"/>
      <c r="X1029" s="785"/>
      <c r="Z1029" s="774"/>
    </row>
    <row r="1030" spans="2:34" ht="15.65" customHeight="1" outlineLevel="2" x14ac:dyDescent="0.25">
      <c r="B1030" s="1028"/>
      <c r="D1030" s="1031"/>
      <c r="E1030" s="803"/>
      <c r="F1030" s="804"/>
      <c r="G1030" s="768"/>
      <c r="H1030" s="768">
        <f>E1030*G1030</f>
        <v>0</v>
      </c>
      <c r="I1030" s="768"/>
      <c r="J1030" s="768">
        <f>E1030*I1030</f>
        <v>0</v>
      </c>
      <c r="K1030" s="768"/>
      <c r="L1030" s="768">
        <f>E1030*K1030</f>
        <v>0</v>
      </c>
      <c r="M1030" s="1046">
        <f>J1030+H1030*Onderbouwing_M29!$Y$2+L1030</f>
        <v>0</v>
      </c>
      <c r="N1030" s="1049"/>
      <c r="P1030" s="785"/>
      <c r="Q1030" s="785"/>
      <c r="R1030" s="785"/>
      <c r="S1030" s="785"/>
      <c r="T1030" s="785"/>
      <c r="U1030" s="785"/>
      <c r="V1030" s="785"/>
      <c r="W1030" s="785"/>
      <c r="X1030" s="785"/>
      <c r="Z1030" s="774"/>
    </row>
    <row r="1031" spans="2:34" ht="9" customHeight="1" outlineLevel="1" x14ac:dyDescent="0.25">
      <c r="B1031" s="788"/>
      <c r="D1031" s="789"/>
      <c r="E1031" s="791"/>
      <c r="F1031" s="789"/>
      <c r="G1031" s="790"/>
      <c r="H1031" s="790"/>
      <c r="I1031" s="790"/>
      <c r="J1031" s="790"/>
      <c r="K1031" s="790"/>
      <c r="L1031" s="790"/>
      <c r="M1031" s="790"/>
      <c r="N1031" s="1037"/>
      <c r="O1031" s="963"/>
      <c r="P1031" s="963"/>
      <c r="Q1031" s="963"/>
      <c r="R1031" s="963"/>
      <c r="S1031" s="963"/>
      <c r="T1031" s="963"/>
      <c r="U1031" s="963"/>
      <c r="V1031" s="963"/>
      <c r="W1031" s="963"/>
      <c r="X1031" s="963"/>
      <c r="Y1031" s="963"/>
      <c r="Z1031" s="774"/>
      <c r="AA1031" s="779"/>
      <c r="AB1031" s="753"/>
      <c r="AC1031" s="753"/>
      <c r="AD1031" s="753"/>
      <c r="AE1031" s="753"/>
      <c r="AF1031" s="753"/>
      <c r="AG1031" s="758"/>
      <c r="AH1031" s="758"/>
    </row>
    <row r="1032" spans="2:34" ht="15.65" customHeight="1" outlineLevel="1" x14ac:dyDescent="0.25">
      <c r="B1032" s="760" t="s">
        <v>2013</v>
      </c>
      <c r="D1032" s="761" t="s">
        <v>1994</v>
      </c>
      <c r="E1032" s="780">
        <f>2*2.5</f>
        <v>5</v>
      </c>
      <c r="F1032" s="761" t="s">
        <v>78</v>
      </c>
      <c r="G1032" s="762"/>
      <c r="H1032" s="762">
        <f>SUM(H1033:H1053)</f>
        <v>7.85</v>
      </c>
      <c r="I1032" s="762"/>
      <c r="J1032" s="762">
        <f>SUM(J1033:J1053)</f>
        <v>223</v>
      </c>
      <c r="K1032" s="762"/>
      <c r="L1032" s="762">
        <f>SUM(L1033:L1053)</f>
        <v>3828</v>
      </c>
      <c r="M1032" s="762">
        <f>SUM(M1033:M1053)</f>
        <v>4522</v>
      </c>
      <c r="N1032" s="1049"/>
      <c r="O1032" s="823">
        <f>M1032/E1032</f>
        <v>904.4</v>
      </c>
      <c r="P1032" s="781" t="str">
        <f>B1032</f>
        <v>V2-4-B1</v>
      </c>
      <c r="Q1032" s="781"/>
      <c r="R1032" s="781"/>
      <c r="S1032" s="781"/>
      <c r="T1032" s="781"/>
      <c r="U1032" s="781"/>
      <c r="V1032" s="781"/>
      <c r="W1032" s="781"/>
      <c r="X1032" s="781"/>
      <c r="Y1032" s="764"/>
      <c r="Z1032" s="939"/>
    </row>
    <row r="1033" spans="2:34" ht="15.65" customHeight="1" outlineLevel="2" x14ac:dyDescent="0.25">
      <c r="B1033" s="782"/>
      <c r="D1033" s="793" t="s">
        <v>1868</v>
      </c>
      <c r="E1033" s="783"/>
      <c r="F1033" s="794"/>
      <c r="G1033" s="795"/>
      <c r="H1033" s="795"/>
      <c r="I1033" s="795"/>
      <c r="J1033" s="795"/>
      <c r="K1033" s="795"/>
      <c r="L1033" s="784"/>
      <c r="M1033" s="784"/>
      <c r="N1033" s="1049"/>
      <c r="O1033" s="822" t="s">
        <v>233</v>
      </c>
      <c r="P1033" s="785"/>
      <c r="Q1033" s="785"/>
      <c r="R1033" s="785"/>
      <c r="S1033" s="785"/>
      <c r="T1033" s="785"/>
      <c r="U1033" s="785"/>
      <c r="V1033" s="785"/>
      <c r="W1033" s="785"/>
      <c r="X1033" s="785"/>
      <c r="Y1033" s="785"/>
      <c r="Z1033" s="939"/>
    </row>
    <row r="1034" spans="2:34" ht="15.65" customHeight="1" outlineLevel="2" x14ac:dyDescent="0.25">
      <c r="B1034" s="1028"/>
      <c r="D1034" s="1031" t="s">
        <v>432</v>
      </c>
      <c r="E1034" s="803">
        <f>E1032</f>
        <v>5</v>
      </c>
      <c r="F1034" s="804" t="s">
        <v>78</v>
      </c>
      <c r="G1034" s="768">
        <v>0.55000000000000004</v>
      </c>
      <c r="H1034" s="768">
        <f t="shared" ref="H1034:H1041" si="559">E1034*G1034</f>
        <v>2.75</v>
      </c>
      <c r="I1034" s="768">
        <v>0</v>
      </c>
      <c r="J1034" s="768">
        <f t="shared" ref="J1034:J1041" si="560">E1034*I1034</f>
        <v>0</v>
      </c>
      <c r="K1034" s="768">
        <v>3</v>
      </c>
      <c r="L1034" s="768">
        <f t="shared" ref="L1034:L1041" si="561">+K1034*E1034</f>
        <v>15</v>
      </c>
      <c r="M1034" s="1046">
        <f>J1034+H1034*Onderbouwing_M29!$Y$2+L1034</f>
        <v>180</v>
      </c>
      <c r="N1034" s="1049"/>
      <c r="P1034" s="785" t="s">
        <v>80</v>
      </c>
      <c r="Q1034" s="785"/>
      <c r="R1034" s="785"/>
      <c r="S1034" s="785"/>
      <c r="T1034" s="785"/>
      <c r="U1034" s="785"/>
      <c r="V1034" s="785"/>
      <c r="W1034" s="785"/>
      <c r="X1034" s="785"/>
      <c r="Y1034" s="773" t="s">
        <v>181</v>
      </c>
      <c r="Z1034" s="774"/>
    </row>
    <row r="1035" spans="2:34" ht="15.65" customHeight="1" outlineLevel="2" x14ac:dyDescent="0.25">
      <c r="B1035" s="1028"/>
      <c r="D1035" s="1031" t="s">
        <v>215</v>
      </c>
      <c r="E1035" s="803">
        <f>E1032</f>
        <v>5</v>
      </c>
      <c r="F1035" s="804" t="s">
        <v>78</v>
      </c>
      <c r="G1035" s="768">
        <v>0.12</v>
      </c>
      <c r="H1035" s="768">
        <f t="shared" si="559"/>
        <v>0.6</v>
      </c>
      <c r="I1035" s="768">
        <v>5</v>
      </c>
      <c r="J1035" s="768">
        <f t="shared" si="560"/>
        <v>25</v>
      </c>
      <c r="K1035" s="768"/>
      <c r="L1035" s="768">
        <f t="shared" si="561"/>
        <v>0</v>
      </c>
      <c r="M1035" s="1046">
        <f>J1035+H1035*Onderbouwing_M29!$Y$2+L1035</f>
        <v>61</v>
      </c>
      <c r="N1035" s="1049"/>
      <c r="P1035" s="785"/>
      <c r="Q1035" s="785"/>
      <c r="R1035" s="785"/>
      <c r="S1035" s="785"/>
      <c r="T1035" s="785"/>
      <c r="U1035" s="785"/>
      <c r="V1035" s="785"/>
      <c r="W1035" s="785"/>
      <c r="X1035" s="785"/>
      <c r="Z1035" s="774"/>
    </row>
    <row r="1036" spans="2:34" ht="15.65" customHeight="1" outlineLevel="2" x14ac:dyDescent="0.25">
      <c r="B1036" s="1028"/>
      <c r="D1036" s="1031" t="s">
        <v>435</v>
      </c>
      <c r="E1036" s="803">
        <f>2+2+2.5+2.5</f>
        <v>9</v>
      </c>
      <c r="F1036" s="804" t="s">
        <v>75</v>
      </c>
      <c r="G1036" s="768">
        <v>0.35</v>
      </c>
      <c r="H1036" s="768">
        <f t="shared" si="559"/>
        <v>3.15</v>
      </c>
      <c r="I1036" s="768">
        <v>17</v>
      </c>
      <c r="J1036" s="768">
        <f t="shared" si="560"/>
        <v>153</v>
      </c>
      <c r="K1036" s="768"/>
      <c r="L1036" s="768">
        <f t="shared" si="561"/>
        <v>0</v>
      </c>
      <c r="M1036" s="1046">
        <f>J1036+H1036*Onderbouwing_M29!$Y$2+L1036</f>
        <v>342</v>
      </c>
      <c r="N1036" s="1049"/>
      <c r="P1036" s="785"/>
      <c r="Q1036" s="785"/>
      <c r="R1036" s="785"/>
      <c r="S1036" s="785"/>
      <c r="T1036" s="785"/>
      <c r="U1036" s="785"/>
      <c r="V1036" s="785"/>
      <c r="W1036" s="785"/>
      <c r="X1036" s="785"/>
      <c r="Z1036" s="774"/>
    </row>
    <row r="1037" spans="2:34" ht="15.65" customHeight="1" outlineLevel="2" x14ac:dyDescent="0.25">
      <c r="B1037" s="1028"/>
      <c r="D1037" s="1031" t="s">
        <v>1349</v>
      </c>
      <c r="E1037" s="803">
        <f>E1032</f>
        <v>5</v>
      </c>
      <c r="F1037" s="804" t="s">
        <v>78</v>
      </c>
      <c r="G1037" s="768"/>
      <c r="H1037" s="768">
        <f t="shared" si="559"/>
        <v>0</v>
      </c>
      <c r="I1037" s="768">
        <v>0</v>
      </c>
      <c r="J1037" s="768">
        <f t="shared" si="560"/>
        <v>0</v>
      </c>
      <c r="K1037" s="768">
        <v>750</v>
      </c>
      <c r="L1037" s="768">
        <f t="shared" si="561"/>
        <v>3750</v>
      </c>
      <c r="M1037" s="1046">
        <f>J1037+H1037*Onderbouwing_M29!$Y$2+L1037</f>
        <v>3750</v>
      </c>
      <c r="N1037" s="1049"/>
      <c r="P1037" s="785"/>
      <c r="Q1037" s="785"/>
      <c r="R1037" s="785"/>
      <c r="S1037" s="785"/>
      <c r="T1037" s="785"/>
      <c r="U1037" s="785"/>
      <c r="V1037" s="785"/>
      <c r="W1037" s="785"/>
      <c r="X1037" s="785"/>
      <c r="Z1037" s="774"/>
    </row>
    <row r="1038" spans="2:34" ht="15.65" customHeight="1" outlineLevel="2" x14ac:dyDescent="0.25">
      <c r="B1038" s="1028"/>
      <c r="D1038" s="1031" t="s">
        <v>256</v>
      </c>
      <c r="E1038" s="803"/>
      <c r="F1038" s="804" t="s">
        <v>436</v>
      </c>
      <c r="G1038" s="768"/>
      <c r="H1038" s="768">
        <f t="shared" si="559"/>
        <v>0</v>
      </c>
      <c r="I1038" s="768"/>
      <c r="J1038" s="768">
        <f t="shared" si="560"/>
        <v>0</v>
      </c>
      <c r="K1038" s="768"/>
      <c r="L1038" s="768">
        <f t="shared" si="561"/>
        <v>0</v>
      </c>
      <c r="M1038" s="1046">
        <f>J1038+H1038*Onderbouwing_M29!$Y$2+L1038</f>
        <v>0</v>
      </c>
      <c r="N1038" s="1049"/>
      <c r="P1038" s="785"/>
      <c r="Q1038" s="785"/>
      <c r="R1038" s="785"/>
      <c r="S1038" s="785"/>
      <c r="T1038" s="785"/>
      <c r="U1038" s="785"/>
      <c r="V1038" s="785"/>
      <c r="W1038" s="785"/>
      <c r="X1038" s="785"/>
      <c r="Z1038" s="774"/>
    </row>
    <row r="1039" spans="2:34" ht="15.65" customHeight="1" outlineLevel="2" x14ac:dyDescent="0.25">
      <c r="B1039" s="1028"/>
      <c r="D1039" s="1031" t="s">
        <v>437</v>
      </c>
      <c r="E1039" s="803">
        <f>E1036</f>
        <v>9</v>
      </c>
      <c r="F1039" s="804" t="s">
        <v>75</v>
      </c>
      <c r="G1039" s="768">
        <v>0.15</v>
      </c>
      <c r="H1039" s="768">
        <f t="shared" si="559"/>
        <v>1.3499999999999999</v>
      </c>
      <c r="I1039" s="768">
        <v>5</v>
      </c>
      <c r="J1039" s="768">
        <f t="shared" si="560"/>
        <v>45</v>
      </c>
      <c r="K1039" s="768"/>
      <c r="L1039" s="768">
        <f t="shared" si="561"/>
        <v>0</v>
      </c>
      <c r="M1039" s="1046">
        <f>J1039+H1039*Onderbouwing_M29!$Y$2+L1039</f>
        <v>125.99999999999999</v>
      </c>
      <c r="N1039" s="1049"/>
      <c r="P1039" s="785"/>
      <c r="Q1039" s="785"/>
      <c r="R1039" s="785"/>
      <c r="S1039" s="785"/>
      <c r="T1039" s="785"/>
      <c r="U1039" s="785"/>
      <c r="V1039" s="785"/>
      <c r="W1039" s="785"/>
      <c r="X1039" s="785"/>
      <c r="Z1039" s="774"/>
    </row>
    <row r="1040" spans="2:34" ht="15.65" customHeight="1" outlineLevel="2" x14ac:dyDescent="0.25">
      <c r="B1040" s="1028"/>
      <c r="D1040" s="1031" t="s">
        <v>229</v>
      </c>
      <c r="E1040" s="803">
        <f>E1036</f>
        <v>9</v>
      </c>
      <c r="F1040" s="804" t="s">
        <v>75</v>
      </c>
      <c r="G1040" s="768"/>
      <c r="H1040" s="768">
        <f t="shared" si="559"/>
        <v>0</v>
      </c>
      <c r="I1040" s="768"/>
      <c r="J1040" s="768">
        <f t="shared" si="560"/>
        <v>0</v>
      </c>
      <c r="K1040" s="768">
        <v>7</v>
      </c>
      <c r="L1040" s="768">
        <f t="shared" si="561"/>
        <v>63</v>
      </c>
      <c r="M1040" s="1046">
        <f>J1040+H1040*Onderbouwing_M29!$Y$2+L1040</f>
        <v>63</v>
      </c>
      <c r="N1040" s="1049"/>
      <c r="P1040" s="785"/>
      <c r="Q1040" s="785"/>
      <c r="R1040" s="785"/>
      <c r="S1040" s="785"/>
      <c r="T1040" s="785"/>
      <c r="U1040" s="785"/>
      <c r="V1040" s="785"/>
      <c r="W1040" s="785"/>
      <c r="X1040" s="785"/>
      <c r="Z1040" s="774"/>
    </row>
    <row r="1041" spans="2:34" ht="15.65" customHeight="1" outlineLevel="2" x14ac:dyDescent="0.25">
      <c r="B1041" s="1028"/>
      <c r="D1041" s="1031" t="s">
        <v>228</v>
      </c>
      <c r="E1041" s="803"/>
      <c r="F1041" s="804" t="s">
        <v>237</v>
      </c>
      <c r="G1041" s="768"/>
      <c r="H1041" s="768">
        <f t="shared" si="559"/>
        <v>0</v>
      </c>
      <c r="I1041" s="768">
        <v>0</v>
      </c>
      <c r="J1041" s="768">
        <f t="shared" si="560"/>
        <v>0</v>
      </c>
      <c r="K1041" s="768"/>
      <c r="L1041" s="768">
        <f t="shared" si="561"/>
        <v>0</v>
      </c>
      <c r="M1041" s="1046">
        <f>J1041+H1041*Onderbouwing_M29!$Y$2+L1041</f>
        <v>0</v>
      </c>
      <c r="N1041" s="1049"/>
      <c r="P1041" s="785"/>
      <c r="Q1041" s="785"/>
      <c r="R1041" s="785"/>
      <c r="S1041" s="785"/>
      <c r="T1041" s="785"/>
      <c r="U1041" s="785"/>
      <c r="V1041" s="785"/>
      <c r="W1041" s="785"/>
      <c r="X1041" s="785"/>
      <c r="Z1041" s="774"/>
    </row>
    <row r="1042" spans="2:34" ht="15.65" customHeight="1" outlineLevel="2" x14ac:dyDescent="0.25">
      <c r="B1042" s="1028"/>
      <c r="D1042" s="1031" t="s">
        <v>230</v>
      </c>
      <c r="E1042" s="803"/>
      <c r="F1042" s="804" t="s">
        <v>222</v>
      </c>
      <c r="G1042" s="768"/>
      <c r="H1042" s="768"/>
      <c r="I1042" s="768"/>
      <c r="J1042" s="768"/>
      <c r="K1042" s="768"/>
      <c r="L1042" s="768"/>
      <c r="M1042" s="1046">
        <f>J1042+H1042*Onderbouwing_M29!$Y$2+L1042</f>
        <v>0</v>
      </c>
      <c r="N1042" s="1049"/>
      <c r="P1042" s="785"/>
      <c r="Q1042" s="785"/>
      <c r="R1042" s="785"/>
      <c r="S1042" s="785"/>
      <c r="T1042" s="785"/>
      <c r="U1042" s="785"/>
      <c r="V1042" s="785"/>
      <c r="W1042" s="785"/>
      <c r="X1042" s="785"/>
      <c r="Z1042" s="774"/>
    </row>
    <row r="1043" spans="2:34" ht="15.65" customHeight="1" outlineLevel="2" x14ac:dyDescent="0.25">
      <c r="B1043" s="1028"/>
      <c r="D1043" s="1031" t="s">
        <v>231</v>
      </c>
      <c r="E1043" s="803"/>
      <c r="F1043" s="804" t="s">
        <v>222</v>
      </c>
      <c r="G1043" s="768"/>
      <c r="H1043" s="768"/>
      <c r="I1043" s="768"/>
      <c r="J1043" s="768"/>
      <c r="K1043" s="768"/>
      <c r="L1043" s="768"/>
      <c r="M1043" s="1046">
        <f>J1043+H1043*Onderbouwing_M29!$Y$2+L1043</f>
        <v>0</v>
      </c>
      <c r="N1043" s="1049"/>
      <c r="P1043" s="785"/>
      <c r="Q1043" s="785"/>
      <c r="R1043" s="785"/>
      <c r="S1043" s="785"/>
      <c r="T1043" s="785"/>
      <c r="U1043" s="785"/>
      <c r="V1043" s="785"/>
      <c r="W1043" s="785"/>
      <c r="X1043" s="785"/>
      <c r="Z1043" s="774"/>
    </row>
    <row r="1044" spans="2:34" ht="15.65" customHeight="1" outlineLevel="2" x14ac:dyDescent="0.25">
      <c r="B1044" s="1028"/>
      <c r="D1044" s="1034" t="s">
        <v>1683</v>
      </c>
      <c r="E1044" s="810"/>
      <c r="F1044" s="811"/>
      <c r="G1044" s="812"/>
      <c r="H1044" s="812">
        <f t="shared" ref="H1044:H1053" si="562">E1044*G1044</f>
        <v>0</v>
      </c>
      <c r="I1044" s="812"/>
      <c r="J1044" s="812">
        <f t="shared" ref="J1044:J1053" si="563">E1044*I1044</f>
        <v>0</v>
      </c>
      <c r="K1044" s="812"/>
      <c r="L1044" s="812">
        <f t="shared" ref="L1044:L1052" si="564">+K1044*E1044</f>
        <v>0</v>
      </c>
      <c r="M1044" s="1047">
        <f>J1044+H1044*Onderbouwing_M29!$Y$2+L1044</f>
        <v>0</v>
      </c>
      <c r="N1044" s="1049"/>
      <c r="P1044" s="785"/>
      <c r="Q1044" s="785"/>
      <c r="R1044" s="785"/>
      <c r="S1044" s="785"/>
      <c r="T1044" s="785"/>
      <c r="U1044" s="785"/>
      <c r="V1044" s="785"/>
      <c r="W1044" s="785"/>
      <c r="X1044" s="785"/>
      <c r="Z1044" s="774"/>
    </row>
    <row r="1045" spans="2:34" ht="15.65" customHeight="1" outlineLevel="2" x14ac:dyDescent="0.25">
      <c r="B1045" s="1028"/>
      <c r="D1045" s="1034" t="s">
        <v>1683</v>
      </c>
      <c r="E1045" s="810"/>
      <c r="F1045" s="811"/>
      <c r="G1045" s="812"/>
      <c r="H1045" s="812">
        <f t="shared" si="562"/>
        <v>0</v>
      </c>
      <c r="I1045" s="812"/>
      <c r="J1045" s="812">
        <f t="shared" si="563"/>
        <v>0</v>
      </c>
      <c r="K1045" s="812"/>
      <c r="L1045" s="812">
        <f t="shared" si="564"/>
        <v>0</v>
      </c>
      <c r="M1045" s="1047">
        <f>J1045+H1045*Onderbouwing_M29!$Y$2+L1045</f>
        <v>0</v>
      </c>
      <c r="N1045" s="1049"/>
      <c r="P1045" s="785"/>
      <c r="Q1045" s="785"/>
      <c r="R1045" s="785"/>
      <c r="S1045" s="785"/>
      <c r="T1045" s="785"/>
      <c r="U1045" s="785"/>
      <c r="V1045" s="785"/>
      <c r="W1045" s="785"/>
      <c r="X1045" s="785"/>
      <c r="Z1045" s="774"/>
    </row>
    <row r="1046" spans="2:34" ht="15.65" customHeight="1" outlineLevel="2" x14ac:dyDescent="0.25">
      <c r="B1046" s="1028"/>
      <c r="D1046" s="1034" t="s">
        <v>1683</v>
      </c>
      <c r="E1046" s="810"/>
      <c r="F1046" s="811"/>
      <c r="G1046" s="812"/>
      <c r="H1046" s="812">
        <f t="shared" si="562"/>
        <v>0</v>
      </c>
      <c r="I1046" s="812"/>
      <c r="J1046" s="812">
        <f t="shared" si="563"/>
        <v>0</v>
      </c>
      <c r="K1046" s="812"/>
      <c r="L1046" s="812">
        <f t="shared" si="564"/>
        <v>0</v>
      </c>
      <c r="M1046" s="1047">
        <f>J1046+H1046*Onderbouwing_M29!$Y$2+L1046</f>
        <v>0</v>
      </c>
      <c r="N1046" s="1049"/>
      <c r="P1046" s="785"/>
      <c r="Q1046" s="785"/>
      <c r="R1046" s="785"/>
      <c r="S1046" s="785"/>
      <c r="T1046" s="785"/>
      <c r="U1046" s="785"/>
      <c r="V1046" s="785"/>
      <c r="W1046" s="785"/>
      <c r="X1046" s="785"/>
      <c r="Z1046" s="774"/>
    </row>
    <row r="1047" spans="2:34" ht="15.65" customHeight="1" outlineLevel="2" x14ac:dyDescent="0.25">
      <c r="B1047" s="1028"/>
      <c r="D1047" s="1034" t="s">
        <v>1683</v>
      </c>
      <c r="E1047" s="810"/>
      <c r="F1047" s="811"/>
      <c r="G1047" s="812"/>
      <c r="H1047" s="812">
        <f t="shared" si="562"/>
        <v>0</v>
      </c>
      <c r="I1047" s="812"/>
      <c r="J1047" s="812">
        <f t="shared" si="563"/>
        <v>0</v>
      </c>
      <c r="K1047" s="812"/>
      <c r="L1047" s="812">
        <f t="shared" si="564"/>
        <v>0</v>
      </c>
      <c r="M1047" s="1047">
        <f>J1047+H1047*Onderbouwing_M29!$Y$2+L1047</f>
        <v>0</v>
      </c>
      <c r="N1047" s="1049"/>
      <c r="P1047" s="785"/>
      <c r="Q1047" s="785"/>
      <c r="R1047" s="785"/>
      <c r="S1047" s="785"/>
      <c r="T1047" s="785"/>
      <c r="U1047" s="785"/>
      <c r="V1047" s="785"/>
      <c r="W1047" s="785"/>
      <c r="X1047" s="785"/>
      <c r="Z1047" s="774"/>
    </row>
    <row r="1048" spans="2:34" ht="15.65" customHeight="1" outlineLevel="2" x14ac:dyDescent="0.25">
      <c r="B1048" s="1028"/>
      <c r="D1048" s="1034" t="s">
        <v>1683</v>
      </c>
      <c r="E1048" s="810"/>
      <c r="F1048" s="811"/>
      <c r="G1048" s="812"/>
      <c r="H1048" s="812">
        <f t="shared" si="562"/>
        <v>0</v>
      </c>
      <c r="I1048" s="812"/>
      <c r="J1048" s="812">
        <f t="shared" si="563"/>
        <v>0</v>
      </c>
      <c r="K1048" s="812"/>
      <c r="L1048" s="812">
        <f t="shared" si="564"/>
        <v>0</v>
      </c>
      <c r="M1048" s="1047">
        <f>J1048+H1048*Onderbouwing_M29!$Y$2+L1048</f>
        <v>0</v>
      </c>
      <c r="N1048" s="1049"/>
      <c r="P1048" s="785"/>
      <c r="Q1048" s="785"/>
      <c r="R1048" s="785"/>
      <c r="S1048" s="785"/>
      <c r="T1048" s="785"/>
      <c r="U1048" s="785"/>
      <c r="V1048" s="785"/>
      <c r="W1048" s="785"/>
      <c r="X1048" s="785"/>
      <c r="Z1048" s="774"/>
    </row>
    <row r="1049" spans="2:34" ht="15.65" customHeight="1" outlineLevel="2" x14ac:dyDescent="0.25">
      <c r="B1049" s="1028"/>
      <c r="D1049" s="1034" t="s">
        <v>1683</v>
      </c>
      <c r="E1049" s="810"/>
      <c r="F1049" s="811"/>
      <c r="G1049" s="812"/>
      <c r="H1049" s="812">
        <f t="shared" si="562"/>
        <v>0</v>
      </c>
      <c r="I1049" s="812"/>
      <c r="J1049" s="812">
        <f t="shared" si="563"/>
        <v>0</v>
      </c>
      <c r="K1049" s="812"/>
      <c r="L1049" s="812">
        <f t="shared" si="564"/>
        <v>0</v>
      </c>
      <c r="M1049" s="1047">
        <f>J1049+H1049*Onderbouwing_M29!$Y$2+L1049</f>
        <v>0</v>
      </c>
      <c r="N1049" s="1049"/>
      <c r="P1049" s="785"/>
      <c r="Q1049" s="785"/>
      <c r="R1049" s="785"/>
      <c r="S1049" s="785"/>
      <c r="T1049" s="785"/>
      <c r="U1049" s="785"/>
      <c r="V1049" s="785"/>
      <c r="W1049" s="785"/>
      <c r="X1049" s="785"/>
      <c r="Z1049" s="774"/>
    </row>
    <row r="1050" spans="2:34" ht="15.65" customHeight="1" outlineLevel="2" x14ac:dyDescent="0.25">
      <c r="B1050" s="1028"/>
      <c r="D1050" s="1034" t="s">
        <v>1683</v>
      </c>
      <c r="E1050" s="810"/>
      <c r="F1050" s="811"/>
      <c r="G1050" s="812"/>
      <c r="H1050" s="812">
        <f t="shared" si="562"/>
        <v>0</v>
      </c>
      <c r="I1050" s="812"/>
      <c r="J1050" s="812">
        <f t="shared" si="563"/>
        <v>0</v>
      </c>
      <c r="K1050" s="812"/>
      <c r="L1050" s="812">
        <f t="shared" si="564"/>
        <v>0</v>
      </c>
      <c r="M1050" s="1047">
        <f>J1050+H1050*Onderbouwing_M29!$Y$2+L1050</f>
        <v>0</v>
      </c>
      <c r="N1050" s="1049"/>
      <c r="P1050" s="785"/>
      <c r="Q1050" s="785"/>
      <c r="R1050" s="785"/>
      <c r="S1050" s="785"/>
      <c r="T1050" s="785"/>
      <c r="U1050" s="785"/>
      <c r="V1050" s="785"/>
      <c r="W1050" s="785"/>
      <c r="X1050" s="785"/>
      <c r="Z1050" s="774"/>
    </row>
    <row r="1051" spans="2:34" ht="15.65" customHeight="1" outlineLevel="2" x14ac:dyDescent="0.25">
      <c r="B1051" s="1028"/>
      <c r="D1051" s="1034" t="s">
        <v>1683</v>
      </c>
      <c r="E1051" s="810"/>
      <c r="F1051" s="811"/>
      <c r="G1051" s="812"/>
      <c r="H1051" s="812">
        <f t="shared" si="562"/>
        <v>0</v>
      </c>
      <c r="I1051" s="812"/>
      <c r="J1051" s="812">
        <f t="shared" si="563"/>
        <v>0</v>
      </c>
      <c r="K1051" s="812"/>
      <c r="L1051" s="812">
        <f t="shared" si="564"/>
        <v>0</v>
      </c>
      <c r="M1051" s="1047">
        <f>J1051+H1051*Onderbouwing_M29!$Y$2+L1051</f>
        <v>0</v>
      </c>
      <c r="N1051" s="1049"/>
      <c r="P1051" s="785"/>
      <c r="Q1051" s="785"/>
      <c r="R1051" s="785"/>
      <c r="S1051" s="785"/>
      <c r="T1051" s="785"/>
      <c r="U1051" s="785"/>
      <c r="V1051" s="785"/>
      <c r="W1051" s="785"/>
      <c r="X1051" s="785"/>
      <c r="Z1051" s="774"/>
    </row>
    <row r="1052" spans="2:34" ht="15.65" customHeight="1" outlineLevel="2" x14ac:dyDescent="0.25">
      <c r="B1052" s="1028"/>
      <c r="D1052" s="1034" t="s">
        <v>1683</v>
      </c>
      <c r="E1052" s="810"/>
      <c r="F1052" s="811"/>
      <c r="G1052" s="812"/>
      <c r="H1052" s="812">
        <f t="shared" si="562"/>
        <v>0</v>
      </c>
      <c r="I1052" s="812"/>
      <c r="J1052" s="812">
        <f t="shared" si="563"/>
        <v>0</v>
      </c>
      <c r="K1052" s="812"/>
      <c r="L1052" s="812">
        <f t="shared" si="564"/>
        <v>0</v>
      </c>
      <c r="M1052" s="1047">
        <f>J1052+H1052*Onderbouwing_M29!$Y$2+L1052</f>
        <v>0</v>
      </c>
      <c r="N1052" s="1049"/>
      <c r="P1052" s="785"/>
      <c r="Q1052" s="785"/>
      <c r="R1052" s="785"/>
      <c r="S1052" s="785"/>
      <c r="T1052" s="785"/>
      <c r="U1052" s="785"/>
      <c r="V1052" s="785"/>
      <c r="W1052" s="785"/>
      <c r="X1052" s="785"/>
      <c r="Z1052" s="774"/>
    </row>
    <row r="1053" spans="2:34" ht="15.65" customHeight="1" outlineLevel="2" x14ac:dyDescent="0.25">
      <c r="B1053" s="782"/>
      <c r="D1053" s="816"/>
      <c r="E1053" s="783"/>
      <c r="G1053" s="784">
        <v>0</v>
      </c>
      <c r="H1053" s="784">
        <f t="shared" si="562"/>
        <v>0</v>
      </c>
      <c r="I1053" s="784">
        <v>0</v>
      </c>
      <c r="J1053" s="784">
        <f t="shared" si="563"/>
        <v>0</v>
      </c>
      <c r="K1053" s="784"/>
      <c r="L1053" s="784">
        <f>E1053*K1053</f>
        <v>0</v>
      </c>
      <c r="M1053" s="784">
        <f>J1053+H1053*Onderbouwing_M29!$Y$2+L1053</f>
        <v>0</v>
      </c>
      <c r="N1053" s="1049"/>
      <c r="O1053" s="785"/>
      <c r="P1053" s="785"/>
      <c r="Q1053" s="785"/>
      <c r="R1053" s="785"/>
      <c r="S1053" s="785"/>
      <c r="T1053" s="785"/>
      <c r="U1053" s="785"/>
      <c r="V1053" s="785"/>
      <c r="W1053" s="785"/>
      <c r="X1053" s="785"/>
      <c r="Y1053" s="785"/>
      <c r="Z1053" s="939"/>
    </row>
    <row r="1054" spans="2:34" ht="9" customHeight="1" outlineLevel="1" x14ac:dyDescent="0.25">
      <c r="B1054" s="788"/>
      <c r="D1054" s="789"/>
      <c r="E1054" s="791"/>
      <c r="F1054" s="789"/>
      <c r="G1054" s="790"/>
      <c r="H1054" s="790"/>
      <c r="I1054" s="790"/>
      <c r="J1054" s="790"/>
      <c r="K1054" s="790"/>
      <c r="L1054" s="790"/>
      <c r="M1054" s="790"/>
      <c r="N1054" s="1037"/>
      <c r="O1054" s="963"/>
      <c r="P1054" s="963"/>
      <c r="Q1054" s="963"/>
      <c r="R1054" s="963"/>
      <c r="S1054" s="963"/>
      <c r="T1054" s="963"/>
      <c r="U1054" s="963"/>
      <c r="V1054" s="963"/>
      <c r="W1054" s="963"/>
      <c r="X1054" s="963"/>
      <c r="Y1054" s="963"/>
      <c r="Z1054" s="774"/>
      <c r="AA1054" s="779"/>
      <c r="AB1054" s="753"/>
      <c r="AC1054" s="753"/>
      <c r="AD1054" s="753"/>
      <c r="AE1054" s="753"/>
      <c r="AF1054" s="753"/>
      <c r="AG1054" s="758"/>
      <c r="AH1054" s="758"/>
    </row>
    <row r="1055" spans="2:34" ht="15.65" customHeight="1" outlineLevel="1" x14ac:dyDescent="0.25">
      <c r="B1055" s="760" t="s">
        <v>2014</v>
      </c>
      <c r="D1055" s="761" t="s">
        <v>1992</v>
      </c>
      <c r="E1055" s="780">
        <f>2*2.5</f>
        <v>5</v>
      </c>
      <c r="F1055" s="761" t="s">
        <v>78</v>
      </c>
      <c r="G1055" s="762"/>
      <c r="H1055" s="762">
        <f>SUM(H1056:H1067)</f>
        <v>7.85</v>
      </c>
      <c r="I1055" s="762"/>
      <c r="J1055" s="762">
        <f>SUM(J1056:J1067)</f>
        <v>223</v>
      </c>
      <c r="K1055" s="762"/>
      <c r="L1055" s="762">
        <f>SUM(L1056:L1067)</f>
        <v>6328</v>
      </c>
      <c r="M1055" s="762">
        <f>SUM(M1056:M1067)</f>
        <v>7022</v>
      </c>
      <c r="N1055" s="1049"/>
      <c r="O1055" s="823">
        <f>M1055/E1055</f>
        <v>1404.4</v>
      </c>
      <c r="P1055" s="781" t="str">
        <f>B1055</f>
        <v>V2-4-C1</v>
      </c>
      <c r="Q1055" s="781"/>
      <c r="R1055" s="781"/>
      <c r="S1055" s="781"/>
      <c r="T1055" s="781"/>
      <c r="U1055" s="781"/>
      <c r="V1055" s="781"/>
      <c r="W1055" s="781"/>
      <c r="X1055" s="781"/>
      <c r="Y1055" s="764"/>
      <c r="Z1055" s="939"/>
    </row>
    <row r="1056" spans="2:34" ht="15.65" customHeight="1" outlineLevel="2" x14ac:dyDescent="0.25">
      <c r="B1056" s="782"/>
      <c r="D1056" s="793" t="s">
        <v>1868</v>
      </c>
      <c r="E1056" s="783"/>
      <c r="F1056" s="794"/>
      <c r="G1056" s="795"/>
      <c r="H1056" s="795"/>
      <c r="I1056" s="795"/>
      <c r="J1056" s="795"/>
      <c r="K1056" s="795"/>
      <c r="L1056" s="784"/>
      <c r="M1056" s="784"/>
      <c r="N1056" s="1049"/>
      <c r="O1056" s="822" t="s">
        <v>233</v>
      </c>
      <c r="P1056" s="785"/>
      <c r="Q1056" s="785"/>
      <c r="R1056" s="785"/>
      <c r="S1056" s="785"/>
      <c r="T1056" s="785"/>
      <c r="U1056" s="785"/>
      <c r="V1056" s="785"/>
      <c r="W1056" s="785"/>
      <c r="X1056" s="785"/>
      <c r="Y1056" s="785"/>
      <c r="Z1056" s="939"/>
    </row>
    <row r="1057" spans="2:34" ht="15.65" customHeight="1" outlineLevel="2" x14ac:dyDescent="0.25">
      <c r="B1057" s="1028"/>
      <c r="D1057" s="1031" t="s">
        <v>432</v>
      </c>
      <c r="E1057" s="803">
        <f>E1055</f>
        <v>5</v>
      </c>
      <c r="F1057" s="804" t="s">
        <v>78</v>
      </c>
      <c r="G1057" s="768">
        <v>0.55000000000000004</v>
      </c>
      <c r="H1057" s="768">
        <f t="shared" ref="H1057:H1064" si="565">E1057*G1057</f>
        <v>2.75</v>
      </c>
      <c r="I1057" s="768">
        <v>0</v>
      </c>
      <c r="J1057" s="768">
        <f t="shared" ref="J1057:J1064" si="566">E1057*I1057</f>
        <v>0</v>
      </c>
      <c r="K1057" s="768">
        <v>3</v>
      </c>
      <c r="L1057" s="768">
        <f t="shared" ref="L1057:L1064" si="567">+K1057*E1057</f>
        <v>15</v>
      </c>
      <c r="M1057" s="1046">
        <f>J1057+H1057*Onderbouwing_M29!$Y$2+L1057</f>
        <v>180</v>
      </c>
      <c r="N1057" s="1049"/>
      <c r="P1057" s="785" t="s">
        <v>80</v>
      </c>
      <c r="Q1057" s="785"/>
      <c r="R1057" s="785"/>
      <c r="S1057" s="785"/>
      <c r="T1057" s="785"/>
      <c r="U1057" s="785"/>
      <c r="V1057" s="785"/>
      <c r="W1057" s="785"/>
      <c r="X1057" s="785"/>
      <c r="Y1057" s="773" t="s">
        <v>181</v>
      </c>
      <c r="Z1057" s="774"/>
    </row>
    <row r="1058" spans="2:34" ht="15.65" customHeight="1" outlineLevel="2" x14ac:dyDescent="0.25">
      <c r="B1058" s="1028"/>
      <c r="D1058" s="1031" t="s">
        <v>215</v>
      </c>
      <c r="E1058" s="803">
        <f>E1055</f>
        <v>5</v>
      </c>
      <c r="F1058" s="804" t="s">
        <v>78</v>
      </c>
      <c r="G1058" s="768">
        <v>0.12</v>
      </c>
      <c r="H1058" s="768">
        <f t="shared" si="565"/>
        <v>0.6</v>
      </c>
      <c r="I1058" s="768">
        <v>5</v>
      </c>
      <c r="J1058" s="768">
        <f t="shared" si="566"/>
        <v>25</v>
      </c>
      <c r="K1058" s="768"/>
      <c r="L1058" s="768">
        <f t="shared" si="567"/>
        <v>0</v>
      </c>
      <c r="M1058" s="1046">
        <f>J1058+H1058*Onderbouwing_M29!$Y$2+L1058</f>
        <v>61</v>
      </c>
      <c r="N1058" s="1049"/>
      <c r="P1058" s="785"/>
      <c r="Q1058" s="785"/>
      <c r="R1058" s="785"/>
      <c r="S1058" s="785"/>
      <c r="T1058" s="785"/>
      <c r="U1058" s="785"/>
      <c r="V1058" s="785"/>
      <c r="W1058" s="785"/>
      <c r="X1058" s="785"/>
      <c r="Z1058" s="774"/>
    </row>
    <row r="1059" spans="2:34" ht="15.65" customHeight="1" outlineLevel="2" x14ac:dyDescent="0.25">
      <c r="B1059" s="1028"/>
      <c r="D1059" s="1031" t="s">
        <v>435</v>
      </c>
      <c r="E1059" s="803">
        <f>2+2+2.5+2.5</f>
        <v>9</v>
      </c>
      <c r="F1059" s="804" t="s">
        <v>75</v>
      </c>
      <c r="G1059" s="768">
        <v>0.35</v>
      </c>
      <c r="H1059" s="768">
        <f t="shared" si="565"/>
        <v>3.15</v>
      </c>
      <c r="I1059" s="768">
        <v>17</v>
      </c>
      <c r="J1059" s="768">
        <f t="shared" si="566"/>
        <v>153</v>
      </c>
      <c r="K1059" s="768"/>
      <c r="L1059" s="768">
        <f t="shared" si="567"/>
        <v>0</v>
      </c>
      <c r="M1059" s="1046">
        <f>J1059+H1059*Onderbouwing_M29!$Y$2+L1059</f>
        <v>342</v>
      </c>
      <c r="N1059" s="1049"/>
      <c r="P1059" s="785"/>
      <c r="Q1059" s="785"/>
      <c r="R1059" s="785"/>
      <c r="S1059" s="785"/>
      <c r="T1059" s="785"/>
      <c r="U1059" s="785"/>
      <c r="V1059" s="785"/>
      <c r="W1059" s="785"/>
      <c r="X1059" s="785"/>
      <c r="Z1059" s="774"/>
    </row>
    <row r="1060" spans="2:34" ht="15.65" customHeight="1" outlineLevel="2" x14ac:dyDescent="0.25">
      <c r="B1060" s="1028"/>
      <c r="D1060" s="1031" t="s">
        <v>1349</v>
      </c>
      <c r="E1060" s="803">
        <f>E1055</f>
        <v>5</v>
      </c>
      <c r="F1060" s="804" t="s">
        <v>78</v>
      </c>
      <c r="G1060" s="768"/>
      <c r="H1060" s="768">
        <f t="shared" si="565"/>
        <v>0</v>
      </c>
      <c r="I1060" s="768">
        <v>0</v>
      </c>
      <c r="J1060" s="768">
        <f t="shared" si="566"/>
        <v>0</v>
      </c>
      <c r="K1060" s="768">
        <v>1250</v>
      </c>
      <c r="L1060" s="768">
        <f t="shared" si="567"/>
        <v>6250</v>
      </c>
      <c r="M1060" s="1046">
        <f>J1060+H1060*Onderbouwing_M29!$Y$2+L1060</f>
        <v>6250</v>
      </c>
      <c r="N1060" s="1049"/>
      <c r="P1060" s="785"/>
      <c r="Q1060" s="785"/>
      <c r="R1060" s="785"/>
      <c r="S1060" s="785"/>
      <c r="T1060" s="785"/>
      <c r="U1060" s="785"/>
      <c r="V1060" s="785"/>
      <c r="W1060" s="785"/>
      <c r="X1060" s="785"/>
      <c r="Z1060" s="774"/>
    </row>
    <row r="1061" spans="2:34" ht="15.65" customHeight="1" outlineLevel="2" x14ac:dyDescent="0.25">
      <c r="B1061" s="1028"/>
      <c r="D1061" s="1031" t="s">
        <v>256</v>
      </c>
      <c r="E1061" s="803"/>
      <c r="F1061" s="804" t="s">
        <v>436</v>
      </c>
      <c r="G1061" s="768"/>
      <c r="H1061" s="768">
        <f t="shared" si="565"/>
        <v>0</v>
      </c>
      <c r="I1061" s="768"/>
      <c r="J1061" s="768">
        <f t="shared" si="566"/>
        <v>0</v>
      </c>
      <c r="K1061" s="768"/>
      <c r="L1061" s="768">
        <f t="shared" si="567"/>
        <v>0</v>
      </c>
      <c r="M1061" s="1046">
        <f>J1061+H1061*Onderbouwing_M29!$Y$2+L1061</f>
        <v>0</v>
      </c>
      <c r="N1061" s="1049"/>
      <c r="P1061" s="785"/>
      <c r="Q1061" s="785"/>
      <c r="R1061" s="785"/>
      <c r="S1061" s="785"/>
      <c r="T1061" s="785"/>
      <c r="U1061" s="785"/>
      <c r="V1061" s="785"/>
      <c r="W1061" s="785"/>
      <c r="X1061" s="785"/>
      <c r="Z1061" s="774"/>
    </row>
    <row r="1062" spans="2:34" ht="15.65" customHeight="1" outlineLevel="2" x14ac:dyDescent="0.25">
      <c r="B1062" s="1028"/>
      <c r="D1062" s="1031" t="s">
        <v>437</v>
      </c>
      <c r="E1062" s="803">
        <f>E1059</f>
        <v>9</v>
      </c>
      <c r="F1062" s="804" t="s">
        <v>75</v>
      </c>
      <c r="G1062" s="768">
        <v>0.15</v>
      </c>
      <c r="H1062" s="768">
        <f t="shared" si="565"/>
        <v>1.3499999999999999</v>
      </c>
      <c r="I1062" s="768">
        <v>5</v>
      </c>
      <c r="J1062" s="768">
        <f t="shared" si="566"/>
        <v>45</v>
      </c>
      <c r="K1062" s="768"/>
      <c r="L1062" s="768">
        <f t="shared" si="567"/>
        <v>0</v>
      </c>
      <c r="M1062" s="1046">
        <f>J1062+H1062*Onderbouwing_M29!$Y$2+L1062</f>
        <v>125.99999999999999</v>
      </c>
      <c r="N1062" s="1049"/>
      <c r="P1062" s="785"/>
      <c r="Q1062" s="785"/>
      <c r="R1062" s="785"/>
      <c r="S1062" s="785"/>
      <c r="T1062" s="785"/>
      <c r="U1062" s="785"/>
      <c r="V1062" s="785"/>
      <c r="W1062" s="785"/>
      <c r="X1062" s="785"/>
      <c r="Z1062" s="774"/>
    </row>
    <row r="1063" spans="2:34" ht="15.65" customHeight="1" outlineLevel="2" x14ac:dyDescent="0.25">
      <c r="B1063" s="1028"/>
      <c r="D1063" s="1031" t="s">
        <v>229</v>
      </c>
      <c r="E1063" s="803">
        <f>E1059</f>
        <v>9</v>
      </c>
      <c r="F1063" s="804" t="s">
        <v>75</v>
      </c>
      <c r="G1063" s="768"/>
      <c r="H1063" s="768">
        <f t="shared" si="565"/>
        <v>0</v>
      </c>
      <c r="I1063" s="768"/>
      <c r="J1063" s="768">
        <f t="shared" si="566"/>
        <v>0</v>
      </c>
      <c r="K1063" s="768">
        <v>7</v>
      </c>
      <c r="L1063" s="768">
        <f t="shared" si="567"/>
        <v>63</v>
      </c>
      <c r="M1063" s="1046">
        <f>J1063+H1063*Onderbouwing_M29!$Y$2+L1063</f>
        <v>63</v>
      </c>
      <c r="N1063" s="1049"/>
      <c r="P1063" s="785"/>
      <c r="Q1063" s="785"/>
      <c r="R1063" s="785"/>
      <c r="S1063" s="785"/>
      <c r="T1063" s="785"/>
      <c r="U1063" s="785"/>
      <c r="V1063" s="785"/>
      <c r="W1063" s="785"/>
      <c r="X1063" s="785"/>
      <c r="Z1063" s="774"/>
    </row>
    <row r="1064" spans="2:34" ht="15.65" customHeight="1" outlineLevel="2" x14ac:dyDescent="0.25">
      <c r="B1064" s="1028"/>
      <c r="D1064" s="1031" t="s">
        <v>228</v>
      </c>
      <c r="E1064" s="803"/>
      <c r="F1064" s="804" t="s">
        <v>237</v>
      </c>
      <c r="G1064" s="768"/>
      <c r="H1064" s="768">
        <f t="shared" si="565"/>
        <v>0</v>
      </c>
      <c r="I1064" s="768"/>
      <c r="J1064" s="768">
        <f t="shared" si="566"/>
        <v>0</v>
      </c>
      <c r="K1064" s="768"/>
      <c r="L1064" s="768">
        <f t="shared" si="567"/>
        <v>0</v>
      </c>
      <c r="M1064" s="1046">
        <f>J1064+H1064*Onderbouwing_M29!$Y$2+L1064</f>
        <v>0</v>
      </c>
      <c r="N1064" s="1049"/>
      <c r="P1064" s="785"/>
      <c r="Q1064" s="785"/>
      <c r="R1064" s="785"/>
      <c r="S1064" s="785"/>
      <c r="T1064" s="785"/>
      <c r="U1064" s="785"/>
      <c r="V1064" s="785"/>
      <c r="W1064" s="785"/>
      <c r="X1064" s="785"/>
      <c r="Z1064" s="774"/>
    </row>
    <row r="1065" spans="2:34" ht="15.65" customHeight="1" outlineLevel="2" x14ac:dyDescent="0.25">
      <c r="B1065" s="1028"/>
      <c r="D1065" s="1031" t="s">
        <v>230</v>
      </c>
      <c r="E1065" s="803"/>
      <c r="F1065" s="804" t="s">
        <v>222</v>
      </c>
      <c r="G1065" s="768"/>
      <c r="H1065" s="768"/>
      <c r="I1065" s="768"/>
      <c r="J1065" s="768"/>
      <c r="K1065" s="768"/>
      <c r="L1065" s="768"/>
      <c r="M1065" s="1046">
        <f>J1065+H1065*Onderbouwing_M29!$Y$2+L1065</f>
        <v>0</v>
      </c>
      <c r="N1065" s="1049"/>
      <c r="P1065" s="785"/>
      <c r="Q1065" s="785"/>
      <c r="R1065" s="785"/>
      <c r="S1065" s="785"/>
      <c r="T1065" s="785"/>
      <c r="U1065" s="785"/>
      <c r="V1065" s="785"/>
      <c r="W1065" s="785"/>
      <c r="X1065" s="785"/>
      <c r="Z1065" s="774"/>
    </row>
    <row r="1066" spans="2:34" ht="15.65" customHeight="1" outlineLevel="2" x14ac:dyDescent="0.25">
      <c r="B1066" s="1028"/>
      <c r="D1066" s="1031" t="s">
        <v>231</v>
      </c>
      <c r="E1066" s="803"/>
      <c r="F1066" s="804" t="s">
        <v>222</v>
      </c>
      <c r="G1066" s="768"/>
      <c r="H1066" s="768"/>
      <c r="I1066" s="768"/>
      <c r="J1066" s="768"/>
      <c r="K1066" s="768"/>
      <c r="L1066" s="768"/>
      <c r="M1066" s="1046">
        <f>J1066+H1066*Onderbouwing_M29!$Y$2+L1066</f>
        <v>0</v>
      </c>
      <c r="N1066" s="1049"/>
      <c r="P1066" s="785"/>
      <c r="Q1066" s="785"/>
      <c r="R1066" s="785"/>
      <c r="S1066" s="785"/>
      <c r="T1066" s="785"/>
      <c r="U1066" s="785"/>
      <c r="V1066" s="785"/>
      <c r="W1066" s="785"/>
      <c r="X1066" s="785"/>
      <c r="Z1066" s="774"/>
    </row>
    <row r="1067" spans="2:34" ht="15.65" customHeight="1" outlineLevel="2" x14ac:dyDescent="0.25">
      <c r="B1067" s="782"/>
      <c r="D1067" s="816"/>
      <c r="E1067" s="783"/>
      <c r="G1067" s="784">
        <v>0</v>
      </c>
      <c r="H1067" s="784">
        <f>E1067*G1067</f>
        <v>0</v>
      </c>
      <c r="I1067" s="784">
        <v>0</v>
      </c>
      <c r="J1067" s="784">
        <f>E1067*I1067</f>
        <v>0</v>
      </c>
      <c r="K1067" s="784"/>
      <c r="L1067" s="784">
        <f>E1067*K1067</f>
        <v>0</v>
      </c>
      <c r="M1067" s="784">
        <f>J1067+H1067*Onderbouwing_M29!$Y$2+L1067</f>
        <v>0</v>
      </c>
      <c r="N1067" s="1049"/>
      <c r="O1067" s="785"/>
      <c r="P1067" s="785"/>
      <c r="Q1067" s="785"/>
      <c r="R1067" s="785"/>
      <c r="S1067" s="785"/>
      <c r="T1067" s="785"/>
      <c r="U1067" s="785"/>
      <c r="V1067" s="785"/>
      <c r="W1067" s="785"/>
      <c r="X1067" s="785"/>
      <c r="Y1067" s="785"/>
      <c r="Z1067" s="939"/>
    </row>
    <row r="1068" spans="2:34" ht="9" customHeight="1" outlineLevel="1" x14ac:dyDescent="0.25">
      <c r="B1068" s="788"/>
      <c r="D1068" s="789"/>
      <c r="E1068" s="791"/>
      <c r="F1068" s="789"/>
      <c r="G1068" s="790"/>
      <c r="H1068" s="790"/>
      <c r="I1068" s="790"/>
      <c r="J1068" s="790"/>
      <c r="K1068" s="790"/>
      <c r="L1068" s="790"/>
      <c r="M1068" s="790"/>
      <c r="N1068" s="1037"/>
      <c r="O1068" s="963"/>
      <c r="P1068" s="963"/>
      <c r="Q1068" s="963"/>
      <c r="R1068" s="963"/>
      <c r="S1068" s="963"/>
      <c r="T1068" s="963"/>
      <c r="U1068" s="963"/>
      <c r="V1068" s="963"/>
      <c r="W1068" s="963"/>
      <c r="X1068" s="963"/>
      <c r="Y1068" s="963"/>
      <c r="Z1068" s="774"/>
      <c r="AA1068" s="779"/>
      <c r="AB1068" s="753"/>
      <c r="AC1068" s="753"/>
      <c r="AD1068" s="753"/>
      <c r="AE1068" s="753"/>
      <c r="AF1068" s="753"/>
      <c r="AG1068" s="758"/>
      <c r="AH1068" s="758"/>
    </row>
    <row r="1069" spans="2:34" ht="15.65" customHeight="1" outlineLevel="1" x14ac:dyDescent="0.25">
      <c r="B1069" s="760" t="s">
        <v>257</v>
      </c>
      <c r="D1069" s="761" t="s">
        <v>226</v>
      </c>
      <c r="E1069" s="780">
        <v>1</v>
      </c>
      <c r="F1069" s="761" t="s">
        <v>76</v>
      </c>
      <c r="G1069" s="762"/>
      <c r="H1069" s="762">
        <f>SUM(H1070:H1076)</f>
        <v>0</v>
      </c>
      <c r="I1069" s="762"/>
      <c r="J1069" s="762">
        <f>SUM(J1070:J1076)</f>
        <v>0</v>
      </c>
      <c r="K1069" s="762"/>
      <c r="L1069" s="762">
        <f>SUM(L1070:L1076)</f>
        <v>70</v>
      </c>
      <c r="M1069" s="762">
        <f>SUM(M1070:M1076)</f>
        <v>70</v>
      </c>
      <c r="N1069" s="1049"/>
      <c r="O1069" s="763">
        <f>M1069</f>
        <v>70</v>
      </c>
      <c r="P1069" s="781" t="str">
        <f>B1069</f>
        <v>V2-4-X</v>
      </c>
      <c r="Q1069" s="781"/>
      <c r="R1069" s="781"/>
      <c r="S1069" s="781"/>
      <c r="T1069" s="781"/>
      <c r="U1069" s="781"/>
      <c r="V1069" s="781"/>
      <c r="W1069" s="781"/>
      <c r="X1069" s="781"/>
      <c r="Y1069" s="764"/>
      <c r="Z1069" s="939"/>
    </row>
    <row r="1070" spans="2:34" ht="15.65" customHeight="1" outlineLevel="2" x14ac:dyDescent="0.25">
      <c r="B1070" s="782"/>
      <c r="D1070" s="793" t="s">
        <v>240</v>
      </c>
      <c r="E1070" s="783"/>
      <c r="G1070" s="784"/>
      <c r="H1070" s="784"/>
      <c r="I1070" s="795"/>
      <c r="J1070" s="795"/>
      <c r="K1070" s="795"/>
      <c r="L1070" s="784"/>
      <c r="M1070" s="784"/>
      <c r="N1070" s="1049"/>
      <c r="O1070" s="822"/>
      <c r="P1070" s="785"/>
      <c r="Q1070" s="785"/>
      <c r="R1070" s="785"/>
      <c r="S1070" s="785"/>
      <c r="T1070" s="785"/>
      <c r="U1070" s="785"/>
      <c r="V1070" s="785"/>
      <c r="W1070" s="785"/>
      <c r="X1070" s="785"/>
      <c r="Y1070" s="785"/>
      <c r="Z1070" s="939"/>
    </row>
    <row r="1071" spans="2:34" ht="15.65" customHeight="1" outlineLevel="2" x14ac:dyDescent="0.25">
      <c r="B1071" s="782" t="s">
        <v>2015</v>
      </c>
      <c r="D1071" s="793"/>
      <c r="E1071" s="783"/>
      <c r="G1071" s="784"/>
      <c r="H1071" s="784">
        <f>E1071*G1071</f>
        <v>0</v>
      </c>
      <c r="I1071" s="784"/>
      <c r="J1071" s="784">
        <f>E1071*I1071</f>
        <v>0</v>
      </c>
      <c r="K1071" s="784"/>
      <c r="L1071" s="784">
        <f>E1071*K1071</f>
        <v>0</v>
      </c>
      <c r="M1071" s="784">
        <f>J1071+H1071*Onderbouwing_M29!$Y$2+L1071</f>
        <v>0</v>
      </c>
      <c r="N1071" s="1049"/>
      <c r="O1071" s="785"/>
      <c r="P1071" s="785"/>
      <c r="Q1071" s="785"/>
      <c r="R1071" s="785"/>
      <c r="S1071" s="785"/>
      <c r="T1071" s="785"/>
      <c r="U1071" s="785"/>
      <c r="V1071" s="785"/>
      <c r="W1071" s="785"/>
      <c r="X1071" s="785"/>
      <c r="Y1071" s="785"/>
      <c r="Z1071" s="939"/>
    </row>
    <row r="1072" spans="2:34" ht="15.65" customHeight="1" outlineLevel="2" x14ac:dyDescent="0.25">
      <c r="B1072" s="1028"/>
      <c r="D1072" s="1031" t="s">
        <v>254</v>
      </c>
      <c r="E1072" s="818">
        <v>2</v>
      </c>
      <c r="F1072" s="804" t="s">
        <v>75</v>
      </c>
      <c r="G1072" s="768"/>
      <c r="H1072" s="768">
        <f>E1072*G1072</f>
        <v>0</v>
      </c>
      <c r="I1072" s="768">
        <v>0</v>
      </c>
      <c r="J1072" s="768">
        <f>E1072*I1072</f>
        <v>0</v>
      </c>
      <c r="K1072" s="768">
        <v>35</v>
      </c>
      <c r="L1072" s="768">
        <f>+K1072*E1072</f>
        <v>70</v>
      </c>
      <c r="M1072" s="1046">
        <f>J1072+H1072*Onderbouwing_M29!$Y$2+L1072</f>
        <v>70</v>
      </c>
      <c r="N1072" s="1049"/>
      <c r="P1072" s="785"/>
      <c r="Q1072" s="785"/>
      <c r="R1072" s="785"/>
      <c r="S1072" s="785"/>
      <c r="T1072" s="785"/>
      <c r="U1072" s="785"/>
      <c r="V1072" s="785"/>
      <c r="W1072" s="785"/>
      <c r="X1072" s="785"/>
      <c r="Z1072" s="774"/>
    </row>
    <row r="1073" spans="2:36" ht="15.65" customHeight="1" outlineLevel="2" x14ac:dyDescent="0.25">
      <c r="B1073" s="782"/>
      <c r="D1073" s="769"/>
      <c r="E1073" s="818"/>
      <c r="F1073" s="769" t="s">
        <v>75</v>
      </c>
      <c r="G1073" s="767"/>
      <c r="H1073" s="767">
        <f>E1073*G1073</f>
        <v>0</v>
      </c>
      <c r="I1073" s="767"/>
      <c r="J1073" s="767">
        <f>E1073*I1073</f>
        <v>0</v>
      </c>
      <c r="K1073" s="767"/>
      <c r="L1073" s="767">
        <f>E1073*K1073</f>
        <v>0</v>
      </c>
      <c r="M1073" s="767">
        <f>J1073+H1073*Onderbouwing_M29!$Y$2+L1073</f>
        <v>0</v>
      </c>
      <c r="N1073" s="1049"/>
      <c r="O1073" s="785"/>
      <c r="P1073" s="785"/>
      <c r="Q1073" s="785"/>
      <c r="R1073" s="785"/>
      <c r="S1073" s="785"/>
      <c r="T1073" s="785"/>
      <c r="U1073" s="785"/>
      <c r="V1073" s="785"/>
      <c r="W1073" s="785"/>
      <c r="X1073" s="785"/>
      <c r="Y1073" s="785"/>
      <c r="Z1073" s="939"/>
    </row>
    <row r="1074" spans="2:36" ht="15.65" customHeight="1" outlineLevel="2" x14ac:dyDescent="0.25">
      <c r="B1074" s="782"/>
      <c r="E1074" s="818"/>
      <c r="F1074" s="769"/>
      <c r="G1074" s="767"/>
      <c r="H1074" s="767"/>
      <c r="I1074" s="767"/>
      <c r="J1074" s="767"/>
      <c r="K1074" s="767"/>
      <c r="L1074" s="767"/>
      <c r="M1074" s="767"/>
      <c r="N1074" s="1049"/>
      <c r="O1074" s="785"/>
      <c r="P1074" s="785"/>
      <c r="Q1074" s="785"/>
      <c r="R1074" s="785"/>
      <c r="S1074" s="785"/>
      <c r="T1074" s="785"/>
      <c r="U1074" s="785"/>
      <c r="V1074" s="785"/>
      <c r="W1074" s="785"/>
      <c r="X1074" s="785"/>
      <c r="Y1074" s="785"/>
      <c r="Z1074" s="939"/>
      <c r="AA1074" s="753"/>
      <c r="AB1074" s="753"/>
      <c r="AC1074" s="753"/>
      <c r="AD1074" s="753"/>
      <c r="AE1074" s="753"/>
      <c r="AF1074" s="753"/>
      <c r="AG1074" s="753"/>
      <c r="AH1074" s="759"/>
    </row>
    <row r="1075" spans="2:36" ht="15.65" customHeight="1" outlineLevel="2" x14ac:dyDescent="0.25">
      <c r="B1075" s="782"/>
      <c r="D1075" s="769"/>
      <c r="E1075" s="818"/>
      <c r="F1075" s="769" t="s">
        <v>75</v>
      </c>
      <c r="G1075" s="767"/>
      <c r="H1075" s="767">
        <f>E1075*G1075</f>
        <v>0</v>
      </c>
      <c r="I1075" s="767"/>
      <c r="J1075" s="767">
        <f>E1075*I1075</f>
        <v>0</v>
      </c>
      <c r="K1075" s="767"/>
      <c r="L1075" s="767">
        <f>E1075*K1075</f>
        <v>0</v>
      </c>
      <c r="M1075" s="767">
        <f>J1075+H1075*Onderbouwing_M29!$Y$2+L1075</f>
        <v>0</v>
      </c>
      <c r="N1075" s="1049"/>
      <c r="O1075" s="785"/>
      <c r="P1075" s="785"/>
      <c r="Q1075" s="785"/>
      <c r="R1075" s="785"/>
      <c r="S1075" s="785"/>
      <c r="T1075" s="785"/>
      <c r="U1075" s="785"/>
      <c r="V1075" s="785"/>
      <c r="W1075" s="785"/>
      <c r="X1075" s="785"/>
      <c r="Y1075" s="785"/>
      <c r="Z1075" s="939"/>
      <c r="AA1075" s="753"/>
      <c r="AB1075" s="753"/>
      <c r="AC1075" s="753"/>
      <c r="AD1075" s="753"/>
      <c r="AE1075" s="753"/>
      <c r="AF1075" s="753"/>
      <c r="AG1075" s="753"/>
      <c r="AH1075" s="759"/>
    </row>
    <row r="1076" spans="2:36" ht="15.65" customHeight="1" outlineLevel="2" x14ac:dyDescent="0.25">
      <c r="B1076" s="782"/>
      <c r="D1076" s="816"/>
      <c r="E1076" s="783"/>
      <c r="G1076" s="784">
        <v>0</v>
      </c>
      <c r="H1076" s="784">
        <f>E1076*G1076</f>
        <v>0</v>
      </c>
      <c r="I1076" s="784">
        <v>0</v>
      </c>
      <c r="J1076" s="784">
        <f>E1076*I1076</f>
        <v>0</v>
      </c>
      <c r="K1076" s="784"/>
      <c r="L1076" s="784">
        <f>E1076*K1076</f>
        <v>0</v>
      </c>
      <c r="M1076" s="784">
        <f>J1076+H1076*Onderbouwing_M29!$Y$2+L1076</f>
        <v>0</v>
      </c>
      <c r="N1076" s="1049"/>
      <c r="O1076" s="785"/>
      <c r="P1076" s="785"/>
      <c r="Q1076" s="785"/>
      <c r="R1076" s="785"/>
      <c r="S1076" s="785"/>
      <c r="T1076" s="785"/>
      <c r="U1076" s="785"/>
      <c r="V1076" s="785"/>
      <c r="W1076" s="785"/>
      <c r="X1076" s="785"/>
      <c r="Y1076" s="785"/>
      <c r="Z1076" s="939"/>
      <c r="AA1076" s="753"/>
      <c r="AB1076" s="753"/>
      <c r="AC1076" s="753"/>
      <c r="AD1076" s="753"/>
      <c r="AE1076" s="753"/>
      <c r="AF1076" s="753"/>
      <c r="AG1076" s="753"/>
      <c r="AH1076" s="759"/>
    </row>
    <row r="1077" spans="2:36" ht="9" customHeight="1" outlineLevel="1" x14ac:dyDescent="0.25">
      <c r="B1077" s="788"/>
      <c r="D1077" s="789"/>
      <c r="E1077" s="791"/>
      <c r="F1077" s="789"/>
      <c r="G1077" s="790"/>
      <c r="H1077" s="790"/>
      <c r="I1077" s="790"/>
      <c r="J1077" s="790"/>
      <c r="K1077" s="790"/>
      <c r="L1077" s="790"/>
      <c r="M1077" s="790"/>
      <c r="N1077" s="1037"/>
      <c r="O1077" s="963"/>
      <c r="P1077" s="963"/>
      <c r="Q1077" s="963"/>
      <c r="R1077" s="963"/>
      <c r="S1077" s="963"/>
      <c r="T1077" s="963"/>
      <c r="U1077" s="963"/>
      <c r="V1077" s="963"/>
      <c r="W1077" s="963"/>
      <c r="X1077" s="963"/>
      <c r="Y1077" s="963"/>
      <c r="Z1077" s="774"/>
      <c r="AA1077" s="779"/>
      <c r="AB1077" s="753"/>
      <c r="AC1077" s="753"/>
      <c r="AD1077" s="753"/>
      <c r="AE1077" s="753"/>
      <c r="AF1077" s="753"/>
      <c r="AG1077" s="758"/>
      <c r="AH1077" s="758"/>
    </row>
    <row r="1078" spans="2:36" ht="15.65" customHeight="1" outlineLevel="1" x14ac:dyDescent="0.25">
      <c r="B1078" s="760" t="s">
        <v>2019</v>
      </c>
      <c r="D1078" s="761" t="s">
        <v>2025</v>
      </c>
      <c r="E1078" s="780">
        <f>1.2*1.8</f>
        <v>2.16</v>
      </c>
      <c r="F1078" s="761" t="s">
        <v>78</v>
      </c>
      <c r="G1078" s="762"/>
      <c r="H1078" s="762">
        <f>SUM(H1079:H1082)</f>
        <v>0.84800000000000009</v>
      </c>
      <c r="I1078" s="762"/>
      <c r="J1078" s="762">
        <f>SUM(J1079:J1082)</f>
        <v>716.32</v>
      </c>
      <c r="K1078" s="762"/>
      <c r="L1078" s="762">
        <f>SUM(L1079:L1082)</f>
        <v>0</v>
      </c>
      <c r="M1078" s="762">
        <f>SUM(M1079:M1082)</f>
        <v>767.2</v>
      </c>
      <c r="N1078" s="1049"/>
      <c r="O1078" s="763">
        <f>M1078/E1078</f>
        <v>355.18518518518516</v>
      </c>
      <c r="P1078" s="781" t="str">
        <f>B1078</f>
        <v>V2-5-A1</v>
      </c>
      <c r="Q1078" s="781"/>
      <c r="R1078" s="781"/>
      <c r="S1078" s="781"/>
      <c r="T1078" s="781"/>
      <c r="U1078" s="781"/>
      <c r="V1078" s="781"/>
      <c r="W1078" s="781"/>
      <c r="X1078" s="781"/>
      <c r="Y1078" s="764"/>
      <c r="Z1078" s="939"/>
      <c r="AA1078" s="759"/>
      <c r="AB1078" s="759"/>
      <c r="AC1078" s="759"/>
      <c r="AD1078" s="759"/>
      <c r="AE1078" s="759"/>
      <c r="AF1078" s="759"/>
      <c r="AG1078" s="759"/>
      <c r="AH1078" s="759"/>
      <c r="AI1078" s="934" t="s">
        <v>258</v>
      </c>
      <c r="AJ1078" s="943" t="s">
        <v>259</v>
      </c>
    </row>
    <row r="1079" spans="2:36" ht="15.65" customHeight="1" outlineLevel="2" x14ac:dyDescent="0.25">
      <c r="B1079" s="782"/>
      <c r="D1079" s="793" t="s">
        <v>260</v>
      </c>
      <c r="E1079" s="783"/>
      <c r="G1079" s="784"/>
      <c r="H1079" s="784"/>
      <c r="I1079" s="795"/>
      <c r="J1079" s="795"/>
      <c r="K1079" s="795"/>
      <c r="L1079" s="784"/>
      <c r="M1079" s="784"/>
      <c r="N1079" s="1049"/>
      <c r="O1079" s="822" t="s">
        <v>233</v>
      </c>
      <c r="P1079" s="785"/>
      <c r="Q1079" s="785"/>
      <c r="R1079" s="785"/>
      <c r="S1079" s="785"/>
      <c r="T1079" s="785"/>
      <c r="U1079" s="785"/>
      <c r="V1079" s="785"/>
      <c r="W1079" s="785"/>
      <c r="X1079" s="785"/>
      <c r="Y1079" s="785"/>
      <c r="Z1079" s="939"/>
      <c r="AA1079" s="753"/>
      <c r="AB1079" s="753"/>
      <c r="AC1079" s="753"/>
      <c r="AD1079" s="753"/>
      <c r="AE1079" s="753"/>
      <c r="AF1079" s="753"/>
      <c r="AG1079" s="753"/>
      <c r="AH1079" s="759"/>
      <c r="AI1079" s="934" t="s">
        <v>261</v>
      </c>
    </row>
    <row r="1080" spans="2:36" ht="15.65" customHeight="1" outlineLevel="2" x14ac:dyDescent="0.25">
      <c r="B1080" s="782"/>
      <c r="D1080" s="808" t="s">
        <v>262</v>
      </c>
      <c r="E1080" s="796">
        <f>E1078</f>
        <v>2.16</v>
      </c>
      <c r="F1080" s="769" t="s">
        <v>78</v>
      </c>
      <c r="G1080" s="767">
        <v>0.3</v>
      </c>
      <c r="H1080" s="767">
        <f>E1080*G1080</f>
        <v>0.64800000000000002</v>
      </c>
      <c r="I1080" s="767">
        <v>327</v>
      </c>
      <c r="J1080" s="767">
        <f>E1080*I1080</f>
        <v>706.32</v>
      </c>
      <c r="K1080" s="767"/>
      <c r="L1080" s="767">
        <f>E1080*K1080</f>
        <v>0</v>
      </c>
      <c r="M1080" s="767">
        <f>J1080+H1080*Onderbouwing_M29!$Y$2+L1080</f>
        <v>745.2</v>
      </c>
      <c r="N1080" s="1049"/>
      <c r="O1080" s="785"/>
      <c r="P1080" s="785"/>
      <c r="Q1080" s="785"/>
      <c r="R1080" s="785"/>
      <c r="S1080" s="785"/>
      <c r="T1080" s="785"/>
      <c r="U1080" s="785"/>
      <c r="V1080" s="785"/>
      <c r="W1080" s="785"/>
      <c r="X1080" s="785"/>
      <c r="Y1080" s="785"/>
      <c r="Z1080" s="939"/>
      <c r="AA1080" s="753"/>
      <c r="AB1080" s="753"/>
      <c r="AC1080" s="753"/>
      <c r="AD1080" s="753"/>
      <c r="AE1080" s="753"/>
      <c r="AF1080" s="753"/>
      <c r="AG1080" s="753"/>
      <c r="AH1080" s="759"/>
      <c r="AI1080" s="934" t="s">
        <v>263</v>
      </c>
    </row>
    <row r="1081" spans="2:36" ht="15.65" customHeight="1" outlineLevel="2" x14ac:dyDescent="0.25">
      <c r="B1081" s="782"/>
      <c r="D1081" s="808" t="s">
        <v>264</v>
      </c>
      <c r="E1081" s="796">
        <v>1</v>
      </c>
      <c r="F1081" s="769" t="s">
        <v>76</v>
      </c>
      <c r="G1081" s="767">
        <v>0.2</v>
      </c>
      <c r="H1081" s="767">
        <f>E1081*G1081</f>
        <v>0.2</v>
      </c>
      <c r="I1081" s="767">
        <v>10</v>
      </c>
      <c r="J1081" s="767">
        <f>E1081*I1081</f>
        <v>10</v>
      </c>
      <c r="K1081" s="767"/>
      <c r="L1081" s="767">
        <f>E1081*K1081</f>
        <v>0</v>
      </c>
      <c r="M1081" s="767">
        <f>J1081+H1081*Onderbouwing_M29!$Y$2+L1081</f>
        <v>22</v>
      </c>
      <c r="N1081" s="1049"/>
      <c r="O1081" s="785"/>
      <c r="P1081" s="785"/>
      <c r="Q1081" s="785"/>
      <c r="R1081" s="785"/>
      <c r="S1081" s="785"/>
      <c r="T1081" s="785"/>
      <c r="U1081" s="785"/>
      <c r="V1081" s="785"/>
      <c r="W1081" s="785"/>
      <c r="X1081" s="785"/>
      <c r="Y1081" s="785"/>
      <c r="Z1081" s="939"/>
      <c r="AA1081" s="753"/>
      <c r="AB1081" s="753"/>
      <c r="AC1081" s="753"/>
      <c r="AD1081" s="753"/>
      <c r="AE1081" s="753"/>
      <c r="AF1081" s="753"/>
      <c r="AG1081" s="753"/>
      <c r="AH1081" s="759"/>
      <c r="AI1081" s="943">
        <v>1200</v>
      </c>
    </row>
    <row r="1082" spans="2:36" ht="15.65" customHeight="1" outlineLevel="2" x14ac:dyDescent="0.25">
      <c r="B1082" s="782"/>
      <c r="D1082" s="816"/>
      <c r="E1082" s="783"/>
      <c r="G1082" s="784"/>
      <c r="H1082" s="784"/>
      <c r="I1082" s="784"/>
      <c r="J1082" s="784"/>
      <c r="K1082" s="784"/>
      <c r="L1082" s="784"/>
      <c r="M1082" s="784"/>
      <c r="N1082" s="1049"/>
      <c r="O1082" s="785"/>
      <c r="P1082" s="785"/>
      <c r="Q1082" s="785"/>
      <c r="R1082" s="785"/>
      <c r="S1082" s="785"/>
      <c r="T1082" s="785"/>
      <c r="U1082" s="785"/>
      <c r="V1082" s="785"/>
      <c r="W1082" s="785"/>
      <c r="X1082" s="785"/>
      <c r="Y1082" s="785"/>
      <c r="Z1082" s="939"/>
      <c r="AA1082" s="753"/>
      <c r="AB1082" s="753"/>
      <c r="AC1082" s="753"/>
      <c r="AD1082" s="753"/>
      <c r="AE1082" s="753"/>
      <c r="AF1082" s="753"/>
      <c r="AG1082" s="753"/>
      <c r="AH1082" s="759"/>
      <c r="AI1082" s="934" t="s">
        <v>265</v>
      </c>
    </row>
    <row r="1083" spans="2:36" ht="9" customHeight="1" outlineLevel="1" x14ac:dyDescent="0.25">
      <c r="B1083" s="788"/>
      <c r="D1083" s="789"/>
      <c r="E1083" s="791"/>
      <c r="F1083" s="789"/>
      <c r="G1083" s="790"/>
      <c r="H1083" s="790"/>
      <c r="I1083" s="790"/>
      <c r="J1083" s="790"/>
      <c r="K1083" s="790"/>
      <c r="L1083" s="790"/>
      <c r="M1083" s="790"/>
      <c r="N1083" s="1037"/>
      <c r="O1083" s="963"/>
      <c r="P1083" s="963"/>
      <c r="Q1083" s="963"/>
      <c r="R1083" s="963"/>
      <c r="S1083" s="963"/>
      <c r="T1083" s="963"/>
      <c r="U1083" s="963"/>
      <c r="V1083" s="963"/>
      <c r="W1083" s="963"/>
      <c r="X1083" s="963"/>
      <c r="Y1083" s="963"/>
      <c r="Z1083" s="774"/>
      <c r="AA1083" s="779"/>
      <c r="AB1083" s="753"/>
      <c r="AC1083" s="753"/>
      <c r="AD1083" s="753"/>
      <c r="AE1083" s="753"/>
      <c r="AF1083" s="753"/>
      <c r="AG1083" s="758"/>
      <c r="AH1083" s="758"/>
      <c r="AI1083" s="773" t="s">
        <v>266</v>
      </c>
    </row>
    <row r="1084" spans="2:36" ht="15.65" customHeight="1" outlineLevel="1" x14ac:dyDescent="0.25">
      <c r="B1084" s="760" t="s">
        <v>2020</v>
      </c>
      <c r="D1084" s="761" t="s">
        <v>2026</v>
      </c>
      <c r="E1084" s="780">
        <f>1.2*1.8</f>
        <v>2.16</v>
      </c>
      <c r="F1084" s="761" t="s">
        <v>78</v>
      </c>
      <c r="G1084" s="762"/>
      <c r="H1084" s="762">
        <f>SUM(H1085:H1088)</f>
        <v>0.84800000000000009</v>
      </c>
      <c r="I1084" s="762"/>
      <c r="J1084" s="762">
        <f>SUM(J1085:J1088)</f>
        <v>550</v>
      </c>
      <c r="K1084" s="762"/>
      <c r="L1084" s="762">
        <f>SUM(L1085:L1088)</f>
        <v>0</v>
      </c>
      <c r="M1084" s="762">
        <f>SUM(M1085:M1088)</f>
        <v>600.88</v>
      </c>
      <c r="N1084" s="1049"/>
      <c r="O1084" s="763">
        <f>M1084/E1084</f>
        <v>278.18518518518516</v>
      </c>
      <c r="P1084" s="781" t="str">
        <f>B1084</f>
        <v>V2-5-B1</v>
      </c>
      <c r="Q1084" s="781"/>
      <c r="R1084" s="781"/>
      <c r="S1084" s="781"/>
      <c r="T1084" s="781"/>
      <c r="U1084" s="781"/>
      <c r="V1084" s="781"/>
      <c r="W1084" s="781"/>
      <c r="X1084" s="781"/>
      <c r="Y1084" s="764"/>
      <c r="Z1084" s="939"/>
      <c r="AA1084" s="759"/>
      <c r="AB1084" s="759"/>
      <c r="AC1084" s="759"/>
      <c r="AD1084" s="759"/>
      <c r="AE1084" s="759"/>
      <c r="AF1084" s="759"/>
      <c r="AG1084" s="759"/>
      <c r="AH1084" s="759"/>
      <c r="AI1084" s="934" t="s">
        <v>267</v>
      </c>
    </row>
    <row r="1085" spans="2:36" ht="15.65" customHeight="1" outlineLevel="2" x14ac:dyDescent="0.25">
      <c r="B1085" s="782"/>
      <c r="D1085" s="793" t="s">
        <v>260</v>
      </c>
      <c r="E1085" s="783"/>
      <c r="G1085" s="784"/>
      <c r="H1085" s="784"/>
      <c r="I1085" s="795"/>
      <c r="J1085" s="795"/>
      <c r="K1085" s="795"/>
      <c r="L1085" s="784"/>
      <c r="M1085" s="784"/>
      <c r="N1085" s="1049"/>
      <c r="O1085" s="822" t="s">
        <v>233</v>
      </c>
      <c r="P1085" s="785"/>
      <c r="Q1085" s="785"/>
      <c r="R1085" s="785"/>
      <c r="S1085" s="785"/>
      <c r="T1085" s="785"/>
      <c r="U1085" s="785"/>
      <c r="V1085" s="785"/>
      <c r="W1085" s="785"/>
      <c r="X1085" s="785"/>
      <c r="Y1085" s="785"/>
      <c r="Z1085" s="939"/>
      <c r="AA1085" s="753"/>
      <c r="AB1085" s="753"/>
      <c r="AC1085" s="753"/>
      <c r="AD1085" s="753"/>
      <c r="AE1085" s="753"/>
      <c r="AF1085" s="753"/>
      <c r="AG1085" s="753"/>
      <c r="AH1085" s="759"/>
      <c r="AI1085" s="943" t="s">
        <v>268</v>
      </c>
    </row>
    <row r="1086" spans="2:36" ht="15.65" customHeight="1" outlineLevel="2" x14ac:dyDescent="0.25">
      <c r="B1086" s="782"/>
      <c r="D1086" s="808" t="s">
        <v>262</v>
      </c>
      <c r="E1086" s="796">
        <f>E1084</f>
        <v>2.16</v>
      </c>
      <c r="F1086" s="769" t="s">
        <v>78</v>
      </c>
      <c r="G1086" s="767">
        <v>0.3</v>
      </c>
      <c r="H1086" s="767">
        <f>E1086*G1086</f>
        <v>0.64800000000000002</v>
      </c>
      <c r="I1086" s="767">
        <v>250</v>
      </c>
      <c r="J1086" s="767">
        <f>E1086*I1086</f>
        <v>540</v>
      </c>
      <c r="K1086" s="767"/>
      <c r="L1086" s="767">
        <f>E1086*K1086</f>
        <v>0</v>
      </c>
      <c r="M1086" s="767">
        <f>J1086+H1086*Onderbouwing_M29!$Y$2+L1086</f>
        <v>578.88</v>
      </c>
      <c r="N1086" s="1049"/>
      <c r="O1086" s="785"/>
      <c r="P1086" s="785"/>
      <c r="Q1086" s="785"/>
      <c r="R1086" s="785"/>
      <c r="S1086" s="785"/>
      <c r="T1086" s="785"/>
      <c r="U1086" s="785"/>
      <c r="V1086" s="785"/>
      <c r="W1086" s="785"/>
      <c r="X1086" s="785"/>
      <c r="Y1086" s="785"/>
      <c r="Z1086" s="939"/>
      <c r="AA1086" s="753"/>
      <c r="AB1086" s="753"/>
      <c r="AC1086" s="753"/>
      <c r="AD1086" s="753"/>
      <c r="AE1086" s="753"/>
      <c r="AF1086" s="753"/>
      <c r="AG1086" s="753"/>
      <c r="AH1086" s="759"/>
      <c r="AI1086" s="934" t="s">
        <v>269</v>
      </c>
    </row>
    <row r="1087" spans="2:36" ht="15.65" customHeight="1" outlineLevel="2" x14ac:dyDescent="0.25">
      <c r="B1087" s="782"/>
      <c r="D1087" s="808" t="s">
        <v>270</v>
      </c>
      <c r="E1087" s="796">
        <v>1</v>
      </c>
      <c r="F1087" s="769" t="s">
        <v>76</v>
      </c>
      <c r="G1087" s="767">
        <v>0.2</v>
      </c>
      <c r="H1087" s="767">
        <f>E1087*G1087</f>
        <v>0.2</v>
      </c>
      <c r="I1087" s="767">
        <v>10</v>
      </c>
      <c r="J1087" s="767">
        <f>E1087*I1087</f>
        <v>10</v>
      </c>
      <c r="K1087" s="767"/>
      <c r="L1087" s="767">
        <f>E1087*K1087</f>
        <v>0</v>
      </c>
      <c r="M1087" s="767">
        <f>J1087+H1087*Onderbouwing_M29!$Y$2+L1087</f>
        <v>22</v>
      </c>
      <c r="N1087" s="1049"/>
      <c r="O1087" s="785"/>
      <c r="P1087" s="785"/>
      <c r="Q1087" s="785"/>
      <c r="R1087" s="785"/>
      <c r="S1087" s="785"/>
      <c r="T1087" s="785"/>
      <c r="U1087" s="785"/>
      <c r="V1087" s="785"/>
      <c r="W1087" s="785"/>
      <c r="X1087" s="785"/>
      <c r="Y1087" s="785"/>
      <c r="Z1087" s="939"/>
      <c r="AA1087" s="753"/>
      <c r="AB1087" s="753"/>
      <c r="AC1087" s="753"/>
      <c r="AD1087" s="753"/>
      <c r="AE1087" s="753"/>
      <c r="AF1087" s="753"/>
      <c r="AG1087" s="753"/>
      <c r="AH1087" s="759"/>
      <c r="AI1087" s="943" t="s">
        <v>271</v>
      </c>
    </row>
    <row r="1088" spans="2:36" ht="15.65" customHeight="1" outlineLevel="2" x14ac:dyDescent="0.25">
      <c r="B1088" s="782"/>
      <c r="D1088" s="816"/>
      <c r="E1088" s="783"/>
      <c r="G1088" s="784"/>
      <c r="H1088" s="784"/>
      <c r="I1088" s="784"/>
      <c r="J1088" s="784"/>
      <c r="K1088" s="784"/>
      <c r="L1088" s="784"/>
      <c r="M1088" s="784"/>
      <c r="N1088" s="1049"/>
      <c r="O1088" s="785"/>
      <c r="P1088" s="785"/>
      <c r="Q1088" s="785"/>
      <c r="R1088" s="785"/>
      <c r="S1088" s="785"/>
      <c r="T1088" s="785"/>
      <c r="U1088" s="785"/>
      <c r="V1088" s="785"/>
      <c r="W1088" s="785"/>
      <c r="X1088" s="785"/>
      <c r="Y1088" s="785"/>
      <c r="Z1088" s="939"/>
      <c r="AA1088" s="753"/>
      <c r="AB1088" s="753"/>
      <c r="AC1088" s="753"/>
      <c r="AD1088" s="753"/>
      <c r="AE1088" s="753"/>
      <c r="AF1088" s="753"/>
      <c r="AG1088" s="753"/>
      <c r="AH1088" s="759"/>
      <c r="AI1088" s="934" t="s">
        <v>272</v>
      </c>
    </row>
    <row r="1089" spans="2:35" ht="9" customHeight="1" outlineLevel="1" x14ac:dyDescent="0.25">
      <c r="B1089" s="788"/>
      <c r="D1089" s="789"/>
      <c r="E1089" s="791"/>
      <c r="F1089" s="789"/>
      <c r="G1089" s="790"/>
      <c r="H1089" s="790"/>
      <c r="I1089" s="790"/>
      <c r="J1089" s="790"/>
      <c r="K1089" s="790"/>
      <c r="L1089" s="790"/>
      <c r="M1089" s="790"/>
      <c r="N1089" s="1037"/>
      <c r="O1089" s="963"/>
      <c r="P1089" s="963"/>
      <c r="Q1089" s="963"/>
      <c r="R1089" s="963"/>
      <c r="S1089" s="963"/>
      <c r="T1089" s="963"/>
      <c r="U1089" s="963"/>
      <c r="V1089" s="963"/>
      <c r="W1089" s="963"/>
      <c r="X1089" s="963"/>
      <c r="Y1089" s="963"/>
      <c r="Z1089" s="774"/>
      <c r="AA1089" s="779"/>
      <c r="AB1089" s="753"/>
      <c r="AC1089" s="753"/>
      <c r="AD1089" s="753"/>
      <c r="AE1089" s="753"/>
      <c r="AF1089" s="753"/>
      <c r="AG1089" s="758"/>
      <c r="AH1089" s="758"/>
      <c r="AI1089" s="773" t="s">
        <v>273</v>
      </c>
    </row>
    <row r="1090" spans="2:35" ht="15.65" customHeight="1" outlineLevel="1" x14ac:dyDescent="0.25">
      <c r="B1090" s="760" t="s">
        <v>274</v>
      </c>
      <c r="D1090" s="761" t="s">
        <v>226</v>
      </c>
      <c r="E1090" s="780">
        <v>1</v>
      </c>
      <c r="F1090" s="761" t="s">
        <v>76</v>
      </c>
      <c r="G1090" s="762"/>
      <c r="H1090" s="762">
        <f>SUM(H1091:H1093)</f>
        <v>0</v>
      </c>
      <c r="I1090" s="762"/>
      <c r="J1090" s="762">
        <f>SUM(J1091:J1093)</f>
        <v>0</v>
      </c>
      <c r="K1090" s="762"/>
      <c r="L1090" s="762">
        <f>SUM(L1091:L1093)</f>
        <v>0</v>
      </c>
      <c r="M1090" s="762">
        <f>SUM(M1091:M1092)</f>
        <v>0</v>
      </c>
      <c r="N1090" s="1049"/>
      <c r="O1090" s="763">
        <f>SUM(M1091:M1093)</f>
        <v>0</v>
      </c>
      <c r="P1090" s="781" t="str">
        <f>B1090</f>
        <v>V2-5-X</v>
      </c>
      <c r="Q1090" s="781"/>
      <c r="R1090" s="781"/>
      <c r="S1090" s="781"/>
      <c r="T1090" s="781"/>
      <c r="U1090" s="781"/>
      <c r="V1090" s="781"/>
      <c r="W1090" s="781"/>
      <c r="X1090" s="781"/>
      <c r="Y1090" s="764"/>
      <c r="Z1090" s="939"/>
    </row>
    <row r="1091" spans="2:35" ht="15.65" customHeight="1" outlineLevel="2" x14ac:dyDescent="0.25">
      <c r="B1091" s="782"/>
      <c r="D1091" s="793" t="s">
        <v>168</v>
      </c>
      <c r="E1091" s="783"/>
      <c r="G1091" s="784"/>
      <c r="H1091" s="784"/>
      <c r="I1091" s="795"/>
      <c r="J1091" s="795"/>
      <c r="K1091" s="795"/>
      <c r="L1091" s="784"/>
      <c r="M1091" s="784"/>
      <c r="N1091" s="1049"/>
      <c r="O1091" s="785"/>
      <c r="P1091" s="785"/>
      <c r="Q1091" s="785"/>
      <c r="R1091" s="785"/>
      <c r="S1091" s="785"/>
      <c r="T1091" s="785"/>
      <c r="U1091" s="785"/>
      <c r="V1091" s="785"/>
      <c r="W1091" s="785"/>
      <c r="X1091" s="785"/>
      <c r="Y1091" s="785"/>
      <c r="Z1091" s="939"/>
    </row>
    <row r="1092" spans="2:35" ht="15.65" customHeight="1" outlineLevel="2" x14ac:dyDescent="0.25">
      <c r="B1092" s="782" t="s">
        <v>2021</v>
      </c>
      <c r="D1092" s="808" t="str">
        <f>D1090</f>
        <v>Bijkomende kosten</v>
      </c>
      <c r="E1092" s="783">
        <v>1</v>
      </c>
      <c r="G1092" s="784"/>
      <c r="H1092" s="784">
        <f>E1092*G1092</f>
        <v>0</v>
      </c>
      <c r="I1092" s="784">
        <v>0</v>
      </c>
      <c r="J1092" s="784">
        <f>E1092*I1092</f>
        <v>0</v>
      </c>
      <c r="K1092" s="784"/>
      <c r="L1092" s="784">
        <f>E1092*K1092</f>
        <v>0</v>
      </c>
      <c r="M1092" s="784">
        <f>J1092+H1092*Onderbouwing_M29!$Y$2+L1092</f>
        <v>0</v>
      </c>
      <c r="N1092" s="1049"/>
      <c r="O1092" s="785"/>
      <c r="P1092" s="785"/>
      <c r="Q1092" s="785"/>
      <c r="R1092" s="785"/>
      <c r="S1092" s="785"/>
      <c r="T1092" s="785"/>
      <c r="U1092" s="785"/>
      <c r="V1092" s="785"/>
      <c r="W1092" s="785"/>
      <c r="X1092" s="785"/>
      <c r="Y1092" s="785"/>
      <c r="Z1092" s="939"/>
    </row>
    <row r="1093" spans="2:35" ht="9" customHeight="1" outlineLevel="1" x14ac:dyDescent="0.25">
      <c r="B1093" s="788"/>
      <c r="D1093" s="789"/>
      <c r="E1093" s="791"/>
      <c r="F1093" s="789"/>
      <c r="G1093" s="790"/>
      <c r="H1093" s="790"/>
      <c r="I1093" s="790"/>
      <c r="J1093" s="790"/>
      <c r="K1093" s="790"/>
      <c r="L1093" s="790"/>
      <c r="M1093" s="790"/>
      <c r="N1093" s="1037"/>
      <c r="O1093" s="963"/>
      <c r="P1093" s="963"/>
      <c r="Q1093" s="963"/>
      <c r="R1093" s="963"/>
      <c r="S1093" s="963"/>
      <c r="T1093" s="963"/>
      <c r="U1093" s="963"/>
      <c r="V1093" s="963"/>
      <c r="W1093" s="963"/>
      <c r="X1093" s="963"/>
      <c r="Y1093" s="963"/>
      <c r="Z1093" s="774"/>
      <c r="AA1093" s="779"/>
      <c r="AB1093" s="753"/>
      <c r="AC1093" s="753"/>
      <c r="AD1093" s="753"/>
      <c r="AE1093" s="753"/>
      <c r="AF1093" s="753"/>
      <c r="AG1093" s="758"/>
      <c r="AH1093" s="758"/>
    </row>
    <row r="1094" spans="2:35" ht="15.65" customHeight="1" outlineLevel="1" x14ac:dyDescent="0.25">
      <c r="B1094" s="760" t="s">
        <v>2028</v>
      </c>
      <c r="D1094" s="761" t="s">
        <v>1353</v>
      </c>
      <c r="E1094" s="780">
        <f>1.2*1.8</f>
        <v>2.16</v>
      </c>
      <c r="F1094" s="761" t="s">
        <v>78</v>
      </c>
      <c r="G1094" s="762"/>
      <c r="H1094" s="762">
        <f>SUM(H1095:H1103)</f>
        <v>2.4672000000000005</v>
      </c>
      <c r="I1094" s="762"/>
      <c r="J1094" s="762">
        <f>SUM(J1095:J1103)</f>
        <v>395.76000000000005</v>
      </c>
      <c r="K1094" s="762"/>
      <c r="L1094" s="762">
        <f>SUM(L1095:L1103)</f>
        <v>5.4</v>
      </c>
      <c r="M1094" s="762">
        <f>SUM(M1095:M1102)</f>
        <v>549.19200000000001</v>
      </c>
      <c r="N1094" s="1049"/>
      <c r="O1094" s="763">
        <f>M1094/E1094</f>
        <v>254.25555555555553</v>
      </c>
      <c r="P1094" s="781" t="str">
        <f>B1094</f>
        <v>V2-6-A1</v>
      </c>
      <c r="Q1094" s="781"/>
      <c r="R1094" s="781"/>
      <c r="S1094" s="781"/>
      <c r="T1094" s="781"/>
      <c r="U1094" s="781"/>
      <c r="V1094" s="781"/>
      <c r="W1094" s="781"/>
      <c r="X1094" s="781"/>
      <c r="Y1094" s="764"/>
      <c r="Z1094" s="939"/>
    </row>
    <row r="1095" spans="2:35" ht="15.65" customHeight="1" outlineLevel="2" x14ac:dyDescent="0.25">
      <c r="B1095" s="782"/>
      <c r="D1095" s="793" t="s">
        <v>260</v>
      </c>
      <c r="E1095" s="783"/>
      <c r="G1095" s="784"/>
      <c r="H1095" s="784"/>
      <c r="I1095" s="795"/>
      <c r="J1095" s="795"/>
      <c r="K1095" s="795"/>
      <c r="L1095" s="784"/>
      <c r="M1095" s="784"/>
      <c r="N1095" s="1049"/>
      <c r="O1095" s="822" t="s">
        <v>233</v>
      </c>
      <c r="P1095" s="785"/>
      <c r="Q1095" s="785"/>
      <c r="R1095" s="785"/>
      <c r="S1095" s="785"/>
      <c r="T1095" s="785"/>
      <c r="U1095" s="785"/>
      <c r="V1095" s="785"/>
      <c r="W1095" s="785"/>
      <c r="X1095" s="785"/>
      <c r="Y1095" s="785"/>
      <c r="Z1095" s="939"/>
    </row>
    <row r="1096" spans="2:35" ht="15.65" customHeight="1" outlineLevel="2" x14ac:dyDescent="0.25">
      <c r="B1096" s="1028"/>
      <c r="D1096" s="1031" t="s">
        <v>245</v>
      </c>
      <c r="E1096" s="803">
        <f>E1094</f>
        <v>2.16</v>
      </c>
      <c r="F1096" s="804" t="s">
        <v>78</v>
      </c>
      <c r="G1096" s="768">
        <v>0.25</v>
      </c>
      <c r="H1096" s="768">
        <f t="shared" ref="H1096:H1103" si="568">E1096*G1096</f>
        <v>0.54</v>
      </c>
      <c r="I1096" s="768">
        <v>0</v>
      </c>
      <c r="J1096" s="768">
        <f t="shared" ref="J1096:J1103" si="569">E1096*I1096</f>
        <v>0</v>
      </c>
      <c r="K1096" s="768">
        <v>2.5</v>
      </c>
      <c r="L1096" s="768">
        <f>E1096*K1096</f>
        <v>5.4</v>
      </c>
      <c r="M1096" s="1046">
        <f>J1096+H1096*Onderbouwing_M29!$Y$2+L1096</f>
        <v>37.800000000000004</v>
      </c>
      <c r="N1096" s="1049"/>
      <c r="P1096" s="785"/>
      <c r="Q1096" s="785"/>
      <c r="R1096" s="785"/>
      <c r="S1096" s="785"/>
      <c r="T1096" s="785"/>
      <c r="U1096" s="785"/>
      <c r="V1096" s="785"/>
      <c r="W1096" s="785"/>
      <c r="X1096" s="785"/>
      <c r="Z1096" s="774"/>
    </row>
    <row r="1097" spans="2:35" ht="15.65" customHeight="1" outlineLevel="2" x14ac:dyDescent="0.25">
      <c r="B1097" s="1028"/>
      <c r="D1097" s="1031" t="s">
        <v>215</v>
      </c>
      <c r="E1097" s="803">
        <f>E1094</f>
        <v>2.16</v>
      </c>
      <c r="F1097" s="804" t="s">
        <v>78</v>
      </c>
      <c r="G1097" s="768">
        <v>0.12</v>
      </c>
      <c r="H1097" s="768">
        <f t="shared" si="568"/>
        <v>0.25919999999999999</v>
      </c>
      <c r="I1097" s="768">
        <v>5</v>
      </c>
      <c r="J1097" s="768">
        <f t="shared" si="569"/>
        <v>10.8</v>
      </c>
      <c r="K1097" s="768"/>
      <c r="L1097" s="768">
        <f>+K1097*E1097</f>
        <v>0</v>
      </c>
      <c r="M1097" s="1046">
        <f>J1097+H1097*Onderbouwing_M29!$Y$2+L1097</f>
        <v>26.352</v>
      </c>
      <c r="N1097" s="1049"/>
      <c r="P1097" s="785"/>
      <c r="Q1097" s="785"/>
      <c r="R1097" s="785"/>
      <c r="S1097" s="785"/>
      <c r="T1097" s="785"/>
      <c r="U1097" s="785"/>
      <c r="V1097" s="785"/>
      <c r="W1097" s="785"/>
      <c r="X1097" s="785"/>
      <c r="Z1097" s="774"/>
    </row>
    <row r="1098" spans="2:35" ht="15.65" customHeight="1" outlineLevel="2" x14ac:dyDescent="0.25">
      <c r="B1098" s="1028"/>
      <c r="D1098" s="1031" t="s">
        <v>255</v>
      </c>
      <c r="E1098" s="803">
        <f>1.2+1.2+1.8+1.8</f>
        <v>6</v>
      </c>
      <c r="F1098" s="804" t="s">
        <v>75</v>
      </c>
      <c r="G1098" s="768">
        <v>0.05</v>
      </c>
      <c r="H1098" s="768">
        <f t="shared" si="568"/>
        <v>0.30000000000000004</v>
      </c>
      <c r="I1098" s="768">
        <v>0</v>
      </c>
      <c r="J1098" s="768">
        <f t="shared" si="569"/>
        <v>0</v>
      </c>
      <c r="K1098" s="768">
        <v>0</v>
      </c>
      <c r="L1098" s="768">
        <f>+K1098*E1098</f>
        <v>0</v>
      </c>
      <c r="M1098" s="1046">
        <f>J1098+H1098*Onderbouwing_M29!$Y$2+L1098</f>
        <v>18.000000000000004</v>
      </c>
      <c r="N1098" s="1049"/>
      <c r="P1098" s="785"/>
      <c r="Q1098" s="785"/>
      <c r="R1098" s="785"/>
      <c r="S1098" s="785"/>
      <c r="T1098" s="785"/>
      <c r="U1098" s="785"/>
      <c r="V1098" s="785"/>
      <c r="W1098" s="785"/>
      <c r="X1098" s="785"/>
      <c r="Z1098" s="774"/>
    </row>
    <row r="1099" spans="2:35" ht="15.65" customHeight="1" outlineLevel="2" x14ac:dyDescent="0.25">
      <c r="B1099" s="1028"/>
      <c r="D1099" s="1031" t="s">
        <v>1354</v>
      </c>
      <c r="E1099" s="803">
        <f>E1094</f>
        <v>2.16</v>
      </c>
      <c r="F1099" s="804" t="s">
        <v>78</v>
      </c>
      <c r="G1099" s="768">
        <v>0.3</v>
      </c>
      <c r="H1099" s="768">
        <f t="shared" si="568"/>
        <v>0.64800000000000002</v>
      </c>
      <c r="I1099" s="768">
        <v>161</v>
      </c>
      <c r="J1099" s="768">
        <f t="shared" si="569"/>
        <v>347.76000000000005</v>
      </c>
      <c r="K1099" s="768"/>
      <c r="L1099" s="768">
        <f>+K1099*E1099</f>
        <v>0</v>
      </c>
      <c r="M1099" s="1046">
        <f>J1099+H1099*Onderbouwing_M29!$Y$2+L1099</f>
        <v>386.64000000000004</v>
      </c>
      <c r="N1099" s="1049"/>
      <c r="P1099" s="785"/>
      <c r="Q1099" s="785"/>
      <c r="R1099" s="785"/>
      <c r="S1099" s="785"/>
      <c r="T1099" s="785"/>
      <c r="U1099" s="785"/>
      <c r="V1099" s="785"/>
      <c r="W1099" s="785"/>
      <c r="X1099" s="785"/>
      <c r="Z1099" s="774"/>
    </row>
    <row r="1100" spans="2:35" ht="15.65" customHeight="1" outlineLevel="2" x14ac:dyDescent="0.25">
      <c r="B1100" s="1028"/>
      <c r="D1100" s="1031" t="s">
        <v>248</v>
      </c>
      <c r="E1100" s="803">
        <f>E1098-E1101</f>
        <v>4.8</v>
      </c>
      <c r="F1100" s="804" t="s">
        <v>75</v>
      </c>
      <c r="G1100" s="768">
        <v>0.12</v>
      </c>
      <c r="H1100" s="768">
        <f t="shared" si="568"/>
        <v>0.57599999999999996</v>
      </c>
      <c r="I1100" s="768">
        <v>5.5</v>
      </c>
      <c r="J1100" s="768">
        <f t="shared" si="569"/>
        <v>26.4</v>
      </c>
      <c r="K1100" s="768"/>
      <c r="L1100" s="768">
        <f>E1100*K1100</f>
        <v>0</v>
      </c>
      <c r="M1100" s="1046">
        <f>J1100+H1100*Onderbouwing_M29!$Y$2+L1100</f>
        <v>60.959999999999994</v>
      </c>
      <c r="N1100" s="1049"/>
      <c r="P1100" s="785"/>
      <c r="Q1100" s="785"/>
      <c r="R1100" s="785"/>
      <c r="S1100" s="785"/>
      <c r="T1100" s="785"/>
      <c r="U1100" s="785"/>
      <c r="V1100" s="785"/>
      <c r="W1100" s="785"/>
      <c r="X1100" s="785"/>
      <c r="Z1100" s="774"/>
    </row>
    <row r="1101" spans="2:35" ht="15.65" customHeight="1" outlineLevel="2" x14ac:dyDescent="0.25">
      <c r="B1101" s="1028"/>
      <c r="D1101" s="1031" t="s">
        <v>249</v>
      </c>
      <c r="E1101" s="803">
        <v>1.2</v>
      </c>
      <c r="F1101" s="804" t="s">
        <v>78</v>
      </c>
      <c r="G1101" s="768">
        <v>0.12</v>
      </c>
      <c r="H1101" s="768">
        <f t="shared" si="568"/>
        <v>0.14399999999999999</v>
      </c>
      <c r="I1101" s="768">
        <v>9</v>
      </c>
      <c r="J1101" s="768">
        <f t="shared" si="569"/>
        <v>10.799999999999999</v>
      </c>
      <c r="K1101" s="768"/>
      <c r="L1101" s="768">
        <f>E1101*K1101</f>
        <v>0</v>
      </c>
      <c r="M1101" s="1046">
        <f>J1101+H1101*Onderbouwing_M29!$Y$2+L1101</f>
        <v>19.439999999999998</v>
      </c>
      <c r="N1101" s="1049"/>
      <c r="P1101" s="785"/>
      <c r="Q1101" s="785"/>
      <c r="R1101" s="785"/>
      <c r="S1101" s="785"/>
      <c r="T1101" s="785"/>
      <c r="U1101" s="785"/>
      <c r="V1101" s="785"/>
      <c r="W1101" s="785"/>
      <c r="X1101" s="785"/>
      <c r="Z1101" s="774"/>
    </row>
    <row r="1102" spans="2:35" ht="15.65" customHeight="1" outlineLevel="2" x14ac:dyDescent="0.25">
      <c r="B1102" s="1028"/>
      <c r="D1102" s="1031" t="s">
        <v>250</v>
      </c>
      <c r="E1102" s="803"/>
      <c r="F1102" s="804" t="s">
        <v>237</v>
      </c>
      <c r="G1102" s="768"/>
      <c r="H1102" s="768">
        <f t="shared" si="568"/>
        <v>0</v>
      </c>
      <c r="I1102" s="768">
        <v>0</v>
      </c>
      <c r="J1102" s="768">
        <f t="shared" si="569"/>
        <v>0</v>
      </c>
      <c r="K1102" s="768">
        <v>0</v>
      </c>
      <c r="L1102" s="768">
        <f>+K1102*E1102</f>
        <v>0</v>
      </c>
      <c r="M1102" s="1046">
        <f>J1102+H1102*Onderbouwing_M29!$Y$2+L1102</f>
        <v>0</v>
      </c>
      <c r="N1102" s="1049"/>
      <c r="P1102" s="785"/>
      <c r="Q1102" s="785"/>
      <c r="R1102" s="785"/>
      <c r="S1102" s="785"/>
      <c r="T1102" s="785"/>
      <c r="U1102" s="785"/>
      <c r="V1102" s="785"/>
      <c r="W1102" s="785"/>
      <c r="X1102" s="785"/>
      <c r="Z1102" s="774"/>
    </row>
    <row r="1103" spans="2:35" ht="9" customHeight="1" outlineLevel="1" x14ac:dyDescent="0.25">
      <c r="B1103" s="788"/>
      <c r="D1103" s="789"/>
      <c r="E1103" s="791"/>
      <c r="F1103" s="789"/>
      <c r="G1103" s="790">
        <v>0</v>
      </c>
      <c r="H1103" s="790">
        <f t="shared" si="568"/>
        <v>0</v>
      </c>
      <c r="I1103" s="790">
        <v>0</v>
      </c>
      <c r="J1103" s="790">
        <f t="shared" si="569"/>
        <v>0</v>
      </c>
      <c r="K1103" s="790"/>
      <c r="L1103" s="790">
        <f>E1103*K1103</f>
        <v>0</v>
      </c>
      <c r="M1103" s="790">
        <f>J1103+H1103*Onderbouwing_M29!$Y$2+L1103</f>
        <v>0</v>
      </c>
      <c r="N1103" s="1037"/>
      <c r="O1103" s="963"/>
      <c r="P1103" s="963"/>
      <c r="Q1103" s="963"/>
      <c r="R1103" s="963"/>
      <c r="S1103" s="963"/>
      <c r="T1103" s="963"/>
      <c r="U1103" s="963"/>
      <c r="V1103" s="963"/>
      <c r="W1103" s="963"/>
      <c r="X1103" s="963"/>
      <c r="Y1103" s="963"/>
      <c r="Z1103" s="774"/>
      <c r="AA1103" s="779"/>
      <c r="AB1103" s="753"/>
      <c r="AC1103" s="753"/>
      <c r="AD1103" s="753"/>
      <c r="AE1103" s="753"/>
      <c r="AF1103" s="753"/>
      <c r="AG1103" s="758"/>
      <c r="AH1103" s="758"/>
    </row>
    <row r="1104" spans="2:35" ht="15.65" customHeight="1" outlineLevel="1" x14ac:dyDescent="0.25">
      <c r="B1104" s="760" t="s">
        <v>2029</v>
      </c>
      <c r="D1104" s="761" t="s">
        <v>1355</v>
      </c>
      <c r="E1104" s="780">
        <f>1.2*1.8</f>
        <v>2.16</v>
      </c>
      <c r="F1104" s="761" t="s">
        <v>78</v>
      </c>
      <c r="G1104" s="762"/>
      <c r="H1104" s="762">
        <f>SUM(H1105:H1113)</f>
        <v>5.6712000000000007</v>
      </c>
      <c r="I1104" s="762"/>
      <c r="J1104" s="762">
        <f>SUM(J1105:J1113)</f>
        <v>406.56000000000006</v>
      </c>
      <c r="K1104" s="762"/>
      <c r="L1104" s="762">
        <f>SUM(L1105:L1113)</f>
        <v>5.4</v>
      </c>
      <c r="M1104" s="762">
        <f>SUM(M1105:M1113)</f>
        <v>752.23199999999997</v>
      </c>
      <c r="N1104" s="1049"/>
      <c r="O1104" s="763">
        <f>M1104/E1104</f>
        <v>348.25555555555553</v>
      </c>
      <c r="P1104" s="781" t="s">
        <v>1427</v>
      </c>
      <c r="Q1104" s="781"/>
      <c r="R1104" s="781"/>
      <c r="S1104" s="781"/>
      <c r="T1104" s="781"/>
      <c r="U1104" s="781"/>
      <c r="V1104" s="781"/>
      <c r="W1104" s="781"/>
      <c r="X1104" s="781"/>
      <c r="Y1104" s="764"/>
      <c r="Z1104" s="939"/>
    </row>
    <row r="1105" spans="2:34" ht="15.65" customHeight="1" outlineLevel="2" x14ac:dyDescent="0.25">
      <c r="B1105" s="782"/>
      <c r="D1105" s="793" t="s">
        <v>260</v>
      </c>
      <c r="E1105" s="783"/>
      <c r="G1105" s="784"/>
      <c r="H1105" s="784"/>
      <c r="I1105" s="795"/>
      <c r="J1105" s="795"/>
      <c r="K1105" s="795"/>
      <c r="L1105" s="784"/>
      <c r="M1105" s="784"/>
      <c r="N1105" s="1049"/>
      <c r="O1105" s="822" t="s">
        <v>233</v>
      </c>
      <c r="P1105" s="785"/>
      <c r="Q1105" s="785"/>
      <c r="R1105" s="785"/>
      <c r="S1105" s="785"/>
      <c r="T1105" s="785"/>
      <c r="U1105" s="785"/>
      <c r="V1105" s="785"/>
      <c r="W1105" s="785"/>
      <c r="X1105" s="785"/>
      <c r="Y1105" s="785"/>
      <c r="Z1105" s="939"/>
    </row>
    <row r="1106" spans="2:34" ht="15.65" customHeight="1" outlineLevel="2" x14ac:dyDescent="0.25">
      <c r="B1106" s="1028"/>
      <c r="D1106" s="1031" t="s">
        <v>245</v>
      </c>
      <c r="E1106" s="803">
        <f>E1104</f>
        <v>2.16</v>
      </c>
      <c r="F1106" s="804" t="s">
        <v>78</v>
      </c>
      <c r="G1106" s="768">
        <v>0.3</v>
      </c>
      <c r="H1106" s="768">
        <f t="shared" ref="H1106:H1113" si="570">E1106*G1106</f>
        <v>0.64800000000000002</v>
      </c>
      <c r="I1106" s="768">
        <v>0</v>
      </c>
      <c r="J1106" s="768">
        <f t="shared" ref="J1106:J1113" si="571">E1106*I1106</f>
        <v>0</v>
      </c>
      <c r="K1106" s="768">
        <v>2.5</v>
      </c>
      <c r="L1106" s="768">
        <f>E1106*K1106</f>
        <v>5.4</v>
      </c>
      <c r="M1106" s="1046">
        <f>J1106+H1106*Onderbouwing_M29!$Y$2+L1106</f>
        <v>44.28</v>
      </c>
      <c r="N1106" s="1049"/>
      <c r="P1106" s="785"/>
      <c r="Q1106" s="785"/>
      <c r="R1106" s="785"/>
      <c r="S1106" s="785"/>
      <c r="T1106" s="785"/>
      <c r="U1106" s="785"/>
      <c r="V1106" s="785"/>
      <c r="W1106" s="785"/>
      <c r="X1106" s="785"/>
      <c r="Z1106" s="774"/>
    </row>
    <row r="1107" spans="2:34" ht="15.65" customHeight="1" outlineLevel="2" x14ac:dyDescent="0.25">
      <c r="B1107" s="1028"/>
      <c r="D1107" s="1031" t="s">
        <v>215</v>
      </c>
      <c r="E1107" s="803">
        <f>E1106</f>
        <v>2.16</v>
      </c>
      <c r="F1107" s="804" t="s">
        <v>78</v>
      </c>
      <c r="G1107" s="768">
        <v>0.12</v>
      </c>
      <c r="H1107" s="768">
        <f t="shared" si="570"/>
        <v>0.25919999999999999</v>
      </c>
      <c r="I1107" s="768">
        <v>5</v>
      </c>
      <c r="J1107" s="768">
        <f t="shared" si="571"/>
        <v>10.8</v>
      </c>
      <c r="K1107" s="768"/>
      <c r="L1107" s="768">
        <f>+K1107*E1107</f>
        <v>0</v>
      </c>
      <c r="M1107" s="1046">
        <f>J1107+H1107*Onderbouwing_M29!$Y$2+L1107</f>
        <v>26.352</v>
      </c>
      <c r="N1107" s="1049"/>
      <c r="P1107" s="785"/>
      <c r="Q1107" s="785"/>
      <c r="R1107" s="785"/>
      <c r="S1107" s="785"/>
      <c r="T1107" s="785"/>
      <c r="U1107" s="785"/>
      <c r="V1107" s="785"/>
      <c r="W1107" s="785"/>
      <c r="X1107" s="785"/>
      <c r="Z1107" s="774"/>
    </row>
    <row r="1108" spans="2:34" ht="15.65" customHeight="1" outlineLevel="2" x14ac:dyDescent="0.25">
      <c r="B1108" s="1028"/>
      <c r="D1108" s="1031" t="s">
        <v>275</v>
      </c>
      <c r="E1108" s="803">
        <f>1.2+1.2+1.8+1.8</f>
        <v>6</v>
      </c>
      <c r="F1108" s="804" t="s">
        <v>75</v>
      </c>
      <c r="G1108" s="768">
        <v>0.2</v>
      </c>
      <c r="H1108" s="768">
        <f t="shared" si="570"/>
        <v>1.2000000000000002</v>
      </c>
      <c r="I1108" s="768">
        <v>5</v>
      </c>
      <c r="J1108" s="768">
        <f t="shared" si="571"/>
        <v>30</v>
      </c>
      <c r="K1108" s="768">
        <v>0</v>
      </c>
      <c r="L1108" s="768">
        <f>+K1108*E1108</f>
        <v>0</v>
      </c>
      <c r="M1108" s="1046">
        <f>J1108+H1108*Onderbouwing_M29!$Y$2+L1108</f>
        <v>102.00000000000001</v>
      </c>
      <c r="N1108" s="1049"/>
      <c r="P1108" s="785"/>
      <c r="Q1108" s="785"/>
      <c r="R1108" s="785"/>
      <c r="S1108" s="785"/>
      <c r="T1108" s="785"/>
      <c r="U1108" s="785"/>
      <c r="V1108" s="785"/>
      <c r="W1108" s="785"/>
      <c r="X1108" s="785"/>
      <c r="Z1108" s="774"/>
    </row>
    <row r="1109" spans="2:34" ht="15.65" customHeight="1" outlineLevel="2" x14ac:dyDescent="0.25">
      <c r="B1109" s="1028"/>
      <c r="D1109" s="1031" t="s">
        <v>1354</v>
      </c>
      <c r="E1109" s="803">
        <f>E1106</f>
        <v>2.16</v>
      </c>
      <c r="F1109" s="804" t="s">
        <v>78</v>
      </c>
      <c r="G1109" s="768">
        <v>0.4</v>
      </c>
      <c r="H1109" s="768">
        <f t="shared" si="570"/>
        <v>0.8640000000000001</v>
      </c>
      <c r="I1109" s="768">
        <v>161</v>
      </c>
      <c r="J1109" s="768">
        <f t="shared" si="571"/>
        <v>347.76000000000005</v>
      </c>
      <c r="K1109" s="768"/>
      <c r="L1109" s="768">
        <f>+K1109*E1109</f>
        <v>0</v>
      </c>
      <c r="M1109" s="1046">
        <f>J1109+H1109*Onderbouwing_M29!$Y$2+L1109</f>
        <v>399.6</v>
      </c>
      <c r="N1109" s="1049"/>
      <c r="P1109" s="785"/>
      <c r="Q1109" s="785"/>
      <c r="R1109" s="785"/>
      <c r="S1109" s="785"/>
      <c r="T1109" s="785"/>
      <c r="U1109" s="785"/>
      <c r="V1109" s="785"/>
      <c r="W1109" s="785"/>
      <c r="X1109" s="785"/>
      <c r="Z1109" s="774"/>
    </row>
    <row r="1110" spans="2:34" ht="15.65" customHeight="1" outlineLevel="2" x14ac:dyDescent="0.25">
      <c r="B1110" s="1028"/>
      <c r="D1110" s="1031" t="s">
        <v>276</v>
      </c>
      <c r="E1110" s="803">
        <f>E1108</f>
        <v>6</v>
      </c>
      <c r="F1110" s="804" t="s">
        <v>75</v>
      </c>
      <c r="G1110" s="768">
        <v>0.45</v>
      </c>
      <c r="H1110" s="768">
        <f t="shared" si="570"/>
        <v>2.7</v>
      </c>
      <c r="I1110" s="768">
        <v>3</v>
      </c>
      <c r="J1110" s="768">
        <f t="shared" si="571"/>
        <v>18</v>
      </c>
      <c r="K1110" s="768"/>
      <c r="L1110" s="768">
        <f>E1110*K1110</f>
        <v>0</v>
      </c>
      <c r="M1110" s="1046">
        <f>J1110+H1110*Onderbouwing_M29!$Y$2+L1110</f>
        <v>180</v>
      </c>
      <c r="N1110" s="1049"/>
      <c r="P1110" s="785"/>
      <c r="Q1110" s="785"/>
      <c r="R1110" s="785"/>
      <c r="S1110" s="785"/>
      <c r="T1110" s="785"/>
      <c r="U1110" s="785"/>
      <c r="V1110" s="785"/>
      <c r="W1110" s="785"/>
      <c r="X1110" s="785"/>
      <c r="Z1110" s="774"/>
    </row>
    <row r="1111" spans="2:34" ht="15.65" customHeight="1" outlineLevel="2" x14ac:dyDescent="0.25">
      <c r="B1111" s="1028"/>
      <c r="D1111" s="1031"/>
      <c r="E1111" s="803"/>
      <c r="F1111" s="804"/>
      <c r="G1111" s="768"/>
      <c r="H1111" s="768">
        <f t="shared" si="570"/>
        <v>0</v>
      </c>
      <c r="I1111" s="768"/>
      <c r="J1111" s="768">
        <f t="shared" si="571"/>
        <v>0</v>
      </c>
      <c r="K1111" s="768"/>
      <c r="L1111" s="768">
        <f>E1111*K1111</f>
        <v>0</v>
      </c>
      <c r="M1111" s="1046">
        <f>J1111+H1111*Onderbouwing_M29!$Y$2+L1111</f>
        <v>0</v>
      </c>
      <c r="N1111" s="1049"/>
      <c r="P1111" s="785"/>
      <c r="Q1111" s="785"/>
      <c r="R1111" s="785"/>
      <c r="S1111" s="785"/>
      <c r="T1111" s="785"/>
      <c r="U1111" s="785"/>
      <c r="V1111" s="785"/>
      <c r="W1111" s="785"/>
      <c r="X1111" s="785"/>
      <c r="Z1111" s="774"/>
    </row>
    <row r="1112" spans="2:34" ht="15.65" customHeight="1" outlineLevel="2" x14ac:dyDescent="0.25">
      <c r="B1112" s="1028"/>
      <c r="D1112" s="1031" t="s">
        <v>250</v>
      </c>
      <c r="E1112" s="803"/>
      <c r="F1112" s="804" t="s">
        <v>237</v>
      </c>
      <c r="G1112" s="768"/>
      <c r="H1112" s="768">
        <f t="shared" si="570"/>
        <v>0</v>
      </c>
      <c r="I1112" s="768">
        <v>0</v>
      </c>
      <c r="J1112" s="768">
        <f t="shared" si="571"/>
        <v>0</v>
      </c>
      <c r="K1112" s="768">
        <v>0</v>
      </c>
      <c r="L1112" s="768">
        <f>+K1112*E1112</f>
        <v>0</v>
      </c>
      <c r="M1112" s="1046">
        <f>J1112+H1112*Onderbouwing_M29!$Y$2+L1112</f>
        <v>0</v>
      </c>
      <c r="N1112" s="1049"/>
      <c r="P1112" s="785"/>
      <c r="Q1112" s="785"/>
      <c r="R1112" s="785"/>
      <c r="S1112" s="785"/>
      <c r="T1112" s="785"/>
      <c r="U1112" s="785"/>
      <c r="V1112" s="785"/>
      <c r="W1112" s="785"/>
      <c r="X1112" s="785"/>
      <c r="Z1112" s="774"/>
    </row>
    <row r="1113" spans="2:34" ht="15.65" customHeight="1" outlineLevel="2" x14ac:dyDescent="0.25">
      <c r="B1113" s="782"/>
      <c r="D1113" s="816"/>
      <c r="E1113" s="783"/>
      <c r="G1113" s="784">
        <v>0</v>
      </c>
      <c r="H1113" s="784">
        <f t="shared" si="570"/>
        <v>0</v>
      </c>
      <c r="I1113" s="784">
        <v>0</v>
      </c>
      <c r="J1113" s="784">
        <f t="shared" si="571"/>
        <v>0</v>
      </c>
      <c r="K1113" s="784"/>
      <c r="L1113" s="784">
        <f>E1113*K1113</f>
        <v>0</v>
      </c>
      <c r="M1113" s="784">
        <f>J1113+H1113*Onderbouwing_M29!$Y$2+L1113</f>
        <v>0</v>
      </c>
      <c r="N1113" s="1049"/>
      <c r="O1113" s="785"/>
      <c r="P1113" s="785"/>
      <c r="Q1113" s="785"/>
      <c r="R1113" s="785"/>
      <c r="S1113" s="785"/>
      <c r="T1113" s="785"/>
      <c r="U1113" s="785"/>
      <c r="V1113" s="785"/>
      <c r="W1113" s="785"/>
      <c r="X1113" s="785"/>
      <c r="Y1113" s="785"/>
      <c r="Z1113" s="939"/>
    </row>
    <row r="1114" spans="2:34" ht="9" customHeight="1" outlineLevel="1" x14ac:dyDescent="0.25">
      <c r="B1114" s="788"/>
      <c r="D1114" s="789"/>
      <c r="E1114" s="791"/>
      <c r="F1114" s="789"/>
      <c r="G1114" s="790"/>
      <c r="H1114" s="790"/>
      <c r="I1114" s="790"/>
      <c r="J1114" s="790"/>
      <c r="K1114" s="790"/>
      <c r="L1114" s="790"/>
      <c r="M1114" s="790"/>
      <c r="N1114" s="1037"/>
      <c r="O1114" s="963"/>
      <c r="P1114" s="963"/>
      <c r="Q1114" s="963"/>
      <c r="R1114" s="963"/>
      <c r="S1114" s="963"/>
      <c r="T1114" s="963"/>
      <c r="U1114" s="963"/>
      <c r="V1114" s="963"/>
      <c r="W1114" s="963"/>
      <c r="X1114" s="963"/>
      <c r="Y1114" s="963"/>
      <c r="Z1114" s="774"/>
      <c r="AA1114" s="779"/>
      <c r="AB1114" s="753"/>
      <c r="AC1114" s="753"/>
      <c r="AD1114" s="753"/>
      <c r="AE1114" s="753"/>
      <c r="AF1114" s="753"/>
      <c r="AG1114" s="758"/>
      <c r="AH1114" s="758"/>
    </row>
    <row r="1115" spans="2:34" ht="15.65" customHeight="1" outlineLevel="1" x14ac:dyDescent="0.25">
      <c r="B1115" s="760" t="s">
        <v>277</v>
      </c>
      <c r="D1115" s="761" t="s">
        <v>226</v>
      </c>
      <c r="E1115" s="780">
        <v>1</v>
      </c>
      <c r="F1115" s="761" t="s">
        <v>76</v>
      </c>
      <c r="G1115" s="762"/>
      <c r="H1115" s="762">
        <f>SUM(H1116:H1119)</f>
        <v>0</v>
      </c>
      <c r="I1115" s="762"/>
      <c r="J1115" s="762">
        <f>SUM(J1116:J1119)</f>
        <v>0</v>
      </c>
      <c r="K1115" s="762"/>
      <c r="L1115" s="762">
        <f>SUM(L1116:L1119)</f>
        <v>0</v>
      </c>
      <c r="M1115" s="762">
        <f>SUM(M1116:M1119)</f>
        <v>0</v>
      </c>
      <c r="N1115" s="1049"/>
      <c r="O1115" s="763">
        <f>SUM(M1116:M1119)</f>
        <v>0</v>
      </c>
      <c r="P1115" s="781" t="str">
        <f>B1115</f>
        <v>V2-6-X</v>
      </c>
      <c r="Q1115" s="781"/>
      <c r="R1115" s="781"/>
      <c r="S1115" s="781"/>
      <c r="T1115" s="781"/>
      <c r="U1115" s="781"/>
      <c r="V1115" s="781"/>
      <c r="W1115" s="781"/>
      <c r="X1115" s="781"/>
      <c r="Y1115" s="764"/>
      <c r="Z1115" s="939"/>
    </row>
    <row r="1116" spans="2:34" ht="15.65" customHeight="1" outlineLevel="2" x14ac:dyDescent="0.25">
      <c r="B1116" s="782"/>
      <c r="D1116" s="793" t="s">
        <v>168</v>
      </c>
      <c r="E1116" s="783"/>
      <c r="G1116" s="784"/>
      <c r="H1116" s="784"/>
      <c r="I1116" s="795"/>
      <c r="J1116" s="795"/>
      <c r="K1116" s="795"/>
      <c r="L1116" s="784"/>
      <c r="M1116" s="784"/>
      <c r="N1116" s="1049"/>
      <c r="O1116" s="785"/>
      <c r="P1116" s="785"/>
      <c r="Q1116" s="785"/>
      <c r="R1116" s="785"/>
      <c r="S1116" s="785"/>
      <c r="T1116" s="785"/>
      <c r="U1116" s="785"/>
      <c r="V1116" s="785"/>
      <c r="W1116" s="785"/>
      <c r="X1116" s="785"/>
      <c r="Y1116" s="785"/>
      <c r="Z1116" s="939"/>
    </row>
    <row r="1117" spans="2:34" ht="15.65" customHeight="1" outlineLevel="2" x14ac:dyDescent="0.25">
      <c r="B1117" s="782" t="s">
        <v>2023</v>
      </c>
      <c r="D1117" s="1031" t="str">
        <f>D1115</f>
        <v>Bijkomende kosten</v>
      </c>
      <c r="E1117" s="783"/>
      <c r="G1117" s="784"/>
      <c r="H1117" s="784">
        <f>E1117*G1117</f>
        <v>0</v>
      </c>
      <c r="I1117" s="784"/>
      <c r="J1117" s="784">
        <f>E1117*I1117</f>
        <v>0</v>
      </c>
      <c r="K1117" s="784"/>
      <c r="L1117" s="784">
        <f>E1117*K1117</f>
        <v>0</v>
      </c>
      <c r="M1117" s="784">
        <f>J1117+H1117*Onderbouwing_M29!$Y$2+L1117</f>
        <v>0</v>
      </c>
      <c r="N1117" s="1049"/>
      <c r="O1117" s="785"/>
      <c r="P1117" s="785"/>
      <c r="Q1117" s="785"/>
      <c r="R1117" s="785"/>
      <c r="S1117" s="785"/>
      <c r="T1117" s="785"/>
      <c r="U1117" s="785"/>
      <c r="V1117" s="785"/>
      <c r="W1117" s="785"/>
      <c r="X1117" s="785"/>
      <c r="Y1117" s="785"/>
      <c r="Z1117" s="939"/>
    </row>
    <row r="1118" spans="2:34" ht="15.65" customHeight="1" outlineLevel="2" x14ac:dyDescent="0.25">
      <c r="B1118" s="782"/>
      <c r="D1118" s="816"/>
      <c r="E1118" s="783"/>
      <c r="G1118" s="784"/>
      <c r="H1118" s="784">
        <f>E1118*G1118</f>
        <v>0</v>
      </c>
      <c r="I1118" s="784"/>
      <c r="J1118" s="784">
        <f>E1118*I1118</f>
        <v>0</v>
      </c>
      <c r="K1118" s="784"/>
      <c r="L1118" s="784">
        <f>E1118*K1118</f>
        <v>0</v>
      </c>
      <c r="M1118" s="784">
        <f>J1118+H1118*Onderbouwing_M29!$Y$2+L1118</f>
        <v>0</v>
      </c>
      <c r="N1118" s="1049"/>
      <c r="O1118" s="785"/>
      <c r="P1118" s="785"/>
      <c r="Q1118" s="785"/>
      <c r="R1118" s="785"/>
      <c r="S1118" s="785"/>
      <c r="T1118" s="785"/>
      <c r="U1118" s="785"/>
      <c r="V1118" s="785"/>
      <c r="W1118" s="785"/>
      <c r="X1118" s="785"/>
      <c r="Y1118" s="785"/>
      <c r="Z1118" s="939"/>
    </row>
    <row r="1119" spans="2:34" ht="15.65" customHeight="1" outlineLevel="2" x14ac:dyDescent="0.25">
      <c r="B1119" s="782"/>
      <c r="D1119" s="816"/>
      <c r="E1119" s="783"/>
      <c r="G1119" s="784"/>
      <c r="H1119" s="784">
        <f>E1119*G1119</f>
        <v>0</v>
      </c>
      <c r="I1119" s="784"/>
      <c r="J1119" s="784">
        <f>E1119*I1119</f>
        <v>0</v>
      </c>
      <c r="K1119" s="784"/>
      <c r="L1119" s="784">
        <f>E1119*K1119</f>
        <v>0</v>
      </c>
      <c r="M1119" s="784">
        <f>J1119+H1119*Onderbouwing_M29!$Y$2+L1119</f>
        <v>0</v>
      </c>
      <c r="N1119" s="1049"/>
      <c r="O1119" s="785"/>
      <c r="P1119" s="785"/>
      <c r="Q1119" s="785"/>
      <c r="R1119" s="785"/>
      <c r="S1119" s="785"/>
      <c r="T1119" s="785"/>
      <c r="U1119" s="785"/>
      <c r="V1119" s="785"/>
      <c r="W1119" s="785"/>
      <c r="X1119" s="785"/>
      <c r="Y1119" s="785"/>
      <c r="Z1119" s="939"/>
    </row>
    <row r="1120" spans="2:34" ht="9" customHeight="1" outlineLevel="1" x14ac:dyDescent="0.25">
      <c r="B1120" s="788"/>
      <c r="D1120" s="789"/>
      <c r="E1120" s="791"/>
      <c r="F1120" s="789"/>
      <c r="G1120" s="790"/>
      <c r="H1120" s="790"/>
      <c r="I1120" s="790"/>
      <c r="J1120" s="790"/>
      <c r="K1120" s="790"/>
      <c r="L1120" s="790"/>
      <c r="M1120" s="790"/>
      <c r="N1120" s="1037"/>
      <c r="O1120" s="963"/>
      <c r="P1120" s="963"/>
      <c r="Q1120" s="963"/>
      <c r="R1120" s="963"/>
      <c r="S1120" s="963"/>
      <c r="T1120" s="963"/>
      <c r="U1120" s="963"/>
      <c r="V1120" s="963"/>
      <c r="W1120" s="963"/>
      <c r="X1120" s="963"/>
      <c r="Y1120" s="963"/>
      <c r="Z1120" s="774"/>
      <c r="AA1120" s="779"/>
      <c r="AB1120" s="753"/>
      <c r="AC1120" s="753"/>
      <c r="AD1120" s="753"/>
      <c r="AE1120" s="753"/>
      <c r="AF1120" s="753"/>
      <c r="AG1120" s="758"/>
      <c r="AH1120" s="758"/>
    </row>
    <row r="1121" spans="2:34" ht="15.65" customHeight="1" outlineLevel="1" x14ac:dyDescent="0.25">
      <c r="B1121" s="760" t="s">
        <v>2031</v>
      </c>
      <c r="D1121" s="761" t="s">
        <v>278</v>
      </c>
      <c r="E1121" s="780">
        <f>1.2*1.8</f>
        <v>2.16</v>
      </c>
      <c r="F1121" s="761" t="s">
        <v>78</v>
      </c>
      <c r="G1121" s="762"/>
      <c r="H1121" s="762">
        <f>SUM(H1122:H1130)</f>
        <v>3.4752000000000005</v>
      </c>
      <c r="I1121" s="762"/>
      <c r="J1121" s="762">
        <f>SUM(J1122:J1130)</f>
        <v>749.99999999999989</v>
      </c>
      <c r="K1121" s="762"/>
      <c r="L1121" s="762">
        <f>SUM(L1122:L1130)</f>
        <v>5.4</v>
      </c>
      <c r="M1121" s="762">
        <f>SUM(M1122:M1130)</f>
        <v>963.91200000000003</v>
      </c>
      <c r="N1121" s="1049"/>
      <c r="O1121" s="763">
        <f>M1121/E1121</f>
        <v>446.25555555555553</v>
      </c>
      <c r="P1121" s="781" t="str">
        <f>B1121</f>
        <v>V2-7-A1</v>
      </c>
      <c r="Q1121" s="781"/>
      <c r="R1121" s="781"/>
      <c r="S1121" s="781"/>
      <c r="T1121" s="781"/>
      <c r="U1121" s="781"/>
      <c r="V1121" s="781"/>
      <c r="W1121" s="781"/>
      <c r="X1121" s="781"/>
      <c r="Y1121" s="764"/>
      <c r="Z1121" s="939"/>
    </row>
    <row r="1122" spans="2:34" ht="15.65" customHeight="1" outlineLevel="2" x14ac:dyDescent="0.25">
      <c r="B1122" s="782"/>
      <c r="D1122" s="793" t="s">
        <v>260</v>
      </c>
      <c r="E1122" s="783"/>
      <c r="G1122" s="784"/>
      <c r="H1122" s="784"/>
      <c r="I1122" s="795"/>
      <c r="J1122" s="795"/>
      <c r="K1122" s="795"/>
      <c r="L1122" s="784"/>
      <c r="M1122" s="784"/>
      <c r="N1122" s="1049"/>
      <c r="O1122" s="822" t="s">
        <v>233</v>
      </c>
      <c r="P1122" s="785"/>
      <c r="Q1122" s="785"/>
      <c r="R1122" s="785"/>
      <c r="S1122" s="785"/>
      <c r="T1122" s="785"/>
      <c r="U1122" s="785"/>
      <c r="V1122" s="785"/>
      <c r="W1122" s="785"/>
      <c r="X1122" s="785"/>
      <c r="Y1122" s="785"/>
      <c r="Z1122" s="939"/>
    </row>
    <row r="1123" spans="2:34" ht="15.65" customHeight="1" outlineLevel="2" x14ac:dyDescent="0.25">
      <c r="B1123" s="1028"/>
      <c r="D1123" s="1031" t="s">
        <v>245</v>
      </c>
      <c r="E1123" s="803">
        <f>E1121</f>
        <v>2.16</v>
      </c>
      <c r="F1123" s="804" t="s">
        <v>78</v>
      </c>
      <c r="G1123" s="768">
        <v>0.3</v>
      </c>
      <c r="H1123" s="768">
        <f t="shared" ref="H1123:H1130" si="572">E1123*G1123</f>
        <v>0.64800000000000002</v>
      </c>
      <c r="I1123" s="768">
        <v>0</v>
      </c>
      <c r="J1123" s="768">
        <f t="shared" ref="J1123:J1130" si="573">E1123*I1123</f>
        <v>0</v>
      </c>
      <c r="K1123" s="768">
        <v>2.5</v>
      </c>
      <c r="L1123" s="768">
        <f>E1123*K1123</f>
        <v>5.4</v>
      </c>
      <c r="M1123" s="1046">
        <f>J1123+H1123*Onderbouwing_M29!$Y$2+L1123</f>
        <v>44.28</v>
      </c>
      <c r="N1123" s="1049"/>
      <c r="P1123" s="785"/>
      <c r="Q1123" s="785"/>
      <c r="R1123" s="785"/>
      <c r="S1123" s="785"/>
      <c r="T1123" s="785"/>
      <c r="U1123" s="785"/>
      <c r="V1123" s="785"/>
      <c r="W1123" s="785"/>
      <c r="X1123" s="785"/>
      <c r="Z1123" s="774"/>
    </row>
    <row r="1124" spans="2:34" ht="15.65" customHeight="1" outlineLevel="2" x14ac:dyDescent="0.25">
      <c r="B1124" s="1028"/>
      <c r="D1124" s="1031" t="s">
        <v>215</v>
      </c>
      <c r="E1124" s="803">
        <f>E1123</f>
        <v>2.16</v>
      </c>
      <c r="F1124" s="804" t="s">
        <v>78</v>
      </c>
      <c r="G1124" s="768">
        <v>0.12</v>
      </c>
      <c r="H1124" s="768">
        <f t="shared" si="572"/>
        <v>0.25919999999999999</v>
      </c>
      <c r="I1124" s="768">
        <v>5</v>
      </c>
      <c r="J1124" s="768">
        <f t="shared" si="573"/>
        <v>10.8</v>
      </c>
      <c r="K1124" s="768"/>
      <c r="L1124" s="768">
        <f>+K1124*E1124</f>
        <v>0</v>
      </c>
      <c r="M1124" s="1046">
        <f>J1124+H1124*Onderbouwing_M29!$Y$2+L1124</f>
        <v>26.352</v>
      </c>
      <c r="N1124" s="1049"/>
      <c r="P1124" s="785"/>
      <c r="Q1124" s="785"/>
      <c r="R1124" s="785"/>
      <c r="S1124" s="785"/>
      <c r="T1124" s="785"/>
      <c r="U1124" s="785"/>
      <c r="V1124" s="785"/>
      <c r="W1124" s="785"/>
      <c r="X1124" s="785"/>
      <c r="Z1124" s="774"/>
    </row>
    <row r="1125" spans="2:34" ht="15.65" customHeight="1" outlineLevel="2" x14ac:dyDescent="0.25">
      <c r="B1125" s="1028"/>
      <c r="D1125" s="1031" t="s">
        <v>275</v>
      </c>
      <c r="E1125" s="803">
        <f>1.2+1.2+1.8+1.8</f>
        <v>6</v>
      </c>
      <c r="F1125" s="804" t="s">
        <v>75</v>
      </c>
      <c r="G1125" s="768">
        <v>0.2</v>
      </c>
      <c r="H1125" s="768">
        <f t="shared" si="572"/>
        <v>1.2000000000000002</v>
      </c>
      <c r="I1125" s="768">
        <v>0</v>
      </c>
      <c r="J1125" s="768">
        <f t="shared" si="573"/>
        <v>0</v>
      </c>
      <c r="K1125" s="768">
        <v>0</v>
      </c>
      <c r="L1125" s="768">
        <f>+K1125*E1125</f>
        <v>0</v>
      </c>
      <c r="M1125" s="1046">
        <f>J1125+H1125*Onderbouwing_M29!$Y$2+L1125</f>
        <v>72.000000000000014</v>
      </c>
      <c r="N1125" s="1049"/>
      <c r="P1125" s="785"/>
      <c r="Q1125" s="785"/>
      <c r="R1125" s="785"/>
      <c r="S1125" s="785"/>
      <c r="T1125" s="785"/>
      <c r="U1125" s="785"/>
      <c r="V1125" s="785"/>
      <c r="W1125" s="785"/>
      <c r="X1125" s="785"/>
      <c r="Z1125" s="774"/>
    </row>
    <row r="1126" spans="2:34" ht="15.65" customHeight="1" outlineLevel="2" x14ac:dyDescent="0.25">
      <c r="B1126" s="1028"/>
      <c r="D1126" s="1031" t="s">
        <v>280</v>
      </c>
      <c r="E1126" s="803">
        <f>E1123</f>
        <v>2.16</v>
      </c>
      <c r="F1126" s="804" t="s">
        <v>78</v>
      </c>
      <c r="G1126" s="768">
        <v>0.3</v>
      </c>
      <c r="H1126" s="768">
        <f t="shared" si="572"/>
        <v>0.64800000000000002</v>
      </c>
      <c r="I1126" s="768">
        <v>325</v>
      </c>
      <c r="J1126" s="768">
        <f t="shared" si="573"/>
        <v>702</v>
      </c>
      <c r="K1126" s="768"/>
      <c r="L1126" s="768">
        <f>+K1126*E1126</f>
        <v>0</v>
      </c>
      <c r="M1126" s="1046">
        <f>J1126+H1126*Onderbouwing_M29!$Y$2+L1126</f>
        <v>740.88</v>
      </c>
      <c r="N1126" s="1049"/>
      <c r="P1126" s="785"/>
      <c r="Q1126" s="785"/>
      <c r="R1126" s="785"/>
      <c r="S1126" s="785"/>
      <c r="T1126" s="785"/>
      <c r="U1126" s="785"/>
      <c r="V1126" s="785"/>
      <c r="W1126" s="785"/>
      <c r="X1126" s="785"/>
      <c r="Z1126" s="774"/>
    </row>
    <row r="1127" spans="2:34" ht="15.65" customHeight="1" outlineLevel="2" x14ac:dyDescent="0.25">
      <c r="B1127" s="1028"/>
      <c r="D1127" s="1031" t="s">
        <v>248</v>
      </c>
      <c r="E1127" s="803">
        <f>E1125-E1128</f>
        <v>4.8</v>
      </c>
      <c r="F1127" s="804" t="s">
        <v>75</v>
      </c>
      <c r="G1127" s="768">
        <v>0.12</v>
      </c>
      <c r="H1127" s="768">
        <f t="shared" si="572"/>
        <v>0.57599999999999996</v>
      </c>
      <c r="I1127" s="768">
        <v>5.5</v>
      </c>
      <c r="J1127" s="768">
        <f t="shared" si="573"/>
        <v>26.4</v>
      </c>
      <c r="K1127" s="768"/>
      <c r="L1127" s="768">
        <f>E1127*K1127</f>
        <v>0</v>
      </c>
      <c r="M1127" s="1046">
        <f>J1127+H1127*Onderbouwing_M29!$Y$2+L1127</f>
        <v>60.959999999999994</v>
      </c>
      <c r="N1127" s="1049"/>
      <c r="P1127" s="785"/>
      <c r="Q1127" s="785"/>
      <c r="R1127" s="785"/>
      <c r="S1127" s="785"/>
      <c r="T1127" s="785"/>
      <c r="U1127" s="785"/>
      <c r="V1127" s="785"/>
      <c r="W1127" s="785"/>
      <c r="X1127" s="785"/>
      <c r="Z1127" s="774"/>
    </row>
    <row r="1128" spans="2:34" ht="15.65" customHeight="1" outlineLevel="2" x14ac:dyDescent="0.25">
      <c r="B1128" s="1028"/>
      <c r="D1128" s="1031" t="s">
        <v>249</v>
      </c>
      <c r="E1128" s="803">
        <v>1.2</v>
      </c>
      <c r="F1128" s="804" t="s">
        <v>78</v>
      </c>
      <c r="G1128" s="768">
        <v>0.12</v>
      </c>
      <c r="H1128" s="768">
        <f t="shared" si="572"/>
        <v>0.14399999999999999</v>
      </c>
      <c r="I1128" s="768">
        <v>9</v>
      </c>
      <c r="J1128" s="768">
        <f t="shared" si="573"/>
        <v>10.799999999999999</v>
      </c>
      <c r="K1128" s="768"/>
      <c r="L1128" s="768">
        <f>E1128*K1128</f>
        <v>0</v>
      </c>
      <c r="M1128" s="1046">
        <f>J1128+H1128*Onderbouwing_M29!$Y$2+L1128</f>
        <v>19.439999999999998</v>
      </c>
      <c r="N1128" s="1049"/>
      <c r="P1128" s="785"/>
      <c r="Q1128" s="785"/>
      <c r="R1128" s="785"/>
      <c r="S1128" s="785"/>
      <c r="T1128" s="785"/>
      <c r="U1128" s="785"/>
      <c r="V1128" s="785"/>
      <c r="W1128" s="785"/>
      <c r="X1128" s="785"/>
      <c r="Z1128" s="774"/>
    </row>
    <row r="1129" spans="2:34" ht="15.65" customHeight="1" outlineLevel="2" x14ac:dyDescent="0.25">
      <c r="B1129" s="1028"/>
      <c r="D1129" s="1031" t="s">
        <v>250</v>
      </c>
      <c r="E1129" s="803"/>
      <c r="F1129" s="804" t="s">
        <v>237</v>
      </c>
      <c r="G1129" s="768"/>
      <c r="H1129" s="768">
        <f t="shared" si="572"/>
        <v>0</v>
      </c>
      <c r="I1129" s="768">
        <v>0</v>
      </c>
      <c r="J1129" s="768">
        <f t="shared" si="573"/>
        <v>0</v>
      </c>
      <c r="K1129" s="768">
        <v>0</v>
      </c>
      <c r="L1129" s="768">
        <f>+K1129*E1129</f>
        <v>0</v>
      </c>
      <c r="M1129" s="1046">
        <f>J1129+H1129*Onderbouwing_M29!$Y$2+L1129</f>
        <v>0</v>
      </c>
      <c r="N1129" s="1049"/>
      <c r="P1129" s="785"/>
      <c r="Q1129" s="785"/>
      <c r="R1129" s="785"/>
      <c r="S1129" s="785"/>
      <c r="T1129" s="785"/>
      <c r="U1129" s="785"/>
      <c r="V1129" s="785"/>
      <c r="W1129" s="785"/>
      <c r="X1129" s="785"/>
      <c r="Z1129" s="774"/>
    </row>
    <row r="1130" spans="2:34" ht="15.65" customHeight="1" outlineLevel="2" x14ac:dyDescent="0.25">
      <c r="B1130" s="782"/>
      <c r="D1130" s="816"/>
      <c r="E1130" s="783"/>
      <c r="G1130" s="784">
        <v>0</v>
      </c>
      <c r="H1130" s="784">
        <f t="shared" si="572"/>
        <v>0</v>
      </c>
      <c r="I1130" s="784">
        <v>0</v>
      </c>
      <c r="J1130" s="784">
        <f t="shared" si="573"/>
        <v>0</v>
      </c>
      <c r="K1130" s="784"/>
      <c r="L1130" s="784">
        <f>E1130*K1130</f>
        <v>0</v>
      </c>
      <c r="M1130" s="784">
        <f>J1130+H1130*Onderbouwing_M29!$Y$2+L1130</f>
        <v>0</v>
      </c>
      <c r="N1130" s="1049"/>
      <c r="O1130" s="785"/>
      <c r="P1130" s="785"/>
      <c r="Q1130" s="785"/>
      <c r="R1130" s="785"/>
      <c r="S1130" s="785"/>
      <c r="T1130" s="785"/>
      <c r="U1130" s="785"/>
      <c r="V1130" s="785"/>
      <c r="W1130" s="785"/>
      <c r="X1130" s="785"/>
      <c r="Y1130" s="785"/>
      <c r="Z1130" s="939"/>
    </row>
    <row r="1131" spans="2:34" ht="9" customHeight="1" outlineLevel="1" x14ac:dyDescent="0.25">
      <c r="B1131" s="788"/>
      <c r="D1131" s="789"/>
      <c r="E1131" s="791"/>
      <c r="F1131" s="789"/>
      <c r="G1131" s="790"/>
      <c r="H1131" s="790"/>
      <c r="I1131" s="790"/>
      <c r="J1131" s="790"/>
      <c r="K1131" s="790"/>
      <c r="L1131" s="790"/>
      <c r="M1131" s="790"/>
      <c r="N1131" s="1037"/>
      <c r="O1131" s="963"/>
      <c r="P1131" s="963"/>
      <c r="Q1131" s="963"/>
      <c r="R1131" s="963"/>
      <c r="S1131" s="963"/>
      <c r="T1131" s="963"/>
      <c r="U1131" s="963"/>
      <c r="V1131" s="963"/>
      <c r="W1131" s="963"/>
      <c r="X1131" s="963"/>
      <c r="Y1131" s="963"/>
      <c r="Z1131" s="774"/>
      <c r="AA1131" s="779"/>
      <c r="AB1131" s="753"/>
      <c r="AC1131" s="753"/>
      <c r="AD1131" s="753"/>
      <c r="AE1131" s="753"/>
      <c r="AF1131" s="753"/>
      <c r="AG1131" s="758"/>
      <c r="AH1131" s="758"/>
    </row>
    <row r="1132" spans="2:34" ht="15.65" customHeight="1" outlineLevel="1" x14ac:dyDescent="0.25">
      <c r="B1132" s="760" t="s">
        <v>2032</v>
      </c>
      <c r="D1132" s="761" t="s">
        <v>279</v>
      </c>
      <c r="E1132" s="780">
        <f>1.2*1.8</f>
        <v>2.16</v>
      </c>
      <c r="F1132" s="761" t="s">
        <v>78</v>
      </c>
      <c r="G1132" s="762"/>
      <c r="H1132" s="762">
        <f>SUM(H1133:H1140)</f>
        <v>1.7472000000000003</v>
      </c>
      <c r="I1132" s="762"/>
      <c r="J1132" s="762">
        <f>SUM(J1133:J1140)</f>
        <v>712.8</v>
      </c>
      <c r="K1132" s="762"/>
      <c r="L1132" s="762">
        <f>SUM(L1133:L1140)</f>
        <v>5.4</v>
      </c>
      <c r="M1132" s="762">
        <f>SUM(M1133:M1140)</f>
        <v>823.03200000000004</v>
      </c>
      <c r="N1132" s="1049"/>
      <c r="O1132" s="763">
        <f>M1132/E1132</f>
        <v>381.0333333333333</v>
      </c>
      <c r="P1132" s="781" t="str">
        <f>B1132</f>
        <v>V2-7-B1</v>
      </c>
      <c r="Q1132" s="781"/>
      <c r="R1132" s="781"/>
      <c r="S1132" s="781"/>
      <c r="T1132" s="781"/>
      <c r="U1132" s="781"/>
      <c r="V1132" s="781"/>
      <c r="W1132" s="781"/>
      <c r="X1132" s="781"/>
      <c r="Y1132" s="764"/>
      <c r="Z1132" s="939"/>
    </row>
    <row r="1133" spans="2:34" ht="15.65" customHeight="1" outlineLevel="2" x14ac:dyDescent="0.25">
      <c r="B1133" s="782"/>
      <c r="D1133" s="793" t="s">
        <v>260</v>
      </c>
      <c r="E1133" s="783"/>
      <c r="G1133" s="784"/>
      <c r="H1133" s="784"/>
      <c r="I1133" s="795"/>
      <c r="J1133" s="795"/>
      <c r="K1133" s="795"/>
      <c r="L1133" s="784"/>
      <c r="M1133" s="784"/>
      <c r="N1133" s="1049"/>
      <c r="O1133" s="822" t="s">
        <v>233</v>
      </c>
      <c r="P1133" s="785"/>
      <c r="Q1133" s="785"/>
      <c r="R1133" s="785"/>
      <c r="S1133" s="785"/>
      <c r="T1133" s="785"/>
      <c r="U1133" s="785"/>
      <c r="V1133" s="785"/>
      <c r="W1133" s="785"/>
      <c r="X1133" s="785"/>
      <c r="Y1133" s="785"/>
      <c r="Z1133" s="939"/>
    </row>
    <row r="1134" spans="2:34" ht="15.65" customHeight="1" outlineLevel="2" x14ac:dyDescent="0.25">
      <c r="B1134" s="1028"/>
      <c r="D1134" s="1031" t="s">
        <v>245</v>
      </c>
      <c r="E1134" s="803">
        <f>E1132</f>
        <v>2.16</v>
      </c>
      <c r="F1134" s="804" t="s">
        <v>78</v>
      </c>
      <c r="G1134" s="768">
        <v>0.25</v>
      </c>
      <c r="H1134" s="768">
        <f t="shared" ref="H1134:H1140" si="574">E1134*G1134</f>
        <v>0.54</v>
      </c>
      <c r="I1134" s="768">
        <v>0</v>
      </c>
      <c r="J1134" s="768">
        <f t="shared" ref="J1134:J1140" si="575">E1134*I1134</f>
        <v>0</v>
      </c>
      <c r="K1134" s="768">
        <v>2.5</v>
      </c>
      <c r="L1134" s="768">
        <f>E1134*K1134</f>
        <v>5.4</v>
      </c>
      <c r="M1134" s="1046">
        <f>J1134+H1134*Onderbouwing_M29!$Y$2+L1134</f>
        <v>37.800000000000004</v>
      </c>
      <c r="N1134" s="1049"/>
      <c r="P1134" s="785"/>
      <c r="Q1134" s="785"/>
      <c r="R1134" s="785"/>
      <c r="S1134" s="785"/>
      <c r="T1134" s="785"/>
      <c r="U1134" s="785"/>
      <c r="V1134" s="785"/>
      <c r="W1134" s="785"/>
      <c r="X1134" s="785"/>
      <c r="Z1134" s="774"/>
    </row>
    <row r="1135" spans="2:34" ht="15.65" customHeight="1" outlineLevel="2" x14ac:dyDescent="0.25">
      <c r="B1135" s="1028"/>
      <c r="D1135" s="1031" t="s">
        <v>215</v>
      </c>
      <c r="E1135" s="803">
        <f>E1132</f>
        <v>2.16</v>
      </c>
      <c r="F1135" s="804" t="s">
        <v>78</v>
      </c>
      <c r="G1135" s="768">
        <v>0.12</v>
      </c>
      <c r="H1135" s="768">
        <f t="shared" si="574"/>
        <v>0.25919999999999999</v>
      </c>
      <c r="I1135" s="768">
        <v>5</v>
      </c>
      <c r="J1135" s="768">
        <f t="shared" si="575"/>
        <v>10.8</v>
      </c>
      <c r="K1135" s="768"/>
      <c r="L1135" s="768">
        <f>+K1135*E1135</f>
        <v>0</v>
      </c>
      <c r="M1135" s="1046">
        <f>J1135+H1135*Onderbouwing_M29!$Y$2+L1135</f>
        <v>26.352</v>
      </c>
      <c r="N1135" s="1049"/>
      <c r="P1135" s="785"/>
      <c r="Q1135" s="785"/>
      <c r="R1135" s="785"/>
      <c r="S1135" s="785"/>
      <c r="T1135" s="785"/>
      <c r="U1135" s="785"/>
      <c r="V1135" s="785"/>
      <c r="W1135" s="785"/>
      <c r="X1135" s="785"/>
      <c r="Z1135" s="774"/>
      <c r="AA1135" s="753"/>
      <c r="AB1135" s="753"/>
      <c r="AC1135" s="753"/>
      <c r="AD1135" s="753"/>
      <c r="AE1135" s="753"/>
      <c r="AF1135" s="753"/>
    </row>
    <row r="1136" spans="2:34" ht="15.65" customHeight="1" outlineLevel="2" x14ac:dyDescent="0.25">
      <c r="B1136" s="1028"/>
      <c r="D1136" s="1031" t="s">
        <v>255</v>
      </c>
      <c r="E1136" s="803">
        <f>1.2+1.2+1.8+1.8</f>
        <v>6</v>
      </c>
      <c r="F1136" s="804" t="s">
        <v>75</v>
      </c>
      <c r="G1136" s="768">
        <v>0.05</v>
      </c>
      <c r="H1136" s="768">
        <f t="shared" si="574"/>
        <v>0.30000000000000004</v>
      </c>
      <c r="I1136" s="768">
        <v>0</v>
      </c>
      <c r="J1136" s="768">
        <f t="shared" si="575"/>
        <v>0</v>
      </c>
      <c r="K1136" s="768">
        <v>0</v>
      </c>
      <c r="L1136" s="768">
        <f>+K1136*E1136</f>
        <v>0</v>
      </c>
      <c r="M1136" s="1046">
        <f>J1136+H1136*Onderbouwing_M29!$Y$2+L1136</f>
        <v>18.000000000000004</v>
      </c>
      <c r="N1136" s="1049"/>
      <c r="P1136" s="785"/>
      <c r="Q1136" s="785"/>
      <c r="R1136" s="785"/>
      <c r="S1136" s="785"/>
      <c r="T1136" s="785"/>
      <c r="U1136" s="785"/>
      <c r="V1136" s="785"/>
      <c r="W1136" s="785"/>
      <c r="X1136" s="785"/>
      <c r="Z1136" s="774"/>
      <c r="AA1136" s="753"/>
      <c r="AB1136" s="753"/>
      <c r="AC1136" s="753"/>
      <c r="AD1136" s="753"/>
      <c r="AE1136" s="753"/>
      <c r="AF1136" s="753"/>
    </row>
    <row r="1137" spans="2:34" ht="15.65" customHeight="1" outlineLevel="2" x14ac:dyDescent="0.25">
      <c r="B1137" s="1028"/>
      <c r="D1137" s="1031" t="s">
        <v>280</v>
      </c>
      <c r="E1137" s="803">
        <f>E1132</f>
        <v>2.16</v>
      </c>
      <c r="F1137" s="804" t="s">
        <v>78</v>
      </c>
      <c r="G1137" s="768">
        <v>0.3</v>
      </c>
      <c r="H1137" s="768">
        <f t="shared" si="574"/>
        <v>0.64800000000000002</v>
      </c>
      <c r="I1137" s="768">
        <v>325</v>
      </c>
      <c r="J1137" s="768">
        <f t="shared" si="575"/>
        <v>702</v>
      </c>
      <c r="K1137" s="768"/>
      <c r="L1137" s="768">
        <f>+K1137*E1137</f>
        <v>0</v>
      </c>
      <c r="M1137" s="1046">
        <f>J1137+H1137*Onderbouwing_M29!$Y$2+L1137</f>
        <v>740.88</v>
      </c>
      <c r="N1137" s="1049"/>
      <c r="P1137" s="785"/>
      <c r="Q1137" s="785"/>
      <c r="R1137" s="785"/>
      <c r="S1137" s="785"/>
      <c r="T1137" s="785"/>
      <c r="U1137" s="785"/>
      <c r="V1137" s="785"/>
      <c r="W1137" s="785"/>
      <c r="X1137" s="785"/>
      <c r="Z1137" s="774"/>
      <c r="AA1137" s="753"/>
      <c r="AB1137" s="753"/>
      <c r="AC1137" s="753"/>
      <c r="AD1137" s="753"/>
      <c r="AE1137" s="753"/>
      <c r="AF1137" s="753"/>
    </row>
    <row r="1138" spans="2:34" ht="15.65" customHeight="1" outlineLevel="2" x14ac:dyDescent="0.25">
      <c r="B1138" s="1028"/>
      <c r="D1138" s="1031" t="s">
        <v>248</v>
      </c>
      <c r="E1138" s="803"/>
      <c r="F1138" s="804" t="s">
        <v>252</v>
      </c>
      <c r="G1138" s="768"/>
      <c r="H1138" s="768">
        <f t="shared" si="574"/>
        <v>0</v>
      </c>
      <c r="I1138" s="768">
        <v>0</v>
      </c>
      <c r="J1138" s="768">
        <f t="shared" si="575"/>
        <v>0</v>
      </c>
      <c r="K1138" s="768"/>
      <c r="L1138" s="768">
        <f>E1138*K1138</f>
        <v>0</v>
      </c>
      <c r="M1138" s="1046">
        <f>J1138+H1138*Onderbouwing_M29!$Y$2+L1138</f>
        <v>0</v>
      </c>
      <c r="N1138" s="1049"/>
      <c r="P1138" s="785"/>
      <c r="Q1138" s="785"/>
      <c r="R1138" s="785"/>
      <c r="S1138" s="785"/>
      <c r="T1138" s="785"/>
      <c r="U1138" s="785"/>
      <c r="V1138" s="785"/>
      <c r="W1138" s="785"/>
      <c r="X1138" s="785"/>
      <c r="Z1138" s="774"/>
      <c r="AA1138" s="753"/>
      <c r="AB1138" s="753"/>
      <c r="AC1138" s="753"/>
      <c r="AD1138" s="753"/>
      <c r="AE1138" s="753"/>
      <c r="AF1138" s="753"/>
    </row>
    <row r="1139" spans="2:34" ht="15.65" customHeight="1" outlineLevel="2" x14ac:dyDescent="0.25">
      <c r="B1139" s="1028"/>
      <c r="D1139" s="1031" t="s">
        <v>249</v>
      </c>
      <c r="E1139" s="803"/>
      <c r="F1139" s="804" t="s">
        <v>252</v>
      </c>
      <c r="G1139" s="768"/>
      <c r="H1139" s="768">
        <f t="shared" si="574"/>
        <v>0</v>
      </c>
      <c r="I1139" s="768">
        <v>0</v>
      </c>
      <c r="J1139" s="768">
        <f t="shared" si="575"/>
        <v>0</v>
      </c>
      <c r="K1139" s="768"/>
      <c r="L1139" s="768">
        <f>E1139*K1139</f>
        <v>0</v>
      </c>
      <c r="M1139" s="1046">
        <f>J1139+H1139*Onderbouwing_M29!$Y$2+L1139</f>
        <v>0</v>
      </c>
      <c r="N1139" s="1049"/>
      <c r="P1139" s="785"/>
      <c r="Q1139" s="785"/>
      <c r="R1139" s="785"/>
      <c r="S1139" s="785"/>
      <c r="T1139" s="785"/>
      <c r="U1139" s="785"/>
      <c r="V1139" s="785"/>
      <c r="W1139" s="785"/>
      <c r="X1139" s="785"/>
      <c r="Z1139" s="774"/>
      <c r="AA1139" s="753"/>
      <c r="AB1139" s="753"/>
      <c r="AC1139" s="753"/>
      <c r="AD1139" s="753"/>
      <c r="AE1139" s="753"/>
      <c r="AF1139" s="753"/>
    </row>
    <row r="1140" spans="2:34" ht="15.65" customHeight="1" outlineLevel="2" x14ac:dyDescent="0.25">
      <c r="B1140" s="782"/>
      <c r="D1140" s="816"/>
      <c r="E1140" s="783"/>
      <c r="G1140" s="784">
        <v>0</v>
      </c>
      <c r="H1140" s="784">
        <f t="shared" si="574"/>
        <v>0</v>
      </c>
      <c r="I1140" s="784">
        <v>0</v>
      </c>
      <c r="J1140" s="784">
        <f t="shared" si="575"/>
        <v>0</v>
      </c>
      <c r="K1140" s="784"/>
      <c r="L1140" s="784">
        <f>E1140*K1140</f>
        <v>0</v>
      </c>
      <c r="M1140" s="784">
        <f>J1140+H1140*Onderbouwing_M29!$Y$2+L1140</f>
        <v>0</v>
      </c>
      <c r="N1140" s="1049"/>
      <c r="O1140" s="785"/>
      <c r="P1140" s="785"/>
      <c r="Q1140" s="785"/>
      <c r="R1140" s="785"/>
      <c r="S1140" s="785"/>
      <c r="T1140" s="785"/>
      <c r="U1140" s="785"/>
      <c r="V1140" s="785"/>
      <c r="W1140" s="785"/>
      <c r="X1140" s="785"/>
      <c r="Y1140" s="785"/>
      <c r="Z1140" s="939"/>
      <c r="AA1140" s="753"/>
      <c r="AB1140" s="753"/>
      <c r="AC1140" s="753"/>
      <c r="AD1140" s="753"/>
      <c r="AE1140" s="753"/>
      <c r="AF1140" s="753"/>
    </row>
    <row r="1141" spans="2:34" ht="9" customHeight="1" outlineLevel="1" x14ac:dyDescent="0.25">
      <c r="B1141" s="788"/>
      <c r="D1141" s="789"/>
      <c r="E1141" s="791"/>
      <c r="F1141" s="789"/>
      <c r="G1141" s="790"/>
      <c r="H1141" s="790"/>
      <c r="I1141" s="790"/>
      <c r="J1141" s="790"/>
      <c r="K1141" s="790"/>
      <c r="L1141" s="790"/>
      <c r="M1141" s="790"/>
      <c r="N1141" s="1037"/>
      <c r="O1141" s="963"/>
      <c r="P1141" s="963"/>
      <c r="Q1141" s="963"/>
      <c r="R1141" s="963"/>
      <c r="S1141" s="963"/>
      <c r="T1141" s="963"/>
      <c r="U1141" s="963"/>
      <c r="V1141" s="963"/>
      <c r="W1141" s="963"/>
      <c r="X1141" s="963"/>
      <c r="Y1141" s="963"/>
      <c r="Z1141" s="774"/>
      <c r="AA1141" s="779"/>
      <c r="AB1141" s="753"/>
      <c r="AC1141" s="753"/>
      <c r="AD1141" s="753"/>
      <c r="AE1141" s="753"/>
      <c r="AF1141" s="753"/>
      <c r="AG1141" s="758"/>
      <c r="AH1141" s="758"/>
    </row>
    <row r="1142" spans="2:34" ht="15.65" customHeight="1" outlineLevel="1" x14ac:dyDescent="0.25">
      <c r="B1142" s="760" t="s">
        <v>281</v>
      </c>
      <c r="D1142" s="761" t="s">
        <v>226</v>
      </c>
      <c r="E1142" s="780">
        <v>1</v>
      </c>
      <c r="F1142" s="761" t="s">
        <v>76</v>
      </c>
      <c r="G1142" s="762"/>
      <c r="H1142" s="762">
        <f>SUM(H1143:H1146)</f>
        <v>0</v>
      </c>
      <c r="I1142" s="762"/>
      <c r="J1142" s="762">
        <f>SUM(J1143:J1146)</f>
        <v>0</v>
      </c>
      <c r="K1142" s="762"/>
      <c r="L1142" s="762">
        <f>SUM(L1143:L1146)</f>
        <v>0</v>
      </c>
      <c r="M1142" s="762">
        <f>SUM(M1143:M1146)</f>
        <v>0</v>
      </c>
      <c r="N1142" s="1049"/>
      <c r="O1142" s="763">
        <f>SUM(M1143:M1146)</f>
        <v>0</v>
      </c>
      <c r="P1142" s="781" t="str">
        <f>B1142</f>
        <v>V2-7-X</v>
      </c>
      <c r="Q1142" s="781"/>
      <c r="R1142" s="781"/>
      <c r="S1142" s="781"/>
      <c r="T1142" s="781"/>
      <c r="U1142" s="781"/>
      <c r="V1142" s="781"/>
      <c r="W1142" s="781"/>
      <c r="X1142" s="781"/>
      <c r="Y1142" s="764"/>
      <c r="Z1142" s="939"/>
      <c r="AA1142" s="759"/>
      <c r="AB1142" s="759"/>
      <c r="AC1142" s="759"/>
      <c r="AD1142" s="759"/>
      <c r="AE1142" s="759"/>
      <c r="AF1142" s="824" t="s">
        <v>282</v>
      </c>
    </row>
    <row r="1143" spans="2:34" ht="15.65" customHeight="1" outlineLevel="2" x14ac:dyDescent="0.25">
      <c r="B1143" s="782"/>
      <c r="D1143" s="793" t="s">
        <v>168</v>
      </c>
      <c r="E1143" s="783"/>
      <c r="G1143" s="784"/>
      <c r="H1143" s="784"/>
      <c r="I1143" s="795"/>
      <c r="J1143" s="795"/>
      <c r="K1143" s="795"/>
      <c r="L1143" s="784"/>
      <c r="M1143" s="784"/>
      <c r="N1143" s="1049"/>
      <c r="O1143" s="785"/>
      <c r="P1143" s="785"/>
      <c r="Q1143" s="785"/>
      <c r="R1143" s="785"/>
      <c r="S1143" s="785"/>
      <c r="T1143" s="785"/>
      <c r="U1143" s="785"/>
      <c r="V1143" s="785"/>
      <c r="W1143" s="785"/>
      <c r="X1143" s="785"/>
      <c r="Y1143" s="785"/>
      <c r="Z1143" s="939"/>
      <c r="AA1143" s="753"/>
      <c r="AB1143" s="753"/>
      <c r="AC1143" s="753"/>
      <c r="AD1143" s="753"/>
      <c r="AE1143" s="753"/>
      <c r="AF1143" s="825"/>
    </row>
    <row r="1144" spans="2:34" s="769" customFormat="1" ht="15.65" customHeight="1" outlineLevel="2" x14ac:dyDescent="0.25">
      <c r="B1144" s="786" t="s">
        <v>2024</v>
      </c>
      <c r="C1144" s="1042" t="s">
        <v>150</v>
      </c>
      <c r="D1144" s="808" t="s">
        <v>250</v>
      </c>
      <c r="E1144" s="796"/>
      <c r="G1144" s="767"/>
      <c r="H1144" s="767">
        <f>E1144*G1144</f>
        <v>0</v>
      </c>
      <c r="I1144" s="767"/>
      <c r="J1144" s="767">
        <f>E1144*I1144</f>
        <v>0</v>
      </c>
      <c r="K1144" s="767"/>
      <c r="L1144" s="767">
        <f>E1144*K1144</f>
        <v>0</v>
      </c>
      <c r="M1144" s="767">
        <f>J1144+H1144*Onderbouwing_M29!$Y$2+L1144</f>
        <v>0</v>
      </c>
      <c r="N1144" s="1050"/>
      <c r="O1144" s="787"/>
      <c r="P1144" s="787"/>
      <c r="Q1144" s="787"/>
      <c r="R1144" s="787"/>
      <c r="S1144" s="787"/>
      <c r="T1144" s="787"/>
      <c r="U1144" s="787"/>
      <c r="V1144" s="787"/>
      <c r="W1144" s="787"/>
      <c r="X1144" s="787"/>
      <c r="Y1144" s="787"/>
      <c r="Z1144" s="938"/>
      <c r="AA1144" s="765"/>
      <c r="AB1144" s="765"/>
      <c r="AC1144" s="765"/>
      <c r="AD1144" s="765"/>
      <c r="AE1144" s="765"/>
      <c r="AF1144" s="826"/>
    </row>
    <row r="1145" spans="2:34" s="769" customFormat="1" ht="15.65" customHeight="1" outlineLevel="2" x14ac:dyDescent="0.25">
      <c r="B1145" s="786"/>
      <c r="C1145" s="1042" t="s">
        <v>150</v>
      </c>
      <c r="D1145" s="808" t="s">
        <v>283</v>
      </c>
      <c r="E1145" s="796"/>
      <c r="G1145" s="767">
        <v>0</v>
      </c>
      <c r="H1145" s="767">
        <f>E1145*G1145</f>
        <v>0</v>
      </c>
      <c r="I1145" s="767">
        <v>0</v>
      </c>
      <c r="J1145" s="767">
        <f>E1145*I1145</f>
        <v>0</v>
      </c>
      <c r="K1145" s="767"/>
      <c r="L1145" s="767">
        <f>E1145*K1145</f>
        <v>0</v>
      </c>
      <c r="M1145" s="767">
        <f>J1145+H1145*Onderbouwing_M29!$Y$2+L1145</f>
        <v>0</v>
      </c>
      <c r="N1145" s="1050"/>
      <c r="O1145" s="787"/>
      <c r="P1145" s="787"/>
      <c r="Q1145" s="787"/>
      <c r="R1145" s="787"/>
      <c r="S1145" s="787"/>
      <c r="T1145" s="787"/>
      <c r="U1145" s="787"/>
      <c r="V1145" s="787"/>
      <c r="W1145" s="787"/>
      <c r="X1145" s="787"/>
      <c r="Y1145" s="787"/>
      <c r="Z1145" s="938"/>
      <c r="AA1145" s="765"/>
      <c r="AB1145" s="765"/>
      <c r="AC1145" s="765"/>
      <c r="AD1145" s="765"/>
      <c r="AE1145" s="765"/>
      <c r="AF1145" s="826"/>
    </row>
    <row r="1146" spans="2:34" s="769" customFormat="1" ht="15.65" customHeight="1" outlineLevel="2" x14ac:dyDescent="0.25">
      <c r="B1146" s="786"/>
      <c r="C1146" s="1042"/>
      <c r="D1146" s="808"/>
      <c r="E1146" s="796"/>
      <c r="G1146" s="767">
        <v>0</v>
      </c>
      <c r="H1146" s="767">
        <f>E1146*G1146</f>
        <v>0</v>
      </c>
      <c r="I1146" s="767">
        <v>0</v>
      </c>
      <c r="J1146" s="767">
        <f>E1146*I1146</f>
        <v>0</v>
      </c>
      <c r="K1146" s="767"/>
      <c r="L1146" s="767">
        <f>E1146*K1146</f>
        <v>0</v>
      </c>
      <c r="M1146" s="767">
        <f>J1146+H1146*Onderbouwing_M29!$Y$2+L1146</f>
        <v>0</v>
      </c>
      <c r="N1146" s="1050"/>
      <c r="O1146" s="787"/>
      <c r="P1146" s="787"/>
      <c r="Q1146" s="787"/>
      <c r="R1146" s="787"/>
      <c r="S1146" s="787"/>
      <c r="T1146" s="787"/>
      <c r="U1146" s="787"/>
      <c r="V1146" s="787"/>
      <c r="W1146" s="787"/>
      <c r="X1146" s="787"/>
      <c r="Y1146" s="787"/>
      <c r="Z1146" s="938"/>
      <c r="AA1146" s="765"/>
      <c r="AB1146" s="765"/>
      <c r="AC1146" s="765"/>
      <c r="AD1146" s="765"/>
      <c r="AE1146" s="765"/>
      <c r="AF1146" s="826"/>
    </row>
    <row r="1147" spans="2:34" s="983" customFormat="1" ht="9" customHeight="1" outlineLevel="1" thickBot="1" x14ac:dyDescent="0.3">
      <c r="B1147" s="965"/>
      <c r="C1147" s="1038"/>
      <c r="D1147" s="966"/>
      <c r="E1147" s="967"/>
      <c r="F1147" s="966"/>
      <c r="G1147" s="968"/>
      <c r="H1147" s="968"/>
      <c r="I1147" s="968"/>
      <c r="J1147" s="968"/>
      <c r="K1147" s="968"/>
      <c r="L1147" s="968"/>
      <c r="M1147" s="968"/>
      <c r="N1147" s="1038"/>
      <c r="O1147" s="969"/>
      <c r="P1147" s="969"/>
      <c r="Q1147" s="969"/>
      <c r="R1147" s="969"/>
      <c r="S1147" s="969"/>
      <c r="T1147" s="969"/>
      <c r="U1147" s="969"/>
      <c r="V1147" s="969"/>
      <c r="W1147" s="969"/>
      <c r="X1147" s="969"/>
      <c r="Y1147" s="969"/>
      <c r="Z1147" s="984"/>
      <c r="AA1147" s="985"/>
      <c r="AB1147" s="986"/>
      <c r="AC1147" s="986"/>
      <c r="AD1147" s="986"/>
      <c r="AE1147" s="986"/>
      <c r="AF1147" s="986"/>
      <c r="AG1147" s="987"/>
      <c r="AH1147" s="987"/>
    </row>
    <row r="1148" spans="2:34" s="1003" customFormat="1" ht="15.65" customHeight="1" thickTop="1" thickBot="1" x14ac:dyDescent="0.3">
      <c r="B1148" s="975" t="s">
        <v>284</v>
      </c>
      <c r="C1148" s="1039"/>
      <c r="D1148" s="964" t="s">
        <v>126</v>
      </c>
      <c r="E1148" s="977"/>
      <c r="F1148" s="978"/>
      <c r="G1148" s="979"/>
      <c r="H1148" s="980"/>
      <c r="I1148" s="979"/>
      <c r="J1148" s="981"/>
      <c r="K1148" s="979"/>
      <c r="L1148" s="979"/>
      <c r="M1148" s="981"/>
      <c r="N1148" s="1039"/>
      <c r="O1148" s="982"/>
      <c r="P1148" s="982"/>
      <c r="Q1148" s="982"/>
      <c r="R1148" s="982"/>
      <c r="S1148" s="982"/>
      <c r="T1148" s="982"/>
      <c r="U1148" s="982"/>
      <c r="V1148" s="982"/>
      <c r="W1148" s="982"/>
      <c r="X1148" s="982"/>
      <c r="Y1148" s="982"/>
      <c r="Z1148" s="1005"/>
      <c r="AA1148" s="1004"/>
      <c r="AB1148" s="1004"/>
      <c r="AC1148" s="1004"/>
      <c r="AD1148" s="1004"/>
      <c r="AE1148" s="1004"/>
      <c r="AF1148" s="1004"/>
    </row>
    <row r="1149" spans="2:34" s="988" customFormat="1" ht="15.65" customHeight="1" outlineLevel="1" thickTop="1" x14ac:dyDescent="0.25">
      <c r="B1149" s="993" t="s">
        <v>1470</v>
      </c>
      <c r="C1149" s="1040"/>
      <c r="D1149" s="994" t="s">
        <v>1870</v>
      </c>
      <c r="E1149" s="995">
        <v>1</v>
      </c>
      <c r="F1149" s="994" t="s">
        <v>78</v>
      </c>
      <c r="G1149" s="996"/>
      <c r="H1149" s="996">
        <f>SUM(H1150:H1153)</f>
        <v>0</v>
      </c>
      <c r="I1149" s="996"/>
      <c r="J1149" s="996">
        <f>SUM(J1150:J1153)</f>
        <v>0</v>
      </c>
      <c r="K1149" s="996"/>
      <c r="L1149" s="996">
        <f>SUM(L1150:L1153)</f>
        <v>38</v>
      </c>
      <c r="M1149" s="996">
        <f>SUM(M1150:M1153)</f>
        <v>38</v>
      </c>
      <c r="N1149" s="1051"/>
      <c r="O1149" s="997">
        <f>SUM(M1150:M1153)</f>
        <v>38</v>
      </c>
      <c r="P1149" s="998" t="str">
        <f>B1149</f>
        <v>V3-1-A1</v>
      </c>
      <c r="Q1149" s="998"/>
      <c r="R1149" s="998"/>
      <c r="S1149" s="998"/>
      <c r="T1149" s="998"/>
      <c r="U1149" s="998"/>
      <c r="V1149" s="998"/>
      <c r="W1149" s="998"/>
      <c r="X1149" s="999">
        <f>SUM(X1150:X1153)</f>
        <v>44.155999999999999</v>
      </c>
      <c r="Y1149" s="1000"/>
      <c r="Z1149" s="1001"/>
      <c r="AA1149" s="1002"/>
      <c r="AB1149" s="1002"/>
      <c r="AC1149" s="1002"/>
      <c r="AD1149" s="1002"/>
      <c r="AE1149" s="1002"/>
      <c r="AF1149" s="1002"/>
    </row>
    <row r="1150" spans="2:34" ht="15.65" customHeight="1" outlineLevel="2" x14ac:dyDescent="0.25">
      <c r="B1150" s="782"/>
      <c r="D1150" s="793" t="s">
        <v>1367</v>
      </c>
      <c r="E1150" s="783"/>
      <c r="G1150" s="784"/>
      <c r="H1150" s="784"/>
      <c r="I1150" s="784"/>
      <c r="J1150" s="784"/>
      <c r="K1150" s="784"/>
      <c r="L1150" s="784"/>
      <c r="M1150" s="784"/>
      <c r="N1150" s="1049"/>
      <c r="O1150" s="785"/>
      <c r="P1150" s="785"/>
      <c r="Q1150" s="785"/>
      <c r="R1150" s="785"/>
      <c r="S1150" s="785"/>
      <c r="T1150" s="785"/>
      <c r="U1150" s="785"/>
      <c r="V1150" s="785"/>
      <c r="W1150" s="785"/>
      <c r="X1150" s="785"/>
      <c r="Y1150" s="785"/>
      <c r="Z1150" s="939"/>
      <c r="AA1150" s="753"/>
      <c r="AB1150" s="753"/>
      <c r="AC1150" s="753"/>
      <c r="AD1150" s="753"/>
      <c r="AE1150" s="753"/>
      <c r="AF1150" s="753"/>
    </row>
    <row r="1151" spans="2:34" s="769" customFormat="1" ht="15.65" customHeight="1" outlineLevel="2" x14ac:dyDescent="0.25">
      <c r="B1151" s="773"/>
      <c r="C1151" s="1041"/>
      <c r="E1151" s="783"/>
      <c r="F1151" s="773"/>
      <c r="G1151" s="784">
        <v>0</v>
      </c>
      <c r="H1151" s="784">
        <f>E1151*G1151</f>
        <v>0</v>
      </c>
      <c r="I1151" s="784">
        <v>0</v>
      </c>
      <c r="J1151" s="784">
        <f>E1151*I1151</f>
        <v>0</v>
      </c>
      <c r="K1151" s="784"/>
      <c r="L1151" s="784">
        <f>E1151*K1151</f>
        <v>0</v>
      </c>
      <c r="M1151" s="784">
        <f>J1151+H1151*Onderbouwing_M29!$Y$2+L1151</f>
        <v>0</v>
      </c>
      <c r="N1151" s="1050"/>
      <c r="O1151" s="787"/>
      <c r="P1151" s="787"/>
      <c r="Q1151" s="930" t="s">
        <v>1577</v>
      </c>
      <c r="R1151" s="930">
        <f>_xlfn.XLOOKUP(Q1151,Tabellen!$B$4:$B$16,Tabellen!$C$4:$C$16,"controleren")</f>
        <v>0.4</v>
      </c>
      <c r="S1151" s="931">
        <f>M1151*R1151</f>
        <v>0</v>
      </c>
      <c r="T1151" s="931">
        <f>M1151-S1151</f>
        <v>0</v>
      </c>
      <c r="U1151" s="931">
        <f>S1151*$U$2</f>
        <v>0</v>
      </c>
      <c r="V1151" s="931">
        <f>T1151*$V$2</f>
        <v>0</v>
      </c>
      <c r="W1151" s="787">
        <f>U1151+V1151</f>
        <v>0</v>
      </c>
      <c r="X1151" s="787">
        <f>M1151+W1151</f>
        <v>0</v>
      </c>
    </row>
    <row r="1152" spans="2:34" ht="15.65" customHeight="1" outlineLevel="2" x14ac:dyDescent="0.25">
      <c r="B1152" s="816" t="str">
        <f>B1149</f>
        <v>V3-1-A1</v>
      </c>
      <c r="D1152" s="816" t="str">
        <f>D1149</f>
        <v>Vloerisolatie - PUR-schuim gesloten cel dik 100mm Rc=3.5 - betonvloer &lt; 45 m²</v>
      </c>
      <c r="E1152" s="816">
        <v>1</v>
      </c>
      <c r="F1152" s="816" t="s">
        <v>174</v>
      </c>
      <c r="G1152" s="816">
        <v>0</v>
      </c>
      <c r="H1152" s="816">
        <f>E1152*G1152</f>
        <v>0</v>
      </c>
      <c r="I1152" s="816">
        <v>0</v>
      </c>
      <c r="J1152" s="816">
        <f>E1152*I1152</f>
        <v>0</v>
      </c>
      <c r="K1152" s="816">
        <v>38</v>
      </c>
      <c r="L1152" s="816">
        <f>E1152*K1152</f>
        <v>38</v>
      </c>
      <c r="M1152" s="816">
        <f>J1152+H1152*Onderbouwing_M29!$Y$2+L1152</f>
        <v>38</v>
      </c>
      <c r="N1152" s="1049"/>
      <c r="O1152" s="785"/>
      <c r="P1152" s="785"/>
      <c r="Q1152" s="930" t="s">
        <v>1577</v>
      </c>
      <c r="R1152" s="930">
        <f>_xlfn.XLOOKUP(Q1152,Tabellen!$B$4:$B$16,Tabellen!$C$4:$C$16,"controleren")</f>
        <v>0.4</v>
      </c>
      <c r="S1152" s="931">
        <f>M1152*R1152</f>
        <v>15.200000000000001</v>
      </c>
      <c r="T1152" s="931">
        <f>M1152-S1152</f>
        <v>22.799999999999997</v>
      </c>
      <c r="U1152" s="931">
        <f>S1152*$U$2</f>
        <v>1.3680000000000001</v>
      </c>
      <c r="V1152" s="931">
        <f>T1152*$V$2</f>
        <v>4.7879999999999994</v>
      </c>
      <c r="W1152" s="787">
        <f>U1152+V1152</f>
        <v>6.1559999999999997</v>
      </c>
      <c r="X1152" s="787">
        <f>M1152+W1152</f>
        <v>44.155999999999999</v>
      </c>
    </row>
    <row r="1153" spans="2:34" ht="15.65" customHeight="1" outlineLevel="2" x14ac:dyDescent="0.25">
      <c r="B1153" s="782"/>
      <c r="D1153" s="816"/>
      <c r="E1153" s="783"/>
      <c r="G1153" s="784"/>
      <c r="H1153" s="784"/>
      <c r="I1153" s="784"/>
      <c r="J1153" s="784"/>
      <c r="K1153" s="784"/>
      <c r="L1153" s="784"/>
      <c r="M1153" s="784"/>
      <c r="N1153" s="1049"/>
      <c r="O1153" s="785"/>
      <c r="P1153" s="785"/>
      <c r="Q1153" s="785"/>
      <c r="R1153" s="785"/>
      <c r="S1153" s="785"/>
      <c r="T1153" s="785"/>
      <c r="U1153" s="785"/>
      <c r="V1153" s="785"/>
      <c r="W1153" s="785"/>
      <c r="X1153" s="785"/>
    </row>
    <row r="1154" spans="2:34" ht="9" customHeight="1" outlineLevel="1" x14ac:dyDescent="0.25">
      <c r="B1154" s="788"/>
      <c r="D1154" s="789"/>
      <c r="E1154" s="791"/>
      <c r="F1154" s="789"/>
      <c r="G1154" s="790"/>
      <c r="H1154" s="790"/>
      <c r="I1154" s="790"/>
      <c r="J1154" s="790"/>
      <c r="K1154" s="790"/>
      <c r="L1154" s="790"/>
      <c r="M1154" s="790"/>
      <c r="N1154" s="1037"/>
      <c r="O1154" s="963"/>
      <c r="P1154" s="963"/>
      <c r="Q1154" s="963"/>
      <c r="R1154" s="963"/>
      <c r="S1154" s="963"/>
      <c r="T1154" s="963"/>
      <c r="U1154" s="963"/>
      <c r="V1154" s="963"/>
      <c r="W1154" s="963"/>
      <c r="X1154" s="963"/>
      <c r="Y1154" s="963"/>
      <c r="Z1154" s="774"/>
      <c r="AA1154" s="779"/>
      <c r="AB1154" s="753"/>
      <c r="AC1154" s="753"/>
      <c r="AD1154" s="753"/>
      <c r="AE1154" s="753"/>
      <c r="AF1154" s="753"/>
      <c r="AG1154" s="758"/>
      <c r="AH1154" s="758"/>
    </row>
    <row r="1155" spans="2:34" ht="15.65" customHeight="1" outlineLevel="1" x14ac:dyDescent="0.25">
      <c r="B1155" s="760" t="s">
        <v>1471</v>
      </c>
      <c r="D1155" s="761" t="s">
        <v>1871</v>
      </c>
      <c r="E1155" s="780">
        <v>1</v>
      </c>
      <c r="F1155" s="761" t="s">
        <v>78</v>
      </c>
      <c r="G1155" s="762"/>
      <c r="H1155" s="762">
        <f>SUM(H1156:H1159)</f>
        <v>0</v>
      </c>
      <c r="I1155" s="762"/>
      <c r="J1155" s="762">
        <f>SUM(J1156:J1159)</f>
        <v>0</v>
      </c>
      <c r="K1155" s="762"/>
      <c r="L1155" s="762">
        <f>SUM(L1156:L1159)</f>
        <v>32</v>
      </c>
      <c r="M1155" s="762">
        <f>SUM(M1156:M1159)</f>
        <v>32</v>
      </c>
      <c r="N1155" s="1049"/>
      <c r="O1155" s="763">
        <f>SUM(M1156:M1159)</f>
        <v>32</v>
      </c>
      <c r="P1155" s="781" t="str">
        <f>B1155</f>
        <v>V3-1-A2</v>
      </c>
      <c r="Q1155" s="781"/>
      <c r="R1155" s="781"/>
      <c r="S1155" s="781"/>
      <c r="T1155" s="781"/>
      <c r="U1155" s="781"/>
      <c r="V1155" s="781"/>
      <c r="W1155" s="781"/>
      <c r="X1155" s="932">
        <f>SUM(X1156:X1159)</f>
        <v>37.183999999999997</v>
      </c>
    </row>
    <row r="1156" spans="2:34" ht="15.65" customHeight="1" outlineLevel="2" x14ac:dyDescent="0.25">
      <c r="B1156" s="782"/>
      <c r="D1156" s="793" t="s">
        <v>1367</v>
      </c>
      <c r="E1156" s="783"/>
      <c r="G1156" s="784"/>
      <c r="H1156" s="784"/>
      <c r="I1156" s="784"/>
      <c r="J1156" s="784"/>
      <c r="K1156" s="784"/>
      <c r="L1156" s="784"/>
      <c r="M1156" s="784"/>
      <c r="N1156" s="1049"/>
      <c r="O1156" s="785"/>
      <c r="P1156" s="785"/>
      <c r="Q1156" s="785"/>
      <c r="R1156" s="785"/>
      <c r="S1156" s="785"/>
      <c r="T1156" s="785"/>
      <c r="U1156" s="785"/>
      <c r="V1156" s="785"/>
      <c r="W1156" s="785"/>
      <c r="X1156" s="785"/>
    </row>
    <row r="1157" spans="2:34" s="769" customFormat="1" ht="15.65" customHeight="1" outlineLevel="2" x14ac:dyDescent="0.25">
      <c r="B1157" s="773"/>
      <c r="C1157" s="1041"/>
      <c r="E1157" s="783"/>
      <c r="F1157" s="773"/>
      <c r="G1157" s="784">
        <v>0</v>
      </c>
      <c r="H1157" s="784">
        <f>E1157*G1157</f>
        <v>0</v>
      </c>
      <c r="I1157" s="784">
        <v>0</v>
      </c>
      <c r="J1157" s="784">
        <f>E1157*I1157</f>
        <v>0</v>
      </c>
      <c r="K1157" s="784"/>
      <c r="L1157" s="784">
        <f>E1157*K1157</f>
        <v>0</v>
      </c>
      <c r="M1157" s="784">
        <f>J1157+H1157*Onderbouwing_M29!$Y$2+L1157</f>
        <v>0</v>
      </c>
      <c r="N1157" s="1050"/>
      <c r="O1157" s="787"/>
      <c r="P1157" s="787"/>
      <c r="Q1157" s="930" t="s">
        <v>1577</v>
      </c>
      <c r="R1157" s="930">
        <f>_xlfn.XLOOKUP(Q1157,Tabellen!$B$4:$B$16,Tabellen!$C$4:$C$16,"controleren")</f>
        <v>0.4</v>
      </c>
      <c r="S1157" s="931">
        <f>M1157*R1157</f>
        <v>0</v>
      </c>
      <c r="T1157" s="931">
        <f>M1157-S1157</f>
        <v>0</v>
      </c>
      <c r="U1157" s="931">
        <f>S1157*$U$2</f>
        <v>0</v>
      </c>
      <c r="V1157" s="931">
        <f>T1157*$V$2</f>
        <v>0</v>
      </c>
      <c r="W1157" s="787">
        <f>U1157+V1157</f>
        <v>0</v>
      </c>
      <c r="X1157" s="787">
        <f>M1157+W1157</f>
        <v>0</v>
      </c>
    </row>
    <row r="1158" spans="2:34" ht="15.65" customHeight="1" outlineLevel="2" x14ac:dyDescent="0.25">
      <c r="B1158" s="816" t="str">
        <f>B1155</f>
        <v>V3-1-A2</v>
      </c>
      <c r="D1158" s="816" t="str">
        <f>D1155</f>
        <v>Vloerisolatie - PUR-schuim gesloten cel dik 100mm Rc=3.5 - betonvloer 45-120 m²</v>
      </c>
      <c r="E1158" s="816">
        <v>1</v>
      </c>
      <c r="F1158" s="816" t="s">
        <v>174</v>
      </c>
      <c r="G1158" s="816">
        <v>0</v>
      </c>
      <c r="H1158" s="816">
        <f>E1158*G1158</f>
        <v>0</v>
      </c>
      <c r="I1158" s="816">
        <v>0</v>
      </c>
      <c r="J1158" s="816">
        <f>E1158*I1158</f>
        <v>0</v>
      </c>
      <c r="K1158" s="816">
        <v>32</v>
      </c>
      <c r="L1158" s="816">
        <f>E1158*K1158</f>
        <v>32</v>
      </c>
      <c r="M1158" s="816">
        <f>J1158+H1158*Onderbouwing_M29!$Y$2+L1158</f>
        <v>32</v>
      </c>
      <c r="N1158" s="1049"/>
      <c r="O1158" s="785"/>
      <c r="P1158" s="785"/>
      <c r="Q1158" s="930" t="s">
        <v>1577</v>
      </c>
      <c r="R1158" s="930">
        <f>_xlfn.XLOOKUP(Q1158,Tabellen!$B$4:$B$16,Tabellen!$C$4:$C$16,"controleren")</f>
        <v>0.4</v>
      </c>
      <c r="S1158" s="931">
        <f>M1158*R1158</f>
        <v>12.8</v>
      </c>
      <c r="T1158" s="931">
        <f>M1158-S1158</f>
        <v>19.2</v>
      </c>
      <c r="U1158" s="931">
        <f>S1158*$U$2</f>
        <v>1.1519999999999999</v>
      </c>
      <c r="V1158" s="931">
        <f>T1158*$V$2</f>
        <v>4.032</v>
      </c>
      <c r="W1158" s="787">
        <f>U1158+V1158</f>
        <v>5.1840000000000002</v>
      </c>
      <c r="X1158" s="787">
        <f>M1158+W1158</f>
        <v>37.183999999999997</v>
      </c>
    </row>
    <row r="1159" spans="2:34" ht="15.65" customHeight="1" outlineLevel="2" x14ac:dyDescent="0.25">
      <c r="B1159" s="782"/>
      <c r="D1159" s="816"/>
      <c r="E1159" s="783"/>
      <c r="G1159" s="784"/>
      <c r="H1159" s="784"/>
      <c r="I1159" s="784"/>
      <c r="J1159" s="784"/>
      <c r="K1159" s="784"/>
      <c r="L1159" s="784"/>
      <c r="M1159" s="784"/>
      <c r="N1159" s="1049"/>
      <c r="O1159" s="785"/>
      <c r="P1159" s="785"/>
      <c r="Q1159" s="785"/>
      <c r="R1159" s="785"/>
      <c r="S1159" s="785"/>
      <c r="T1159" s="785"/>
      <c r="U1159" s="785"/>
      <c r="V1159" s="785"/>
      <c r="W1159" s="785"/>
      <c r="X1159" s="785"/>
    </row>
    <row r="1160" spans="2:34" ht="9" customHeight="1" outlineLevel="1" x14ac:dyDescent="0.25">
      <c r="B1160" s="788"/>
      <c r="D1160" s="789"/>
      <c r="E1160" s="791"/>
      <c r="F1160" s="789"/>
      <c r="G1160" s="790"/>
      <c r="H1160" s="790"/>
      <c r="I1160" s="790"/>
      <c r="J1160" s="790"/>
      <c r="K1160" s="790"/>
      <c r="L1160" s="790"/>
      <c r="M1160" s="790"/>
      <c r="N1160" s="1037"/>
      <c r="O1160" s="963"/>
      <c r="P1160" s="963"/>
      <c r="Q1160" s="963"/>
      <c r="R1160" s="963"/>
      <c r="S1160" s="963"/>
      <c r="T1160" s="963"/>
      <c r="U1160" s="963"/>
      <c r="V1160" s="963"/>
      <c r="W1160" s="963"/>
      <c r="X1160" s="963"/>
      <c r="Y1160" s="963"/>
      <c r="Z1160" s="774"/>
      <c r="AA1160" s="779"/>
      <c r="AB1160" s="753"/>
      <c r="AC1160" s="753"/>
      <c r="AD1160" s="753"/>
      <c r="AE1160" s="753"/>
      <c r="AF1160" s="753"/>
      <c r="AG1160" s="758"/>
      <c r="AH1160" s="758"/>
    </row>
    <row r="1161" spans="2:34" ht="15.65" customHeight="1" outlineLevel="1" x14ac:dyDescent="0.25">
      <c r="B1161" s="760" t="s">
        <v>1472</v>
      </c>
      <c r="D1161" s="761" t="s">
        <v>1872</v>
      </c>
      <c r="E1161" s="780">
        <v>1</v>
      </c>
      <c r="F1161" s="761" t="s">
        <v>78</v>
      </c>
      <c r="G1161" s="762"/>
      <c r="H1161" s="762">
        <f>SUM(H1162:H1165)</f>
        <v>0</v>
      </c>
      <c r="I1161" s="762"/>
      <c r="J1161" s="762">
        <f>SUM(J1162:J1165)</f>
        <v>0</v>
      </c>
      <c r="K1161" s="762"/>
      <c r="L1161" s="762">
        <f>SUM(L1162:L1165)</f>
        <v>28</v>
      </c>
      <c r="M1161" s="762">
        <f>SUM(M1162:M1165)</f>
        <v>28</v>
      </c>
      <c r="N1161" s="1049"/>
      <c r="O1161" s="763">
        <f>SUM(M1162:M1165)</f>
        <v>28</v>
      </c>
      <c r="P1161" s="781" t="str">
        <f>B1161</f>
        <v>V3-1-A3</v>
      </c>
      <c r="Q1161" s="781"/>
      <c r="R1161" s="781"/>
      <c r="S1161" s="781"/>
      <c r="T1161" s="781"/>
      <c r="U1161" s="781"/>
      <c r="V1161" s="781"/>
      <c r="W1161" s="781"/>
      <c r="X1161" s="932">
        <f>SUM(X1162:X1165)</f>
        <v>32.536000000000001</v>
      </c>
    </row>
    <row r="1162" spans="2:34" ht="15.65" customHeight="1" outlineLevel="2" x14ac:dyDescent="0.25">
      <c r="B1162" s="782"/>
      <c r="D1162" s="793" t="s">
        <v>1367</v>
      </c>
      <c r="E1162" s="783"/>
      <c r="G1162" s="784"/>
      <c r="H1162" s="784"/>
      <c r="I1162" s="784"/>
      <c r="J1162" s="784"/>
      <c r="K1162" s="784"/>
      <c r="L1162" s="784"/>
      <c r="M1162" s="784"/>
      <c r="N1162" s="1049"/>
      <c r="O1162" s="785"/>
      <c r="P1162" s="785"/>
      <c r="Q1162" s="785"/>
      <c r="R1162" s="785"/>
      <c r="S1162" s="785"/>
      <c r="T1162" s="785"/>
      <c r="U1162" s="785"/>
      <c r="V1162" s="785"/>
      <c r="W1162" s="785"/>
      <c r="X1162" s="785"/>
    </row>
    <row r="1163" spans="2:34" s="769" customFormat="1" ht="15.65" customHeight="1" outlineLevel="2" x14ac:dyDescent="0.25">
      <c r="B1163" s="773"/>
      <c r="C1163" s="1041"/>
      <c r="E1163" s="783"/>
      <c r="F1163" s="773"/>
      <c r="G1163" s="784">
        <v>0</v>
      </c>
      <c r="H1163" s="784">
        <f>E1163*G1163</f>
        <v>0</v>
      </c>
      <c r="I1163" s="784">
        <v>0</v>
      </c>
      <c r="J1163" s="784">
        <f>E1163*I1163</f>
        <v>0</v>
      </c>
      <c r="K1163" s="784"/>
      <c r="L1163" s="784">
        <f>E1163*K1163</f>
        <v>0</v>
      </c>
      <c r="M1163" s="784">
        <f>J1163+H1163*Onderbouwing_M29!$Y$2+L1163</f>
        <v>0</v>
      </c>
      <c r="N1163" s="1050"/>
      <c r="O1163" s="787"/>
      <c r="P1163" s="787"/>
      <c r="Q1163" s="930" t="s">
        <v>1577</v>
      </c>
      <c r="R1163" s="930">
        <f>_xlfn.XLOOKUP(Q1163,Tabellen!$B$4:$B$16,Tabellen!$C$4:$C$16,"controleren")</f>
        <v>0.4</v>
      </c>
      <c r="S1163" s="931">
        <f>M1163*R1163</f>
        <v>0</v>
      </c>
      <c r="T1163" s="931">
        <f>M1163-S1163</f>
        <v>0</v>
      </c>
      <c r="U1163" s="931">
        <f>S1163*$U$2</f>
        <v>0</v>
      </c>
      <c r="V1163" s="931">
        <f>T1163*$V$2</f>
        <v>0</v>
      </c>
      <c r="W1163" s="787">
        <f>U1163+V1163</f>
        <v>0</v>
      </c>
      <c r="X1163" s="787">
        <f>M1163+W1163</f>
        <v>0</v>
      </c>
    </row>
    <row r="1164" spans="2:34" ht="15.65" customHeight="1" outlineLevel="2" x14ac:dyDescent="0.25">
      <c r="B1164" s="816" t="str">
        <f>B1161</f>
        <v>V3-1-A3</v>
      </c>
      <c r="D1164" s="816" t="str">
        <f>D1161</f>
        <v>Vloerisolatie - PUR-schuim gelsoten cel dik 100mm Rc=3.5 - betonvloer &gt; 120 m²</v>
      </c>
      <c r="E1164" s="816">
        <v>1</v>
      </c>
      <c r="F1164" s="816" t="s">
        <v>174</v>
      </c>
      <c r="G1164" s="816">
        <v>0</v>
      </c>
      <c r="H1164" s="816">
        <f>E1164*G1164</f>
        <v>0</v>
      </c>
      <c r="I1164" s="816">
        <v>0</v>
      </c>
      <c r="J1164" s="816">
        <f>E1164*I1164</f>
        <v>0</v>
      </c>
      <c r="K1164" s="816">
        <v>28</v>
      </c>
      <c r="L1164" s="816">
        <f>E1164*K1164</f>
        <v>28</v>
      </c>
      <c r="M1164" s="816">
        <f>J1164+H1164*Onderbouwing_M29!$Y$2+L1164</f>
        <v>28</v>
      </c>
      <c r="N1164" s="1049"/>
      <c r="O1164" s="785"/>
      <c r="P1164" s="785"/>
      <c r="Q1164" s="930" t="s">
        <v>1577</v>
      </c>
      <c r="R1164" s="930">
        <f>_xlfn.XLOOKUP(Q1164,Tabellen!$B$4:$B$16,Tabellen!$C$4:$C$16,"controleren")</f>
        <v>0.4</v>
      </c>
      <c r="S1164" s="931">
        <f>M1164*R1164</f>
        <v>11.200000000000001</v>
      </c>
      <c r="T1164" s="931">
        <f>M1164-S1164</f>
        <v>16.799999999999997</v>
      </c>
      <c r="U1164" s="931">
        <f>S1164*$U$2</f>
        <v>1.008</v>
      </c>
      <c r="V1164" s="931">
        <f>T1164*$V$2</f>
        <v>3.5279999999999991</v>
      </c>
      <c r="W1164" s="787">
        <f>U1164+V1164</f>
        <v>4.5359999999999996</v>
      </c>
      <c r="X1164" s="787">
        <f>M1164+W1164</f>
        <v>32.536000000000001</v>
      </c>
    </row>
    <row r="1165" spans="2:34" ht="15.65" customHeight="1" outlineLevel="2" x14ac:dyDescent="0.25">
      <c r="B1165" s="782"/>
      <c r="D1165" s="816"/>
      <c r="E1165" s="783"/>
      <c r="G1165" s="784"/>
      <c r="H1165" s="784"/>
      <c r="I1165" s="784"/>
      <c r="J1165" s="784"/>
      <c r="K1165" s="784"/>
      <c r="L1165" s="784"/>
      <c r="M1165" s="784"/>
      <c r="N1165" s="1049"/>
      <c r="O1165" s="785"/>
      <c r="P1165" s="785"/>
      <c r="Q1165" s="785"/>
      <c r="R1165" s="785"/>
      <c r="S1165" s="785"/>
      <c r="T1165" s="785"/>
      <c r="U1165" s="785"/>
      <c r="V1165" s="785"/>
      <c r="W1165" s="785"/>
      <c r="X1165" s="785"/>
    </row>
    <row r="1166" spans="2:34" ht="9" customHeight="1" outlineLevel="1" x14ac:dyDescent="0.25">
      <c r="B1166" s="788"/>
      <c r="D1166" s="789"/>
      <c r="E1166" s="791"/>
      <c r="F1166" s="789"/>
      <c r="G1166" s="790"/>
      <c r="H1166" s="790"/>
      <c r="I1166" s="790"/>
      <c r="J1166" s="790"/>
      <c r="K1166" s="790"/>
      <c r="L1166" s="790"/>
      <c r="M1166" s="790"/>
      <c r="N1166" s="1037"/>
      <c r="O1166" s="963"/>
      <c r="P1166" s="963"/>
      <c r="Q1166" s="963"/>
      <c r="R1166" s="963"/>
      <c r="S1166" s="963"/>
      <c r="T1166" s="963"/>
      <c r="U1166" s="963"/>
      <c r="V1166" s="963"/>
      <c r="W1166" s="963"/>
      <c r="X1166" s="963"/>
      <c r="Y1166" s="963"/>
      <c r="Z1166" s="774"/>
      <c r="AA1166" s="779"/>
      <c r="AB1166" s="753"/>
      <c r="AC1166" s="753"/>
      <c r="AD1166" s="753"/>
      <c r="AE1166" s="753"/>
      <c r="AF1166" s="753"/>
      <c r="AG1166" s="758"/>
      <c r="AH1166" s="758"/>
    </row>
    <row r="1167" spans="2:34" ht="15.65" customHeight="1" outlineLevel="1" x14ac:dyDescent="0.25">
      <c r="B1167" s="760" t="s">
        <v>1473</v>
      </c>
      <c r="D1167" s="761" t="s">
        <v>1542</v>
      </c>
      <c r="E1167" s="780">
        <v>1</v>
      </c>
      <c r="F1167" s="761" t="s">
        <v>78</v>
      </c>
      <c r="G1167" s="762"/>
      <c r="H1167" s="762">
        <f>SUM(H1169:H1171)</f>
        <v>0</v>
      </c>
      <c r="I1167" s="762"/>
      <c r="J1167" s="762">
        <f>SUM(J1169:J1171)</f>
        <v>0</v>
      </c>
      <c r="K1167" s="762"/>
      <c r="L1167" s="762">
        <f>SUM(L1169:L1171)</f>
        <v>0.25</v>
      </c>
      <c r="M1167" s="762">
        <f>SUM(M1169:M1171)</f>
        <v>0.25</v>
      </c>
      <c r="N1167" s="1049"/>
      <c r="O1167" s="763">
        <f>SUM(M1169:M1171)</f>
        <v>0.25</v>
      </c>
      <c r="P1167" s="781" t="str">
        <f>B1167</f>
        <v>V3-1-A4</v>
      </c>
      <c r="Q1167" s="781"/>
      <c r="R1167" s="781"/>
      <c r="S1167" s="781"/>
      <c r="T1167" s="781"/>
      <c r="U1167" s="781"/>
      <c r="V1167" s="781"/>
      <c r="W1167" s="781"/>
      <c r="X1167" s="932">
        <f>SUM(X1168:X1170)</f>
        <v>0.29049999999999998</v>
      </c>
    </row>
    <row r="1168" spans="2:34" ht="15.65" customHeight="1" outlineLevel="2" x14ac:dyDescent="0.25">
      <c r="B1168" s="782"/>
      <c r="D1168" s="793" t="s">
        <v>1367</v>
      </c>
      <c r="E1168" s="783"/>
      <c r="G1168" s="784"/>
      <c r="H1168" s="784"/>
      <c r="I1168" s="784"/>
      <c r="J1168" s="784"/>
      <c r="K1168" s="784"/>
      <c r="L1168" s="784"/>
      <c r="M1168" s="784"/>
      <c r="N1168" s="1049"/>
      <c r="O1168" s="785"/>
      <c r="P1168" s="785"/>
      <c r="Q1168" s="785"/>
      <c r="R1168" s="785"/>
      <c r="S1168" s="785"/>
      <c r="T1168" s="785"/>
      <c r="U1168" s="785"/>
      <c r="V1168" s="785"/>
      <c r="W1168" s="785"/>
      <c r="X1168" s="785"/>
    </row>
    <row r="1169" spans="2:34" ht="15.65" customHeight="1" outlineLevel="2" x14ac:dyDescent="0.25">
      <c r="B1169" s="782"/>
      <c r="D1169" s="793" t="s">
        <v>1873</v>
      </c>
      <c r="E1169" s="783"/>
      <c r="G1169" s="784"/>
      <c r="H1169" s="784"/>
      <c r="I1169" s="784"/>
      <c r="J1169" s="784"/>
      <c r="K1169" s="784"/>
      <c r="L1169" s="784"/>
      <c r="M1169" s="784"/>
      <c r="N1169" s="1049"/>
      <c r="O1169" s="785"/>
      <c r="P1169" s="785"/>
      <c r="Q1169" s="785"/>
      <c r="R1169" s="785"/>
      <c r="S1169" s="785"/>
      <c r="T1169" s="785"/>
      <c r="U1169" s="785"/>
      <c r="V1169" s="785"/>
      <c r="W1169" s="785"/>
      <c r="X1169" s="785"/>
    </row>
    <row r="1170" spans="2:34" ht="15.65" customHeight="1" outlineLevel="2" x14ac:dyDescent="0.25">
      <c r="B1170" s="816" t="str">
        <f>B1167</f>
        <v>V3-1-A4</v>
      </c>
      <c r="D1170" s="816" t="str">
        <f>D1167</f>
        <v xml:space="preserve">╚ Meer-/minderprijs PUR-schuim gesloten cel per mm </v>
      </c>
      <c r="E1170" s="816">
        <v>1</v>
      </c>
      <c r="F1170" s="816" t="s">
        <v>174</v>
      </c>
      <c r="G1170" s="816">
        <v>0</v>
      </c>
      <c r="H1170" s="816">
        <f>E1170*G1170</f>
        <v>0</v>
      </c>
      <c r="I1170" s="816">
        <v>0</v>
      </c>
      <c r="J1170" s="816">
        <f>E1170*I1170</f>
        <v>0</v>
      </c>
      <c r="K1170" s="816">
        <v>0.25</v>
      </c>
      <c r="L1170" s="816">
        <f>E1170*K1170</f>
        <v>0.25</v>
      </c>
      <c r="M1170" s="816">
        <f>J1170+H1170*Onderbouwing_M29!$Y$2+L1170</f>
        <v>0.25</v>
      </c>
      <c r="N1170" s="1049"/>
      <c r="O1170" s="785"/>
      <c r="P1170" s="785"/>
      <c r="Q1170" s="930" t="s">
        <v>1577</v>
      </c>
      <c r="R1170" s="930">
        <f>_xlfn.XLOOKUP(Q1170,Tabellen!$B$4:$B$16,Tabellen!$C$4:$C$16,"controleren")</f>
        <v>0.4</v>
      </c>
      <c r="S1170" s="931">
        <f>M1170*R1170</f>
        <v>0.1</v>
      </c>
      <c r="T1170" s="931">
        <f>M1170-S1170</f>
        <v>0.15</v>
      </c>
      <c r="U1170" s="931">
        <f>S1170*$U$2</f>
        <v>8.9999999999999993E-3</v>
      </c>
      <c r="V1170" s="931">
        <f>T1170*$V$2</f>
        <v>3.15E-2</v>
      </c>
      <c r="W1170" s="787">
        <f>U1170+V1170</f>
        <v>4.0500000000000001E-2</v>
      </c>
      <c r="X1170" s="787">
        <f>M1170+W1170</f>
        <v>0.29049999999999998</v>
      </c>
    </row>
    <row r="1171" spans="2:34" ht="15.65" customHeight="1" outlineLevel="2" x14ac:dyDescent="0.25">
      <c r="B1171" s="782"/>
      <c r="D1171" s="816"/>
      <c r="E1171" s="783"/>
      <c r="G1171" s="784"/>
      <c r="H1171" s="784"/>
      <c r="I1171" s="784"/>
      <c r="J1171" s="784"/>
      <c r="K1171" s="784"/>
      <c r="L1171" s="784"/>
      <c r="M1171" s="784"/>
      <c r="N1171" s="1049"/>
      <c r="O1171" s="785"/>
      <c r="P1171" s="785"/>
      <c r="Q1171" s="785"/>
      <c r="R1171" s="785"/>
      <c r="S1171" s="785"/>
      <c r="T1171" s="785"/>
      <c r="U1171" s="785"/>
      <c r="V1171" s="785"/>
      <c r="W1171" s="785"/>
      <c r="X1171" s="785"/>
    </row>
    <row r="1172" spans="2:34" ht="9" customHeight="1" outlineLevel="1" x14ac:dyDescent="0.25">
      <c r="B1172" s="788"/>
      <c r="D1172" s="789"/>
      <c r="E1172" s="791"/>
      <c r="F1172" s="789"/>
      <c r="G1172" s="790"/>
      <c r="H1172" s="790"/>
      <c r="I1172" s="790"/>
      <c r="J1172" s="790"/>
      <c r="K1172" s="790"/>
      <c r="L1172" s="790"/>
      <c r="M1172" s="790"/>
      <c r="N1172" s="1037"/>
      <c r="O1172" s="963"/>
      <c r="P1172" s="963"/>
      <c r="Q1172" s="963"/>
      <c r="R1172" s="963"/>
      <c r="S1172" s="963"/>
      <c r="T1172" s="963"/>
      <c r="U1172" s="963"/>
      <c r="V1172" s="963"/>
      <c r="W1172" s="963"/>
      <c r="X1172" s="963"/>
      <c r="Y1172" s="963"/>
      <c r="Z1172" s="774"/>
      <c r="AA1172" s="779"/>
      <c r="AB1172" s="753"/>
      <c r="AC1172" s="753"/>
      <c r="AD1172" s="753"/>
      <c r="AE1172" s="753"/>
      <c r="AF1172" s="753"/>
      <c r="AG1172" s="758"/>
      <c r="AH1172" s="758"/>
    </row>
    <row r="1173" spans="2:34" ht="15.65" customHeight="1" outlineLevel="1" x14ac:dyDescent="0.25">
      <c r="B1173" s="760" t="s">
        <v>1474</v>
      </c>
      <c r="D1173" s="761" t="s">
        <v>1874</v>
      </c>
      <c r="E1173" s="780">
        <v>1</v>
      </c>
      <c r="F1173" s="761" t="s">
        <v>78</v>
      </c>
      <c r="G1173" s="762"/>
      <c r="H1173" s="762">
        <f>SUM(H1174:H1181)</f>
        <v>0</v>
      </c>
      <c r="I1173" s="762"/>
      <c r="J1173" s="762">
        <f>SUM(J1174:J1181)</f>
        <v>0</v>
      </c>
      <c r="K1173" s="762"/>
      <c r="L1173" s="762">
        <f>SUM(L1174:L1181)</f>
        <v>44.76</v>
      </c>
      <c r="M1173" s="762">
        <f>SUM(M1174:M1181)</f>
        <v>44.76</v>
      </c>
      <c r="N1173" s="1049"/>
      <c r="O1173" s="763">
        <f>SUM(M1174:M1181)</f>
        <v>44.76</v>
      </c>
      <c r="P1173" s="781" t="str">
        <f>B1173</f>
        <v>V3-1-B1</v>
      </c>
      <c r="Q1173" s="781"/>
      <c r="R1173" s="781"/>
      <c r="S1173" s="781"/>
      <c r="T1173" s="781"/>
      <c r="U1173" s="781"/>
      <c r="V1173" s="781"/>
      <c r="W1173" s="781"/>
      <c r="X1173" s="932">
        <f>SUM(X1174:X1180)</f>
        <v>52.011119999999998</v>
      </c>
    </row>
    <row r="1174" spans="2:34" ht="15.65" customHeight="1" outlineLevel="2" x14ac:dyDescent="0.25">
      <c r="B1174" s="782"/>
      <c r="D1174" s="793" t="s">
        <v>1439</v>
      </c>
      <c r="E1174" s="783"/>
      <c r="G1174" s="784"/>
      <c r="H1174" s="784"/>
      <c r="I1174" s="784"/>
      <c r="J1174" s="784"/>
      <c r="K1174" s="784"/>
      <c r="L1174" s="784"/>
      <c r="M1174" s="784"/>
      <c r="N1174" s="1049"/>
      <c r="O1174" s="785"/>
      <c r="P1174" s="785"/>
      <c r="Q1174" s="785"/>
      <c r="R1174" s="785"/>
      <c r="S1174" s="785"/>
      <c r="T1174" s="785"/>
      <c r="U1174" s="785"/>
      <c r="V1174" s="785"/>
      <c r="W1174" s="785"/>
      <c r="X1174" s="785"/>
    </row>
    <row r="1175" spans="2:34" s="769" customFormat="1" ht="15.65" customHeight="1" outlineLevel="2" x14ac:dyDescent="0.25">
      <c r="B1175" s="773"/>
      <c r="C1175" s="1041"/>
      <c r="D1175" s="773" t="s">
        <v>2035</v>
      </c>
      <c r="E1175" s="783"/>
      <c r="F1175" s="773"/>
      <c r="G1175" s="784">
        <v>0</v>
      </c>
      <c r="H1175" s="784">
        <f t="shared" ref="H1175:H1180" si="576">E1175*G1175</f>
        <v>0</v>
      </c>
      <c r="I1175" s="784">
        <v>0</v>
      </c>
      <c r="J1175" s="784">
        <f t="shared" ref="J1175:J1180" si="577">E1175*I1175</f>
        <v>0</v>
      </c>
      <c r="K1175" s="784"/>
      <c r="L1175" s="784">
        <f t="shared" ref="L1175:L1180" si="578">E1175*K1175</f>
        <v>0</v>
      </c>
      <c r="M1175" s="784">
        <f>J1175+H1175*Onderbouwing_M29!$Y$2+L1175</f>
        <v>0</v>
      </c>
      <c r="N1175" s="1050"/>
      <c r="O1175" s="787"/>
      <c r="P1175" s="787"/>
      <c r="Q1175" s="930" t="s">
        <v>1577</v>
      </c>
      <c r="R1175" s="930">
        <f>_xlfn.XLOOKUP(Q1175,Tabellen!$B$4:$B$16,Tabellen!$C$4:$C$16,"controleren")</f>
        <v>0.4</v>
      </c>
      <c r="S1175" s="931">
        <f t="shared" ref="S1175:S1180" si="579">M1175*R1175</f>
        <v>0</v>
      </c>
      <c r="T1175" s="931">
        <f t="shared" ref="T1175:T1180" si="580">M1175-S1175</f>
        <v>0</v>
      </c>
      <c r="U1175" s="931">
        <f t="shared" ref="U1175:U1180" si="581">S1175*$U$2</f>
        <v>0</v>
      </c>
      <c r="V1175" s="931">
        <f t="shared" ref="V1175:V1180" si="582">T1175*$V$2</f>
        <v>0</v>
      </c>
      <c r="W1175" s="787">
        <f t="shared" ref="W1175:W1180" si="583">U1175+V1175</f>
        <v>0</v>
      </c>
      <c r="X1175" s="787">
        <f t="shared" ref="X1175:X1180" si="584">M1175+W1175</f>
        <v>0</v>
      </c>
    </row>
    <row r="1176" spans="2:34" s="769" customFormat="1" ht="15.65" customHeight="1" outlineLevel="2" x14ac:dyDescent="0.25">
      <c r="B1176" s="773"/>
      <c r="C1176" s="1041"/>
      <c r="D1176" s="1013" t="s">
        <v>2036</v>
      </c>
      <c r="E1176" s="783"/>
      <c r="F1176" s="773"/>
      <c r="G1176" s="784">
        <v>0</v>
      </c>
      <c r="H1176" s="784">
        <f t="shared" si="576"/>
        <v>0</v>
      </c>
      <c r="I1176" s="784">
        <v>0</v>
      </c>
      <c r="J1176" s="784">
        <f t="shared" si="577"/>
        <v>0</v>
      </c>
      <c r="K1176" s="784"/>
      <c r="L1176" s="784">
        <f t="shared" si="578"/>
        <v>0</v>
      </c>
      <c r="M1176" s="784">
        <f>J1176+H1176*Onderbouwing_M29!$Y$2+L1176</f>
        <v>0</v>
      </c>
      <c r="N1176" s="1050"/>
      <c r="O1176" s="787"/>
      <c r="P1176" s="787"/>
      <c r="Q1176" s="930" t="s">
        <v>1577</v>
      </c>
      <c r="R1176" s="930">
        <f>_xlfn.XLOOKUP(Q1176,Tabellen!$B$4:$B$16,Tabellen!$C$4:$C$16,"controleren")</f>
        <v>0.4</v>
      </c>
      <c r="S1176" s="931">
        <f t="shared" si="579"/>
        <v>0</v>
      </c>
      <c r="T1176" s="931">
        <f t="shared" si="580"/>
        <v>0</v>
      </c>
      <c r="U1176" s="931">
        <f t="shared" si="581"/>
        <v>0</v>
      </c>
      <c r="V1176" s="931">
        <f t="shared" si="582"/>
        <v>0</v>
      </c>
      <c r="W1176" s="787">
        <f t="shared" si="583"/>
        <v>0</v>
      </c>
      <c r="X1176" s="787">
        <f t="shared" si="584"/>
        <v>0</v>
      </c>
    </row>
    <row r="1177" spans="2:34" s="769" customFormat="1" ht="15.65" customHeight="1" outlineLevel="2" x14ac:dyDescent="0.25">
      <c r="B1177" s="773"/>
      <c r="C1177" s="1041"/>
      <c r="D1177" s="1013" t="s">
        <v>2037</v>
      </c>
      <c r="E1177" s="783"/>
      <c r="F1177" s="773"/>
      <c r="G1177" s="784">
        <v>0</v>
      </c>
      <c r="H1177" s="784">
        <f t="shared" si="576"/>
        <v>0</v>
      </c>
      <c r="I1177" s="784">
        <v>0</v>
      </c>
      <c r="J1177" s="784">
        <f t="shared" si="577"/>
        <v>0</v>
      </c>
      <c r="K1177" s="784"/>
      <c r="L1177" s="784">
        <f t="shared" si="578"/>
        <v>0</v>
      </c>
      <c r="M1177" s="784">
        <f>J1177+H1177*Onderbouwing_M29!$Y$2+L1177</f>
        <v>0</v>
      </c>
      <c r="N1177" s="1050"/>
      <c r="O1177" s="787"/>
      <c r="P1177" s="787"/>
      <c r="Q1177" s="930" t="s">
        <v>1577</v>
      </c>
      <c r="R1177" s="930">
        <f>_xlfn.XLOOKUP(Q1177,Tabellen!$B$4:$B$16,Tabellen!$C$4:$C$16,"controleren")</f>
        <v>0.4</v>
      </c>
      <c r="S1177" s="931">
        <f t="shared" si="579"/>
        <v>0</v>
      </c>
      <c r="T1177" s="931">
        <f t="shared" si="580"/>
        <v>0</v>
      </c>
      <c r="U1177" s="931">
        <f t="shared" si="581"/>
        <v>0</v>
      </c>
      <c r="V1177" s="931">
        <f t="shared" si="582"/>
        <v>0</v>
      </c>
      <c r="W1177" s="787">
        <f t="shared" si="583"/>
        <v>0</v>
      </c>
      <c r="X1177" s="787">
        <f t="shared" si="584"/>
        <v>0</v>
      </c>
    </row>
    <row r="1178" spans="2:34" s="769" customFormat="1" ht="15.65" customHeight="1" outlineLevel="2" x14ac:dyDescent="0.25">
      <c r="B1178" s="773"/>
      <c r="C1178" s="1041"/>
      <c r="D1178" s="1013" t="s">
        <v>2038</v>
      </c>
      <c r="E1178" s="783"/>
      <c r="F1178" s="773"/>
      <c r="G1178" s="784">
        <v>0</v>
      </c>
      <c r="H1178" s="784">
        <f t="shared" si="576"/>
        <v>0</v>
      </c>
      <c r="I1178" s="784">
        <v>0</v>
      </c>
      <c r="J1178" s="784">
        <f t="shared" si="577"/>
        <v>0</v>
      </c>
      <c r="K1178" s="784"/>
      <c r="L1178" s="784">
        <f t="shared" si="578"/>
        <v>0</v>
      </c>
      <c r="M1178" s="784">
        <f>J1178+H1178*Onderbouwing_M29!$Y$2+L1178</f>
        <v>0</v>
      </c>
      <c r="N1178" s="1050"/>
      <c r="O1178" s="787"/>
      <c r="P1178" s="787"/>
      <c r="Q1178" s="930" t="s">
        <v>1577</v>
      </c>
      <c r="R1178" s="930">
        <f>_xlfn.XLOOKUP(Q1178,Tabellen!$B$4:$B$16,Tabellen!$C$4:$C$16,"controleren")</f>
        <v>0.4</v>
      </c>
      <c r="S1178" s="931">
        <f t="shared" si="579"/>
        <v>0</v>
      </c>
      <c r="T1178" s="931">
        <f t="shared" si="580"/>
        <v>0</v>
      </c>
      <c r="U1178" s="931">
        <f t="shared" si="581"/>
        <v>0</v>
      </c>
      <c r="V1178" s="931">
        <f t="shared" si="582"/>
        <v>0</v>
      </c>
      <c r="W1178" s="787">
        <f t="shared" si="583"/>
        <v>0</v>
      </c>
      <c r="X1178" s="787">
        <f t="shared" si="584"/>
        <v>0</v>
      </c>
    </row>
    <row r="1179" spans="2:34" s="769" customFormat="1" ht="15.65" customHeight="1" outlineLevel="2" x14ac:dyDescent="0.25">
      <c r="B1179" s="773"/>
      <c r="C1179" s="1041"/>
      <c r="D1179" s="1013" t="s">
        <v>2039</v>
      </c>
      <c r="E1179" s="783"/>
      <c r="F1179" s="773"/>
      <c r="G1179" s="784">
        <v>0</v>
      </c>
      <c r="H1179" s="784">
        <f t="shared" si="576"/>
        <v>0</v>
      </c>
      <c r="I1179" s="784">
        <v>0</v>
      </c>
      <c r="J1179" s="784">
        <f t="shared" si="577"/>
        <v>0</v>
      </c>
      <c r="K1179" s="784"/>
      <c r="L1179" s="784">
        <f t="shared" si="578"/>
        <v>0</v>
      </c>
      <c r="M1179" s="784">
        <f>J1179+H1179*Onderbouwing_M29!$Y$2+L1179</f>
        <v>0</v>
      </c>
      <c r="N1179" s="1050"/>
      <c r="O1179" s="787"/>
      <c r="P1179" s="787"/>
      <c r="Q1179" s="930" t="s">
        <v>1577</v>
      </c>
      <c r="R1179" s="930">
        <f>_xlfn.XLOOKUP(Q1179,Tabellen!$B$4:$B$16,Tabellen!$C$4:$C$16,"controleren")</f>
        <v>0.4</v>
      </c>
      <c r="S1179" s="931">
        <f t="shared" si="579"/>
        <v>0</v>
      </c>
      <c r="T1179" s="931">
        <f t="shared" si="580"/>
        <v>0</v>
      </c>
      <c r="U1179" s="931">
        <f t="shared" si="581"/>
        <v>0</v>
      </c>
      <c r="V1179" s="931">
        <f t="shared" si="582"/>
        <v>0</v>
      </c>
      <c r="W1179" s="787">
        <f t="shared" si="583"/>
        <v>0</v>
      </c>
      <c r="X1179" s="787">
        <f t="shared" si="584"/>
        <v>0</v>
      </c>
    </row>
    <row r="1180" spans="2:34" s="769" customFormat="1" ht="15.65" customHeight="1" outlineLevel="2" x14ac:dyDescent="0.25">
      <c r="B1180" s="773" t="str">
        <f>B1173</f>
        <v>V3-1-B1</v>
      </c>
      <c r="C1180" s="1042"/>
      <c r="D1180" s="773" t="str">
        <f>D1173</f>
        <v>Vloerisolatie - isolatiefolie Rc &gt;5.0 en dik 15cm &lt; 35 m²</v>
      </c>
      <c r="E1180" s="810">
        <v>1</v>
      </c>
      <c r="F1180" s="773" t="s">
        <v>78</v>
      </c>
      <c r="G1180" s="784"/>
      <c r="H1180" s="784">
        <f t="shared" si="576"/>
        <v>0</v>
      </c>
      <c r="I1180" s="784"/>
      <c r="J1180" s="784">
        <f t="shared" si="577"/>
        <v>0</v>
      </c>
      <c r="K1180" s="784">
        <v>44.76</v>
      </c>
      <c r="L1180" s="784">
        <f t="shared" si="578"/>
        <v>44.76</v>
      </c>
      <c r="M1180" s="784">
        <f>J1180+H1180*Onderbouwing_M29!$Y$2+L1180</f>
        <v>44.76</v>
      </c>
      <c r="N1180" s="1050"/>
      <c r="O1180" s="787"/>
      <c r="P1180" s="787"/>
      <c r="Q1180" s="930" t="s">
        <v>1577</v>
      </c>
      <c r="R1180" s="930">
        <f>_xlfn.XLOOKUP(Q1180,Tabellen!$B$4:$B$16,Tabellen!$C$4:$C$16,"controleren")</f>
        <v>0.4</v>
      </c>
      <c r="S1180" s="931">
        <f t="shared" si="579"/>
        <v>17.904</v>
      </c>
      <c r="T1180" s="931">
        <f t="shared" si="580"/>
        <v>26.855999999999998</v>
      </c>
      <c r="U1180" s="931">
        <f t="shared" si="581"/>
        <v>1.6113599999999999</v>
      </c>
      <c r="V1180" s="931">
        <f t="shared" si="582"/>
        <v>5.639759999999999</v>
      </c>
      <c r="W1180" s="787">
        <f t="shared" si="583"/>
        <v>7.2511199999999985</v>
      </c>
      <c r="X1180" s="787">
        <f t="shared" si="584"/>
        <v>52.011119999999998</v>
      </c>
    </row>
    <row r="1181" spans="2:34" ht="15.65" customHeight="1" outlineLevel="2" x14ac:dyDescent="0.25">
      <c r="B1181" s="782"/>
      <c r="D1181" s="816"/>
      <c r="E1181" s="783"/>
      <c r="G1181" s="784"/>
      <c r="H1181" s="784"/>
      <c r="I1181" s="784"/>
      <c r="J1181" s="784"/>
      <c r="K1181" s="784"/>
      <c r="L1181" s="784"/>
      <c r="M1181" s="784"/>
      <c r="N1181" s="1049"/>
      <c r="O1181" s="785"/>
      <c r="P1181" s="785"/>
      <c r="Q1181" s="785"/>
      <c r="R1181" s="785"/>
      <c r="S1181" s="785"/>
      <c r="T1181" s="785"/>
      <c r="U1181" s="785"/>
      <c r="V1181" s="785"/>
      <c r="W1181" s="785"/>
      <c r="X1181" s="785"/>
    </row>
    <row r="1182" spans="2:34" ht="9" customHeight="1" outlineLevel="1" x14ac:dyDescent="0.25">
      <c r="B1182" s="788"/>
      <c r="D1182" s="789"/>
      <c r="E1182" s="791"/>
      <c r="F1182" s="789"/>
      <c r="G1182" s="790"/>
      <c r="H1182" s="790"/>
      <c r="I1182" s="790"/>
      <c r="J1182" s="790"/>
      <c r="K1182" s="790"/>
      <c r="L1182" s="790"/>
      <c r="M1182" s="790"/>
      <c r="N1182" s="1037"/>
      <c r="O1182" s="963"/>
      <c r="P1182" s="963"/>
      <c r="Q1182" s="963"/>
      <c r="R1182" s="963"/>
      <c r="S1182" s="963"/>
      <c r="T1182" s="963"/>
      <c r="U1182" s="963"/>
      <c r="V1182" s="963"/>
      <c r="W1182" s="963"/>
      <c r="X1182" s="963"/>
      <c r="Y1182" s="963"/>
      <c r="Z1182" s="774"/>
      <c r="AA1182" s="779"/>
      <c r="AB1182" s="753"/>
      <c r="AC1182" s="753"/>
      <c r="AD1182" s="753"/>
      <c r="AE1182" s="753"/>
      <c r="AF1182" s="753"/>
      <c r="AG1182" s="758"/>
      <c r="AH1182" s="758"/>
    </row>
    <row r="1183" spans="2:34" ht="15.65" customHeight="1" outlineLevel="1" x14ac:dyDescent="0.25">
      <c r="B1183" s="760" t="s">
        <v>1475</v>
      </c>
      <c r="D1183" s="761" t="s">
        <v>1875</v>
      </c>
      <c r="E1183" s="780">
        <v>1</v>
      </c>
      <c r="F1183" s="761" t="s">
        <v>78</v>
      </c>
      <c r="G1183" s="762"/>
      <c r="H1183" s="762">
        <f>SUM(H1184:H1191)</f>
        <v>0</v>
      </c>
      <c r="I1183" s="762"/>
      <c r="J1183" s="762">
        <f>SUM(J1184:J1191)</f>
        <v>0</v>
      </c>
      <c r="K1183" s="762"/>
      <c r="L1183" s="762">
        <f>SUM(L1184:L1191)</f>
        <v>37.479999999999997</v>
      </c>
      <c r="M1183" s="762">
        <f>SUM(M1184:M1191)</f>
        <v>37.479999999999997</v>
      </c>
      <c r="N1183" s="1049"/>
      <c r="O1183" s="763">
        <f>SUM(M1184:M1191)</f>
        <v>37.479999999999997</v>
      </c>
      <c r="P1183" s="781" t="str">
        <f>B1183</f>
        <v>V3-1-B2</v>
      </c>
      <c r="Q1183" s="781"/>
      <c r="R1183" s="781"/>
      <c r="S1183" s="781"/>
      <c r="T1183" s="781"/>
      <c r="U1183" s="781"/>
      <c r="V1183" s="781"/>
      <c r="W1183" s="781"/>
      <c r="X1183" s="932">
        <f>SUM(X1184:X1190)</f>
        <v>43.551759999999994</v>
      </c>
    </row>
    <row r="1184" spans="2:34" ht="15.65" customHeight="1" outlineLevel="2" x14ac:dyDescent="0.25">
      <c r="B1184" s="782"/>
      <c r="D1184" s="793" t="s">
        <v>1439</v>
      </c>
      <c r="E1184" s="783"/>
      <c r="G1184" s="784"/>
      <c r="H1184" s="784"/>
      <c r="I1184" s="784"/>
      <c r="J1184" s="784"/>
      <c r="K1184" s="784"/>
      <c r="L1184" s="784"/>
      <c r="M1184" s="784"/>
      <c r="N1184" s="1049"/>
      <c r="O1184" s="785"/>
      <c r="P1184" s="785"/>
      <c r="Q1184" s="785"/>
      <c r="R1184" s="785"/>
      <c r="S1184" s="785"/>
      <c r="T1184" s="785"/>
      <c r="U1184" s="785"/>
      <c r="V1184" s="785"/>
      <c r="W1184" s="785"/>
      <c r="X1184" s="785"/>
    </row>
    <row r="1185" spans="2:34" s="769" customFormat="1" ht="15.65" customHeight="1" outlineLevel="2" x14ac:dyDescent="0.25">
      <c r="B1185" s="773"/>
      <c r="C1185" s="1041"/>
      <c r="D1185" s="773" t="s">
        <v>2035</v>
      </c>
      <c r="E1185" s="783"/>
      <c r="F1185" s="773"/>
      <c r="G1185" s="784">
        <v>0</v>
      </c>
      <c r="H1185" s="784">
        <f t="shared" ref="H1185:H1190" si="585">E1185*G1185</f>
        <v>0</v>
      </c>
      <c r="I1185" s="784">
        <v>0</v>
      </c>
      <c r="J1185" s="784">
        <f t="shared" ref="J1185:J1190" si="586">E1185*I1185</f>
        <v>0</v>
      </c>
      <c r="K1185" s="784"/>
      <c r="L1185" s="784">
        <f t="shared" ref="L1185:L1190" si="587">E1185*K1185</f>
        <v>0</v>
      </c>
      <c r="M1185" s="784">
        <f>J1185+H1185*Onderbouwing_M29!$Y$2+L1185</f>
        <v>0</v>
      </c>
      <c r="N1185" s="1050"/>
      <c r="O1185" s="787"/>
      <c r="P1185" s="787"/>
      <c r="Q1185" s="930" t="s">
        <v>1577</v>
      </c>
      <c r="R1185" s="930">
        <f>_xlfn.XLOOKUP(Q1185,Tabellen!$B$4:$B$16,Tabellen!$C$4:$C$16,"controleren")</f>
        <v>0.4</v>
      </c>
      <c r="S1185" s="931">
        <f t="shared" ref="S1185:S1190" si="588">M1185*R1185</f>
        <v>0</v>
      </c>
      <c r="T1185" s="931">
        <f t="shared" ref="T1185:T1190" si="589">M1185-S1185</f>
        <v>0</v>
      </c>
      <c r="U1185" s="931">
        <f t="shared" ref="U1185:U1190" si="590">S1185*$U$2</f>
        <v>0</v>
      </c>
      <c r="V1185" s="931">
        <f t="shared" ref="V1185:V1190" si="591">T1185*$V$2</f>
        <v>0</v>
      </c>
      <c r="W1185" s="787">
        <f t="shared" ref="W1185:W1190" si="592">U1185+V1185</f>
        <v>0</v>
      </c>
      <c r="X1185" s="787">
        <f t="shared" ref="X1185:X1190" si="593">M1185+W1185</f>
        <v>0</v>
      </c>
    </row>
    <row r="1186" spans="2:34" s="769" customFormat="1" ht="15.65" customHeight="1" outlineLevel="2" x14ac:dyDescent="0.25">
      <c r="B1186" s="773"/>
      <c r="C1186" s="1041"/>
      <c r="D1186" s="1013" t="s">
        <v>2036</v>
      </c>
      <c r="E1186" s="783"/>
      <c r="F1186" s="773"/>
      <c r="G1186" s="784">
        <v>0</v>
      </c>
      <c r="H1186" s="784">
        <f t="shared" si="585"/>
        <v>0</v>
      </c>
      <c r="I1186" s="784">
        <v>0</v>
      </c>
      <c r="J1186" s="784">
        <f t="shared" si="586"/>
        <v>0</v>
      </c>
      <c r="K1186" s="784"/>
      <c r="L1186" s="784">
        <f t="shared" si="587"/>
        <v>0</v>
      </c>
      <c r="M1186" s="784">
        <f>J1186+H1186*Onderbouwing_M29!$Y$2+L1186</f>
        <v>0</v>
      </c>
      <c r="N1186" s="1050"/>
      <c r="O1186" s="787"/>
      <c r="P1186" s="787"/>
      <c r="Q1186" s="930" t="s">
        <v>1577</v>
      </c>
      <c r="R1186" s="930">
        <f>_xlfn.XLOOKUP(Q1186,Tabellen!$B$4:$B$16,Tabellen!$C$4:$C$16,"controleren")</f>
        <v>0.4</v>
      </c>
      <c r="S1186" s="931">
        <f t="shared" si="588"/>
        <v>0</v>
      </c>
      <c r="T1186" s="931">
        <f t="shared" si="589"/>
        <v>0</v>
      </c>
      <c r="U1186" s="931">
        <f t="shared" si="590"/>
        <v>0</v>
      </c>
      <c r="V1186" s="931">
        <f t="shared" si="591"/>
        <v>0</v>
      </c>
      <c r="W1186" s="787">
        <f t="shared" si="592"/>
        <v>0</v>
      </c>
      <c r="X1186" s="787">
        <f t="shared" si="593"/>
        <v>0</v>
      </c>
    </row>
    <row r="1187" spans="2:34" s="769" customFormat="1" ht="15.65" customHeight="1" outlineLevel="2" x14ac:dyDescent="0.25">
      <c r="B1187" s="773"/>
      <c r="C1187" s="1041"/>
      <c r="D1187" s="1013" t="s">
        <v>2037</v>
      </c>
      <c r="E1187" s="783"/>
      <c r="F1187" s="773"/>
      <c r="G1187" s="784">
        <v>0</v>
      </c>
      <c r="H1187" s="784">
        <f t="shared" si="585"/>
        <v>0</v>
      </c>
      <c r="I1187" s="784">
        <v>0</v>
      </c>
      <c r="J1187" s="784">
        <f t="shared" si="586"/>
        <v>0</v>
      </c>
      <c r="K1187" s="784"/>
      <c r="L1187" s="784">
        <f t="shared" si="587"/>
        <v>0</v>
      </c>
      <c r="M1187" s="784">
        <f>J1187+H1187*Onderbouwing_M29!$Y$2+L1187</f>
        <v>0</v>
      </c>
      <c r="N1187" s="1050"/>
      <c r="O1187" s="787"/>
      <c r="P1187" s="787"/>
      <c r="Q1187" s="930" t="s">
        <v>1577</v>
      </c>
      <c r="R1187" s="930">
        <f>_xlfn.XLOOKUP(Q1187,Tabellen!$B$4:$B$16,Tabellen!$C$4:$C$16,"controleren")</f>
        <v>0.4</v>
      </c>
      <c r="S1187" s="931">
        <f t="shared" si="588"/>
        <v>0</v>
      </c>
      <c r="T1187" s="931">
        <f t="shared" si="589"/>
        <v>0</v>
      </c>
      <c r="U1187" s="931">
        <f t="shared" si="590"/>
        <v>0</v>
      </c>
      <c r="V1187" s="931">
        <f t="shared" si="591"/>
        <v>0</v>
      </c>
      <c r="W1187" s="787">
        <f t="shared" si="592"/>
        <v>0</v>
      </c>
      <c r="X1187" s="787">
        <f t="shared" si="593"/>
        <v>0</v>
      </c>
    </row>
    <row r="1188" spans="2:34" s="769" customFormat="1" ht="15.65" customHeight="1" outlineLevel="2" x14ac:dyDescent="0.25">
      <c r="B1188" s="773"/>
      <c r="C1188" s="1041"/>
      <c r="D1188" s="1013" t="s">
        <v>2038</v>
      </c>
      <c r="E1188" s="783"/>
      <c r="F1188" s="773"/>
      <c r="G1188" s="784">
        <v>0</v>
      </c>
      <c r="H1188" s="784">
        <f t="shared" si="585"/>
        <v>0</v>
      </c>
      <c r="I1188" s="784">
        <v>0</v>
      </c>
      <c r="J1188" s="784">
        <f t="shared" si="586"/>
        <v>0</v>
      </c>
      <c r="K1188" s="784"/>
      <c r="L1188" s="784">
        <f t="shared" si="587"/>
        <v>0</v>
      </c>
      <c r="M1188" s="784">
        <f>J1188+H1188*Onderbouwing_M29!$Y$2+L1188</f>
        <v>0</v>
      </c>
      <c r="N1188" s="1050"/>
      <c r="O1188" s="787"/>
      <c r="P1188" s="787"/>
      <c r="Q1188" s="930" t="s">
        <v>1577</v>
      </c>
      <c r="R1188" s="930">
        <f>_xlfn.XLOOKUP(Q1188,Tabellen!$B$4:$B$16,Tabellen!$C$4:$C$16,"controleren")</f>
        <v>0.4</v>
      </c>
      <c r="S1188" s="931">
        <f t="shared" si="588"/>
        <v>0</v>
      </c>
      <c r="T1188" s="931">
        <f t="shared" si="589"/>
        <v>0</v>
      </c>
      <c r="U1188" s="931">
        <f t="shared" si="590"/>
        <v>0</v>
      </c>
      <c r="V1188" s="931">
        <f t="shared" si="591"/>
        <v>0</v>
      </c>
      <c r="W1188" s="787">
        <f t="shared" si="592"/>
        <v>0</v>
      </c>
      <c r="X1188" s="787">
        <f t="shared" si="593"/>
        <v>0</v>
      </c>
    </row>
    <row r="1189" spans="2:34" s="769" customFormat="1" ht="15.65" customHeight="1" outlineLevel="2" x14ac:dyDescent="0.25">
      <c r="B1189" s="773"/>
      <c r="C1189" s="1041"/>
      <c r="D1189" s="1013" t="s">
        <v>2039</v>
      </c>
      <c r="E1189" s="783"/>
      <c r="F1189" s="773"/>
      <c r="G1189" s="784">
        <v>0</v>
      </c>
      <c r="H1189" s="784">
        <f t="shared" si="585"/>
        <v>0</v>
      </c>
      <c r="I1189" s="784">
        <v>0</v>
      </c>
      <c r="J1189" s="784">
        <f t="shared" si="586"/>
        <v>0</v>
      </c>
      <c r="K1189" s="784"/>
      <c r="L1189" s="784">
        <f t="shared" si="587"/>
        <v>0</v>
      </c>
      <c r="M1189" s="784">
        <f>J1189+H1189*Onderbouwing_M29!$Y$2+L1189</f>
        <v>0</v>
      </c>
      <c r="N1189" s="1050"/>
      <c r="O1189" s="787"/>
      <c r="P1189" s="787"/>
      <c r="Q1189" s="930" t="s">
        <v>1577</v>
      </c>
      <c r="R1189" s="930">
        <f>_xlfn.XLOOKUP(Q1189,Tabellen!$B$4:$B$16,Tabellen!$C$4:$C$16,"controleren")</f>
        <v>0.4</v>
      </c>
      <c r="S1189" s="931">
        <f t="shared" si="588"/>
        <v>0</v>
      </c>
      <c r="T1189" s="931">
        <f t="shared" si="589"/>
        <v>0</v>
      </c>
      <c r="U1189" s="931">
        <f t="shared" si="590"/>
        <v>0</v>
      </c>
      <c r="V1189" s="931">
        <f t="shared" si="591"/>
        <v>0</v>
      </c>
      <c r="W1189" s="787">
        <f t="shared" si="592"/>
        <v>0</v>
      </c>
      <c r="X1189" s="787">
        <f t="shared" si="593"/>
        <v>0</v>
      </c>
    </row>
    <row r="1190" spans="2:34" s="769" customFormat="1" ht="15.65" customHeight="1" outlineLevel="2" x14ac:dyDescent="0.25">
      <c r="B1190" s="773" t="str">
        <f>B1183</f>
        <v>V3-1-B2</v>
      </c>
      <c r="C1190" s="1042"/>
      <c r="D1190" s="773" t="str">
        <f>D1183</f>
        <v>Vloerisolatie - isolatiefolie Rc &gt;5.0 en dik 15cm 35-60 m²</v>
      </c>
      <c r="E1190" s="810">
        <v>1</v>
      </c>
      <c r="F1190" s="773" t="s">
        <v>78</v>
      </c>
      <c r="G1190" s="784"/>
      <c r="H1190" s="784">
        <f t="shared" si="585"/>
        <v>0</v>
      </c>
      <c r="I1190" s="784"/>
      <c r="J1190" s="784">
        <f t="shared" si="586"/>
        <v>0</v>
      </c>
      <c r="K1190" s="784">
        <v>37.479999999999997</v>
      </c>
      <c r="L1190" s="784">
        <f t="shared" si="587"/>
        <v>37.479999999999997</v>
      </c>
      <c r="M1190" s="784">
        <f>J1190+H1190*Onderbouwing_M29!$Y$2+L1190</f>
        <v>37.479999999999997</v>
      </c>
      <c r="N1190" s="1050"/>
      <c r="O1190" s="787"/>
      <c r="P1190" s="787"/>
      <c r="Q1190" s="930" t="s">
        <v>1577</v>
      </c>
      <c r="R1190" s="930">
        <f>_xlfn.XLOOKUP(Q1190,Tabellen!$B$4:$B$16,Tabellen!$C$4:$C$16,"controleren")</f>
        <v>0.4</v>
      </c>
      <c r="S1190" s="931">
        <f t="shared" si="588"/>
        <v>14.991999999999999</v>
      </c>
      <c r="T1190" s="931">
        <f t="shared" si="589"/>
        <v>22.488</v>
      </c>
      <c r="U1190" s="931">
        <f t="shared" si="590"/>
        <v>1.3492799999999998</v>
      </c>
      <c r="V1190" s="931">
        <f t="shared" si="591"/>
        <v>4.72248</v>
      </c>
      <c r="W1190" s="787">
        <f t="shared" si="592"/>
        <v>6.0717599999999994</v>
      </c>
      <c r="X1190" s="787">
        <f t="shared" si="593"/>
        <v>43.551759999999994</v>
      </c>
    </row>
    <row r="1191" spans="2:34" ht="15.65" customHeight="1" outlineLevel="2" x14ac:dyDescent="0.25">
      <c r="B1191" s="782"/>
      <c r="D1191" s="816"/>
      <c r="E1191" s="783"/>
      <c r="G1191" s="784"/>
      <c r="H1191" s="784"/>
      <c r="I1191" s="784"/>
      <c r="J1191" s="784"/>
      <c r="K1191" s="784"/>
      <c r="L1191" s="784"/>
      <c r="M1191" s="784"/>
      <c r="N1191" s="1049"/>
      <c r="O1191" s="785"/>
      <c r="P1191" s="785"/>
      <c r="Q1191" s="785"/>
      <c r="R1191" s="785"/>
      <c r="S1191" s="785"/>
      <c r="T1191" s="785"/>
      <c r="U1191" s="785"/>
      <c r="V1191" s="785"/>
      <c r="W1191" s="785"/>
      <c r="X1191" s="785"/>
    </row>
    <row r="1192" spans="2:34" ht="9" customHeight="1" outlineLevel="1" x14ac:dyDescent="0.25">
      <c r="B1192" s="788"/>
      <c r="D1192" s="789"/>
      <c r="E1192" s="791"/>
      <c r="F1192" s="789"/>
      <c r="G1192" s="790"/>
      <c r="H1192" s="790"/>
      <c r="I1192" s="790"/>
      <c r="J1192" s="790"/>
      <c r="K1192" s="790"/>
      <c r="L1192" s="790"/>
      <c r="M1192" s="790"/>
      <c r="N1192" s="1037"/>
      <c r="O1192" s="963"/>
      <c r="P1192" s="963"/>
      <c r="Q1192" s="963"/>
      <c r="R1192" s="963"/>
      <c r="S1192" s="963"/>
      <c r="T1192" s="963"/>
      <c r="U1192" s="963"/>
      <c r="V1192" s="963"/>
      <c r="W1192" s="963"/>
      <c r="X1192" s="963"/>
      <c r="Y1192" s="963"/>
      <c r="Z1192" s="774"/>
      <c r="AA1192" s="779"/>
      <c r="AB1192" s="753"/>
      <c r="AC1192" s="753"/>
      <c r="AD1192" s="753"/>
      <c r="AE1192" s="753"/>
      <c r="AF1192" s="753"/>
      <c r="AG1192" s="758"/>
      <c r="AH1192" s="758"/>
    </row>
    <row r="1193" spans="2:34" ht="15.65" customHeight="1" outlineLevel="1" x14ac:dyDescent="0.25">
      <c r="B1193" s="760" t="s">
        <v>1476</v>
      </c>
      <c r="D1193" s="761" t="s">
        <v>1876</v>
      </c>
      <c r="E1193" s="780">
        <v>11</v>
      </c>
      <c r="F1193" s="761" t="s">
        <v>78</v>
      </c>
      <c r="G1193" s="762"/>
      <c r="H1193" s="762">
        <f>SUM(H1194:H1201)</f>
        <v>0</v>
      </c>
      <c r="I1193" s="762"/>
      <c r="J1193" s="762">
        <f>SUM(J1194:J1201)</f>
        <v>0</v>
      </c>
      <c r="K1193" s="762"/>
      <c r="L1193" s="762">
        <f>SUM(L1194:L1201)</f>
        <v>34.630000000000003</v>
      </c>
      <c r="M1193" s="762">
        <f>SUM(M1194:M1201)</f>
        <v>34.630000000000003</v>
      </c>
      <c r="N1193" s="1049"/>
      <c r="O1193" s="763">
        <f>SUM(M1194:M1201)</f>
        <v>34.630000000000003</v>
      </c>
      <c r="P1193" s="781" t="str">
        <f>B1193</f>
        <v>V3-1-B3</v>
      </c>
      <c r="Q1193" s="781"/>
      <c r="R1193" s="781"/>
      <c r="S1193" s="781"/>
      <c r="T1193" s="781"/>
      <c r="U1193" s="781"/>
      <c r="V1193" s="781"/>
      <c r="W1193" s="781"/>
      <c r="X1193" s="932">
        <f>SUM(X1194:X1200)</f>
        <v>40.24006</v>
      </c>
    </row>
    <row r="1194" spans="2:34" ht="15.65" customHeight="1" outlineLevel="2" x14ac:dyDescent="0.25">
      <c r="B1194" s="782"/>
      <c r="D1194" s="793" t="s">
        <v>1439</v>
      </c>
      <c r="E1194" s="783"/>
      <c r="G1194" s="784"/>
      <c r="H1194" s="784"/>
      <c r="I1194" s="784"/>
      <c r="J1194" s="784"/>
      <c r="K1194" s="784"/>
      <c r="L1194" s="784"/>
      <c r="M1194" s="784"/>
      <c r="N1194" s="1049"/>
      <c r="O1194" s="785"/>
      <c r="P1194" s="785"/>
      <c r="Q1194" s="785"/>
      <c r="R1194" s="785"/>
      <c r="S1194" s="785"/>
      <c r="T1194" s="785"/>
      <c r="U1194" s="785"/>
      <c r="V1194" s="785"/>
      <c r="W1194" s="785"/>
      <c r="X1194" s="785"/>
    </row>
    <row r="1195" spans="2:34" s="769" customFormat="1" ht="15.65" customHeight="1" outlineLevel="2" x14ac:dyDescent="0.25">
      <c r="B1195" s="773"/>
      <c r="C1195" s="1041"/>
      <c r="D1195" s="773" t="s">
        <v>2035</v>
      </c>
      <c r="E1195" s="783"/>
      <c r="F1195" s="773"/>
      <c r="G1195" s="784">
        <v>0</v>
      </c>
      <c r="H1195" s="784">
        <f t="shared" ref="H1195:H1200" si="594">E1195*G1195</f>
        <v>0</v>
      </c>
      <c r="I1195" s="784">
        <v>0</v>
      </c>
      <c r="J1195" s="784">
        <f t="shared" ref="J1195:J1200" si="595">E1195*I1195</f>
        <v>0</v>
      </c>
      <c r="K1195" s="784"/>
      <c r="L1195" s="784">
        <f t="shared" ref="L1195:L1200" si="596">E1195*K1195</f>
        <v>0</v>
      </c>
      <c r="M1195" s="784">
        <f>J1195+H1195*Onderbouwing_M29!$Y$2+L1195</f>
        <v>0</v>
      </c>
      <c r="N1195" s="1050"/>
      <c r="O1195" s="787"/>
      <c r="P1195" s="787"/>
      <c r="Q1195" s="930" t="s">
        <v>1577</v>
      </c>
      <c r="R1195" s="930">
        <f>_xlfn.XLOOKUP(Q1195,Tabellen!$B$4:$B$16,Tabellen!$C$4:$C$16,"controleren")</f>
        <v>0.4</v>
      </c>
      <c r="S1195" s="931">
        <f t="shared" ref="S1195:S1200" si="597">M1195*R1195</f>
        <v>0</v>
      </c>
      <c r="T1195" s="931">
        <f t="shared" ref="T1195:T1200" si="598">M1195-S1195</f>
        <v>0</v>
      </c>
      <c r="U1195" s="931">
        <f t="shared" ref="U1195:U1200" si="599">S1195*$U$2</f>
        <v>0</v>
      </c>
      <c r="V1195" s="931">
        <f t="shared" ref="V1195:V1200" si="600">T1195*$V$2</f>
        <v>0</v>
      </c>
      <c r="W1195" s="787">
        <f t="shared" ref="W1195:W1200" si="601">U1195+V1195</f>
        <v>0</v>
      </c>
      <c r="X1195" s="787">
        <f t="shared" ref="X1195:X1200" si="602">M1195+W1195</f>
        <v>0</v>
      </c>
    </row>
    <row r="1196" spans="2:34" s="769" customFormat="1" ht="15.65" customHeight="1" outlineLevel="2" x14ac:dyDescent="0.25">
      <c r="B1196" s="773"/>
      <c r="C1196" s="1041"/>
      <c r="D1196" s="1013" t="s">
        <v>2036</v>
      </c>
      <c r="E1196" s="783"/>
      <c r="F1196" s="773"/>
      <c r="G1196" s="784">
        <v>0</v>
      </c>
      <c r="H1196" s="784">
        <f t="shared" si="594"/>
        <v>0</v>
      </c>
      <c r="I1196" s="784">
        <v>0</v>
      </c>
      <c r="J1196" s="784">
        <f t="shared" si="595"/>
        <v>0</v>
      </c>
      <c r="K1196" s="784"/>
      <c r="L1196" s="784">
        <f t="shared" si="596"/>
        <v>0</v>
      </c>
      <c r="M1196" s="784">
        <f>J1196+H1196*Onderbouwing_M29!$Y$2+L1196</f>
        <v>0</v>
      </c>
      <c r="N1196" s="1050"/>
      <c r="O1196" s="787"/>
      <c r="P1196" s="787"/>
      <c r="Q1196" s="930" t="s">
        <v>1577</v>
      </c>
      <c r="R1196" s="930">
        <f>_xlfn.XLOOKUP(Q1196,Tabellen!$B$4:$B$16,Tabellen!$C$4:$C$16,"controleren")</f>
        <v>0.4</v>
      </c>
      <c r="S1196" s="931">
        <f t="shared" si="597"/>
        <v>0</v>
      </c>
      <c r="T1196" s="931">
        <f t="shared" si="598"/>
        <v>0</v>
      </c>
      <c r="U1196" s="931">
        <f t="shared" si="599"/>
        <v>0</v>
      </c>
      <c r="V1196" s="931">
        <f t="shared" si="600"/>
        <v>0</v>
      </c>
      <c r="W1196" s="787">
        <f t="shared" si="601"/>
        <v>0</v>
      </c>
      <c r="X1196" s="787">
        <f t="shared" si="602"/>
        <v>0</v>
      </c>
    </row>
    <row r="1197" spans="2:34" s="769" customFormat="1" ht="15.65" customHeight="1" outlineLevel="2" x14ac:dyDescent="0.25">
      <c r="B1197" s="773"/>
      <c r="C1197" s="1041"/>
      <c r="D1197" s="1013" t="s">
        <v>2037</v>
      </c>
      <c r="E1197" s="783"/>
      <c r="F1197" s="773"/>
      <c r="G1197" s="784">
        <v>0</v>
      </c>
      <c r="H1197" s="784">
        <f t="shared" si="594"/>
        <v>0</v>
      </c>
      <c r="I1197" s="784">
        <v>0</v>
      </c>
      <c r="J1197" s="784">
        <f t="shared" si="595"/>
        <v>0</v>
      </c>
      <c r="K1197" s="784"/>
      <c r="L1197" s="784">
        <f t="shared" si="596"/>
        <v>0</v>
      </c>
      <c r="M1197" s="784">
        <f>J1197+H1197*Onderbouwing_M29!$Y$2+L1197</f>
        <v>0</v>
      </c>
      <c r="N1197" s="1050"/>
      <c r="O1197" s="787"/>
      <c r="P1197" s="787"/>
      <c r="Q1197" s="930" t="s">
        <v>1577</v>
      </c>
      <c r="R1197" s="930">
        <f>_xlfn.XLOOKUP(Q1197,Tabellen!$B$4:$B$16,Tabellen!$C$4:$C$16,"controleren")</f>
        <v>0.4</v>
      </c>
      <c r="S1197" s="931">
        <f t="shared" si="597"/>
        <v>0</v>
      </c>
      <c r="T1197" s="931">
        <f t="shared" si="598"/>
        <v>0</v>
      </c>
      <c r="U1197" s="931">
        <f t="shared" si="599"/>
        <v>0</v>
      </c>
      <c r="V1197" s="931">
        <f t="shared" si="600"/>
        <v>0</v>
      </c>
      <c r="W1197" s="787">
        <f t="shared" si="601"/>
        <v>0</v>
      </c>
      <c r="X1197" s="787">
        <f t="shared" si="602"/>
        <v>0</v>
      </c>
    </row>
    <row r="1198" spans="2:34" s="769" customFormat="1" ht="15.65" customHeight="1" outlineLevel="2" x14ac:dyDescent="0.25">
      <c r="B1198" s="773"/>
      <c r="C1198" s="1041"/>
      <c r="D1198" s="1013" t="s">
        <v>2038</v>
      </c>
      <c r="E1198" s="783"/>
      <c r="F1198" s="773"/>
      <c r="G1198" s="784">
        <v>0</v>
      </c>
      <c r="H1198" s="784">
        <f t="shared" si="594"/>
        <v>0</v>
      </c>
      <c r="I1198" s="784">
        <v>0</v>
      </c>
      <c r="J1198" s="784">
        <f t="shared" si="595"/>
        <v>0</v>
      </c>
      <c r="K1198" s="784"/>
      <c r="L1198" s="784">
        <f t="shared" si="596"/>
        <v>0</v>
      </c>
      <c r="M1198" s="784">
        <f>J1198+H1198*Onderbouwing_M29!$Y$2+L1198</f>
        <v>0</v>
      </c>
      <c r="N1198" s="1050"/>
      <c r="O1198" s="787"/>
      <c r="P1198" s="787"/>
      <c r="Q1198" s="930" t="s">
        <v>1577</v>
      </c>
      <c r="R1198" s="930">
        <f>_xlfn.XLOOKUP(Q1198,Tabellen!$B$4:$B$16,Tabellen!$C$4:$C$16,"controleren")</f>
        <v>0.4</v>
      </c>
      <c r="S1198" s="931">
        <f t="shared" si="597"/>
        <v>0</v>
      </c>
      <c r="T1198" s="931">
        <f t="shared" si="598"/>
        <v>0</v>
      </c>
      <c r="U1198" s="931">
        <f t="shared" si="599"/>
        <v>0</v>
      </c>
      <c r="V1198" s="931">
        <f t="shared" si="600"/>
        <v>0</v>
      </c>
      <c r="W1198" s="787">
        <f t="shared" si="601"/>
        <v>0</v>
      </c>
      <c r="X1198" s="787">
        <f t="shared" si="602"/>
        <v>0</v>
      </c>
    </row>
    <row r="1199" spans="2:34" s="769" customFormat="1" ht="15.65" customHeight="1" outlineLevel="2" x14ac:dyDescent="0.25">
      <c r="B1199" s="773"/>
      <c r="C1199" s="1041"/>
      <c r="D1199" s="1013" t="s">
        <v>2039</v>
      </c>
      <c r="E1199" s="783"/>
      <c r="F1199" s="773"/>
      <c r="G1199" s="784">
        <v>0</v>
      </c>
      <c r="H1199" s="784">
        <f t="shared" si="594"/>
        <v>0</v>
      </c>
      <c r="I1199" s="784">
        <v>0</v>
      </c>
      <c r="J1199" s="784">
        <f t="shared" si="595"/>
        <v>0</v>
      </c>
      <c r="K1199" s="784"/>
      <c r="L1199" s="784">
        <f t="shared" si="596"/>
        <v>0</v>
      </c>
      <c r="M1199" s="784">
        <f>J1199+H1199*Onderbouwing_M29!$Y$2+L1199</f>
        <v>0</v>
      </c>
      <c r="N1199" s="1050"/>
      <c r="O1199" s="787"/>
      <c r="P1199" s="787"/>
      <c r="Q1199" s="930" t="s">
        <v>1577</v>
      </c>
      <c r="R1199" s="930">
        <f>_xlfn.XLOOKUP(Q1199,Tabellen!$B$4:$B$16,Tabellen!$C$4:$C$16,"controleren")</f>
        <v>0.4</v>
      </c>
      <c r="S1199" s="931">
        <f t="shared" si="597"/>
        <v>0</v>
      </c>
      <c r="T1199" s="931">
        <f t="shared" si="598"/>
        <v>0</v>
      </c>
      <c r="U1199" s="931">
        <f t="shared" si="599"/>
        <v>0</v>
      </c>
      <c r="V1199" s="931">
        <f t="shared" si="600"/>
        <v>0</v>
      </c>
      <c r="W1199" s="787">
        <f t="shared" si="601"/>
        <v>0</v>
      </c>
      <c r="X1199" s="787">
        <f t="shared" si="602"/>
        <v>0</v>
      </c>
    </row>
    <row r="1200" spans="2:34" s="769" customFormat="1" ht="15.65" customHeight="1" outlineLevel="2" x14ac:dyDescent="0.25">
      <c r="B1200" s="773" t="str">
        <f>B1193</f>
        <v>V3-1-B3</v>
      </c>
      <c r="C1200" s="1042"/>
      <c r="D1200" s="773" t="str">
        <f>D1193</f>
        <v>Vloerisolatie - isolatiefolie Rc &gt;5.0 en dik 15cm &gt; 60 m²</v>
      </c>
      <c r="E1200" s="827">
        <v>1</v>
      </c>
      <c r="F1200" s="773" t="s">
        <v>78</v>
      </c>
      <c r="G1200" s="784"/>
      <c r="H1200" s="784">
        <f t="shared" si="594"/>
        <v>0</v>
      </c>
      <c r="I1200" s="784"/>
      <c r="J1200" s="784">
        <f t="shared" si="595"/>
        <v>0</v>
      </c>
      <c r="K1200" s="784">
        <v>34.630000000000003</v>
      </c>
      <c r="L1200" s="784">
        <f t="shared" si="596"/>
        <v>34.630000000000003</v>
      </c>
      <c r="M1200" s="784">
        <f>J1200+H1200*Onderbouwing_M29!$Y$2+L1200</f>
        <v>34.630000000000003</v>
      </c>
      <c r="N1200" s="1050"/>
      <c r="O1200" s="787"/>
      <c r="P1200" s="787"/>
      <c r="Q1200" s="930" t="s">
        <v>1577</v>
      </c>
      <c r="R1200" s="930">
        <f>_xlfn.XLOOKUP(Q1200,Tabellen!$B$4:$B$16,Tabellen!$C$4:$C$16,"controleren")</f>
        <v>0.4</v>
      </c>
      <c r="S1200" s="931">
        <f t="shared" si="597"/>
        <v>13.852000000000002</v>
      </c>
      <c r="T1200" s="931">
        <f t="shared" si="598"/>
        <v>20.777999999999999</v>
      </c>
      <c r="U1200" s="931">
        <f t="shared" si="599"/>
        <v>1.2466800000000002</v>
      </c>
      <c r="V1200" s="931">
        <f t="shared" si="600"/>
        <v>4.3633799999999994</v>
      </c>
      <c r="W1200" s="787">
        <f t="shared" si="601"/>
        <v>5.6100599999999998</v>
      </c>
      <c r="X1200" s="787">
        <f t="shared" si="602"/>
        <v>40.24006</v>
      </c>
    </row>
    <row r="1201" spans="2:34" ht="15.65" customHeight="1" outlineLevel="2" x14ac:dyDescent="0.25">
      <c r="B1201" s="782"/>
      <c r="D1201" s="816"/>
      <c r="E1201" s="783"/>
      <c r="G1201" s="784"/>
      <c r="H1201" s="784"/>
      <c r="I1201" s="784"/>
      <c r="J1201" s="784"/>
      <c r="K1201" s="784"/>
      <c r="L1201" s="784"/>
      <c r="M1201" s="784"/>
      <c r="N1201" s="1049"/>
      <c r="O1201" s="785"/>
      <c r="P1201" s="785"/>
      <c r="Q1201" s="785"/>
      <c r="R1201" s="785"/>
      <c r="S1201" s="785"/>
      <c r="T1201" s="785"/>
      <c r="U1201" s="785"/>
      <c r="V1201" s="785"/>
      <c r="W1201" s="785"/>
      <c r="X1201" s="785"/>
    </row>
    <row r="1202" spans="2:34" ht="9" customHeight="1" outlineLevel="1" x14ac:dyDescent="0.25">
      <c r="B1202" s="788"/>
      <c r="D1202" s="789"/>
      <c r="E1202" s="791"/>
      <c r="F1202" s="789"/>
      <c r="G1202" s="790"/>
      <c r="H1202" s="790"/>
      <c r="I1202" s="790"/>
      <c r="J1202" s="790"/>
      <c r="K1202" s="790"/>
      <c r="L1202" s="790"/>
      <c r="M1202" s="790"/>
      <c r="N1202" s="1037"/>
      <c r="O1202" s="963"/>
      <c r="P1202" s="963"/>
      <c r="Q1202" s="963"/>
      <c r="R1202" s="963"/>
      <c r="S1202" s="963"/>
      <c r="T1202" s="963"/>
      <c r="U1202" s="963"/>
      <c r="V1202" s="963"/>
      <c r="W1202" s="963"/>
      <c r="X1202" s="963"/>
      <c r="Y1202" s="963"/>
      <c r="Z1202" s="774"/>
      <c r="AA1202" s="779"/>
      <c r="AB1202" s="753"/>
      <c r="AC1202" s="753"/>
      <c r="AD1202" s="753"/>
      <c r="AE1202" s="753"/>
      <c r="AF1202" s="753"/>
      <c r="AG1202" s="758"/>
      <c r="AH1202" s="758"/>
    </row>
    <row r="1203" spans="2:34" ht="15.65" customHeight="1" outlineLevel="1" x14ac:dyDescent="0.25">
      <c r="B1203" s="760" t="s">
        <v>1477</v>
      </c>
      <c r="D1203" s="761" t="s">
        <v>1877</v>
      </c>
      <c r="E1203" s="780">
        <v>1</v>
      </c>
      <c r="F1203" s="761" t="s">
        <v>78</v>
      </c>
      <c r="G1203" s="762"/>
      <c r="H1203" s="762">
        <f>SUM(H1204:H1207)</f>
        <v>0</v>
      </c>
      <c r="I1203" s="762"/>
      <c r="J1203" s="762">
        <f>SUM(J1204:J1207)</f>
        <v>0</v>
      </c>
      <c r="K1203" s="762"/>
      <c r="L1203" s="762">
        <f>SUM(L1204:L1207)</f>
        <v>27</v>
      </c>
      <c r="M1203" s="762">
        <f>SUM(M1204:M1206)</f>
        <v>27</v>
      </c>
      <c r="N1203" s="1049"/>
      <c r="O1203" s="763">
        <f>SUM(M1204:M1207)</f>
        <v>27</v>
      </c>
      <c r="P1203" s="781" t="str">
        <f>B1203</f>
        <v>V3-1-C1</v>
      </c>
      <c r="Q1203" s="781"/>
      <c r="R1203" s="781"/>
      <c r="S1203" s="781"/>
      <c r="T1203" s="781"/>
      <c r="U1203" s="781"/>
      <c r="V1203" s="781"/>
      <c r="W1203" s="781"/>
      <c r="X1203" s="932">
        <f>SUM(X1204:X1206)</f>
        <v>31.373999999999999</v>
      </c>
    </row>
    <row r="1204" spans="2:34" ht="15.65" customHeight="1" outlineLevel="2" x14ac:dyDescent="0.25">
      <c r="B1204" s="782"/>
      <c r="D1204" s="793" t="s">
        <v>168</v>
      </c>
      <c r="E1204" s="783"/>
      <c r="G1204" s="784"/>
      <c r="H1204" s="784"/>
      <c r="I1204" s="784"/>
      <c r="J1204" s="784"/>
      <c r="K1204" s="784"/>
      <c r="L1204" s="784"/>
      <c r="M1204" s="784"/>
      <c r="N1204" s="1049"/>
      <c r="O1204" s="785"/>
      <c r="P1204" s="785"/>
      <c r="Q1204" s="785"/>
      <c r="R1204" s="785"/>
      <c r="S1204" s="785"/>
      <c r="T1204" s="785"/>
      <c r="U1204" s="785"/>
      <c r="V1204" s="785"/>
      <c r="W1204" s="785"/>
      <c r="X1204" s="785"/>
    </row>
    <row r="1205" spans="2:34" ht="15.65" customHeight="1" outlineLevel="2" x14ac:dyDescent="0.25">
      <c r="B1205" s="769" t="str">
        <f>B1203</f>
        <v>V3-1-C1</v>
      </c>
      <c r="D1205" s="769" t="str">
        <f>D1203</f>
        <v xml:space="preserve">Vloerisolatie - EPS-isolatie 130mm Rc 3.7 </v>
      </c>
      <c r="E1205" s="769">
        <v>1</v>
      </c>
      <c r="F1205" s="769" t="s">
        <v>78</v>
      </c>
      <c r="G1205" s="769"/>
      <c r="H1205" s="769">
        <f>E1205*G1205</f>
        <v>0</v>
      </c>
      <c r="I1205" s="769"/>
      <c r="J1205" s="769">
        <f>E1205*I1205</f>
        <v>0</v>
      </c>
      <c r="K1205" s="769">
        <v>25.5</v>
      </c>
      <c r="L1205" s="769">
        <f>E1205*K1205</f>
        <v>25.5</v>
      </c>
      <c r="M1205" s="769">
        <f>J1205+H1205*Onderbouwing_M29!$Y$2+L1205</f>
        <v>25.5</v>
      </c>
      <c r="N1205" s="1049"/>
      <c r="O1205" s="785"/>
      <c r="P1205" s="785"/>
      <c r="Q1205" s="930" t="s">
        <v>1577</v>
      </c>
      <c r="R1205" s="930">
        <f>_xlfn.XLOOKUP(Q1205,Tabellen!$B$4:$B$16,Tabellen!$C$4:$C$16,"controleren")</f>
        <v>0.4</v>
      </c>
      <c r="S1205" s="931">
        <f t="shared" ref="S1205:S1206" si="603">M1205*R1205</f>
        <v>10.200000000000001</v>
      </c>
      <c r="T1205" s="931">
        <f t="shared" ref="T1205:T1206" si="604">M1205-S1205</f>
        <v>15.299999999999999</v>
      </c>
      <c r="U1205" s="931">
        <f t="shared" ref="U1205:U1206" si="605">S1205*$U$2</f>
        <v>0.91800000000000004</v>
      </c>
      <c r="V1205" s="931">
        <f t="shared" ref="V1205:V1206" si="606">T1205*$V$2</f>
        <v>3.2129999999999996</v>
      </c>
      <c r="W1205" s="787">
        <f t="shared" ref="W1205:W1206" si="607">U1205+V1205</f>
        <v>4.1309999999999993</v>
      </c>
      <c r="X1205" s="787">
        <f t="shared" ref="X1205:X1206" si="608">M1205+W1205</f>
        <v>29.631</v>
      </c>
    </row>
    <row r="1206" spans="2:34" ht="15.65" customHeight="1" outlineLevel="2" x14ac:dyDescent="0.25">
      <c r="B1206" s="769" t="str">
        <f>B1205</f>
        <v>V3-1-C1</v>
      </c>
      <c r="D1206" s="769" t="s">
        <v>1369</v>
      </c>
      <c r="E1206" s="769">
        <v>1</v>
      </c>
      <c r="F1206" s="769" t="s">
        <v>78</v>
      </c>
      <c r="G1206" s="769"/>
      <c r="H1206" s="769">
        <f>E1206*G1206</f>
        <v>0</v>
      </c>
      <c r="I1206" s="769"/>
      <c r="J1206" s="769">
        <f>E1206*I1206</f>
        <v>0</v>
      </c>
      <c r="K1206" s="769">
        <v>1.5</v>
      </c>
      <c r="L1206" s="769">
        <f>E1206*K1206</f>
        <v>1.5</v>
      </c>
      <c r="M1206" s="769">
        <f>J1206+H1206*Onderbouwing_M29!$Y$2+L1206</f>
        <v>1.5</v>
      </c>
      <c r="Q1206" s="930" t="s">
        <v>1577</v>
      </c>
      <c r="R1206" s="930">
        <f>_xlfn.XLOOKUP(Q1206,Tabellen!$B$4:$B$16,Tabellen!$C$4:$C$16,"controleren")</f>
        <v>0.4</v>
      </c>
      <c r="S1206" s="931">
        <f t="shared" si="603"/>
        <v>0.60000000000000009</v>
      </c>
      <c r="T1206" s="931">
        <f t="shared" si="604"/>
        <v>0.89999999999999991</v>
      </c>
      <c r="U1206" s="931">
        <f t="shared" si="605"/>
        <v>5.4000000000000006E-2</v>
      </c>
      <c r="V1206" s="931">
        <f t="shared" si="606"/>
        <v>0.18899999999999997</v>
      </c>
      <c r="W1206" s="787">
        <f t="shared" si="607"/>
        <v>0.24299999999999999</v>
      </c>
      <c r="X1206" s="787">
        <f t="shared" si="608"/>
        <v>1.7429999999999999</v>
      </c>
    </row>
    <row r="1207" spans="2:34" ht="9" customHeight="1" outlineLevel="1" x14ac:dyDescent="0.25">
      <c r="B1207" s="788"/>
      <c r="D1207" s="789"/>
      <c r="E1207" s="791"/>
      <c r="F1207" s="789"/>
      <c r="G1207" s="790"/>
      <c r="H1207" s="790"/>
      <c r="I1207" s="790"/>
      <c r="J1207" s="790"/>
      <c r="K1207" s="790"/>
      <c r="L1207" s="790"/>
      <c r="M1207" s="790"/>
      <c r="N1207" s="1037"/>
      <c r="O1207" s="963"/>
      <c r="P1207" s="963"/>
      <c r="Q1207" s="963"/>
      <c r="R1207" s="963"/>
      <c r="S1207" s="963"/>
      <c r="T1207" s="963"/>
      <c r="U1207" s="963"/>
      <c r="V1207" s="963"/>
      <c r="W1207" s="963"/>
      <c r="X1207" s="963"/>
      <c r="Y1207" s="963"/>
      <c r="Z1207" s="774"/>
      <c r="AA1207" s="779"/>
      <c r="AB1207" s="753"/>
      <c r="AC1207" s="753"/>
      <c r="AD1207" s="753"/>
      <c r="AE1207" s="753"/>
      <c r="AF1207" s="753"/>
      <c r="AG1207" s="758"/>
      <c r="AH1207" s="758"/>
    </row>
    <row r="1208" spans="2:34" ht="15.65" customHeight="1" outlineLevel="1" x14ac:dyDescent="0.25">
      <c r="B1208" s="760" t="s">
        <v>1478</v>
      </c>
      <c r="D1208" s="761" t="s">
        <v>1878</v>
      </c>
      <c r="E1208" s="780">
        <v>1</v>
      </c>
      <c r="F1208" s="761" t="s">
        <v>78</v>
      </c>
      <c r="G1208" s="762"/>
      <c r="H1208" s="762">
        <f>SUM(H1209:H1212)</f>
        <v>0</v>
      </c>
      <c r="I1208" s="762"/>
      <c r="J1208" s="762">
        <f>SUM(J1209:J1212)</f>
        <v>1.5</v>
      </c>
      <c r="K1208" s="762"/>
      <c r="L1208" s="762">
        <f>SUM(L1209:L1212)</f>
        <v>7.5</v>
      </c>
      <c r="M1208" s="762">
        <f>SUM(M1209:M1211)</f>
        <v>9</v>
      </c>
      <c r="N1208" s="1049"/>
      <c r="O1208" s="763">
        <f>SUM(M1209:M1212)</f>
        <v>9</v>
      </c>
      <c r="P1208" s="781" t="str">
        <f>B1208</f>
        <v>V3-1-C2</v>
      </c>
      <c r="Q1208" s="781"/>
      <c r="R1208" s="781"/>
      <c r="S1208" s="781"/>
      <c r="T1208" s="781"/>
      <c r="U1208" s="781"/>
      <c r="V1208" s="781"/>
      <c r="W1208" s="781"/>
      <c r="X1208" s="932">
        <f>SUM(X1209:X1211)</f>
        <v>10.457999999999998</v>
      </c>
    </row>
    <row r="1209" spans="2:34" ht="15.65" customHeight="1" outlineLevel="2" x14ac:dyDescent="0.25">
      <c r="B1209" s="782"/>
      <c r="D1209" s="793" t="s">
        <v>168</v>
      </c>
      <c r="E1209" s="783"/>
      <c r="G1209" s="784"/>
      <c r="H1209" s="784"/>
      <c r="I1209" s="784"/>
      <c r="J1209" s="784"/>
      <c r="K1209" s="784"/>
      <c r="L1209" s="784"/>
      <c r="M1209" s="784"/>
      <c r="N1209" s="1049"/>
      <c r="O1209" s="785"/>
      <c r="P1209" s="785"/>
      <c r="Q1209" s="785"/>
      <c r="R1209" s="785"/>
      <c r="S1209" s="785"/>
      <c r="T1209" s="785"/>
      <c r="U1209" s="785"/>
      <c r="V1209" s="785"/>
      <c r="W1209" s="785"/>
      <c r="X1209" s="785"/>
    </row>
    <row r="1210" spans="2:34" ht="15.65" customHeight="1" outlineLevel="2" x14ac:dyDescent="0.25">
      <c r="B1210" s="769" t="str">
        <f>B1208</f>
        <v>V3-1-C2</v>
      </c>
      <c r="D1210" s="769" t="str">
        <f>D1208</f>
        <v xml:space="preserve">╚ Meerprijs EPS-isolatie 170mm Rc 4.5 </v>
      </c>
      <c r="E1210" s="769">
        <v>1</v>
      </c>
      <c r="F1210" s="769" t="s">
        <v>78</v>
      </c>
      <c r="G1210" s="769"/>
      <c r="H1210" s="769"/>
      <c r="I1210" s="769"/>
      <c r="J1210" s="769"/>
      <c r="K1210" s="769">
        <v>6</v>
      </c>
      <c r="L1210" s="769">
        <f>E1210*K1210</f>
        <v>6</v>
      </c>
      <c r="M1210" s="769">
        <f>J1210+H1210*Onderbouwing_M29!$Y$2+L1210</f>
        <v>6</v>
      </c>
      <c r="N1210" s="1049"/>
      <c r="O1210" s="785"/>
      <c r="P1210" s="785"/>
      <c r="Q1210" s="930" t="s">
        <v>1577</v>
      </c>
      <c r="R1210" s="930">
        <f>_xlfn.XLOOKUP(Q1210,Tabellen!$B$4:$B$16,Tabellen!$C$4:$C$16,"controleren")</f>
        <v>0.4</v>
      </c>
      <c r="S1210" s="931">
        <f t="shared" ref="S1210:S1211" si="609">M1210*R1210</f>
        <v>2.4000000000000004</v>
      </c>
      <c r="T1210" s="931">
        <f t="shared" ref="T1210:T1211" si="610">M1210-S1210</f>
        <v>3.5999999999999996</v>
      </c>
      <c r="U1210" s="931">
        <f t="shared" ref="U1210:U1211" si="611">S1210*$U$2</f>
        <v>0.21600000000000003</v>
      </c>
      <c r="V1210" s="931">
        <f t="shared" ref="V1210:V1211" si="612">T1210*$V$2</f>
        <v>0.75599999999999989</v>
      </c>
      <c r="W1210" s="787">
        <f t="shared" ref="W1210:W1211" si="613">U1210+V1210</f>
        <v>0.97199999999999998</v>
      </c>
      <c r="X1210" s="787">
        <f t="shared" ref="X1210:X1211" si="614">M1210+W1210</f>
        <v>6.9719999999999995</v>
      </c>
    </row>
    <row r="1211" spans="2:34" ht="15.65" customHeight="1" outlineLevel="2" x14ac:dyDescent="0.25">
      <c r="B1211" s="769" t="str">
        <f>B1210</f>
        <v>V3-1-C2</v>
      </c>
      <c r="D1211" s="769" t="s">
        <v>1369</v>
      </c>
      <c r="E1211" s="769">
        <v>1</v>
      </c>
      <c r="F1211" s="769" t="s">
        <v>78</v>
      </c>
      <c r="G1211" s="769">
        <v>0</v>
      </c>
      <c r="H1211" s="769">
        <f>E1211*G1211</f>
        <v>0</v>
      </c>
      <c r="I1211" s="769">
        <v>1.5</v>
      </c>
      <c r="J1211" s="769">
        <f>E1211*I1211</f>
        <v>1.5</v>
      </c>
      <c r="K1211" s="769">
        <v>1.5</v>
      </c>
      <c r="L1211" s="769">
        <f>E1211*K1211</f>
        <v>1.5</v>
      </c>
      <c r="M1211" s="769">
        <f>J1211+H1211*Onderbouwing_M29!$Y$2+L1211</f>
        <v>3</v>
      </c>
      <c r="Q1211" s="930" t="s">
        <v>1577</v>
      </c>
      <c r="R1211" s="930">
        <f>_xlfn.XLOOKUP(Q1211,Tabellen!$B$4:$B$16,Tabellen!$C$4:$C$16,"controleren")</f>
        <v>0.4</v>
      </c>
      <c r="S1211" s="931">
        <f t="shared" si="609"/>
        <v>1.2000000000000002</v>
      </c>
      <c r="T1211" s="931">
        <f t="shared" si="610"/>
        <v>1.7999999999999998</v>
      </c>
      <c r="U1211" s="931">
        <f t="shared" si="611"/>
        <v>0.10800000000000001</v>
      </c>
      <c r="V1211" s="931">
        <f t="shared" si="612"/>
        <v>0.37799999999999995</v>
      </c>
      <c r="W1211" s="787">
        <f t="shared" si="613"/>
        <v>0.48599999999999999</v>
      </c>
      <c r="X1211" s="787">
        <f t="shared" si="614"/>
        <v>3.4859999999999998</v>
      </c>
    </row>
    <row r="1212" spans="2:34" ht="9" customHeight="1" outlineLevel="1" x14ac:dyDescent="0.25">
      <c r="B1212" s="788"/>
      <c r="D1212" s="789"/>
      <c r="E1212" s="791"/>
      <c r="F1212" s="789"/>
      <c r="G1212" s="790"/>
      <c r="H1212" s="790"/>
      <c r="I1212" s="790"/>
      <c r="J1212" s="790"/>
      <c r="K1212" s="790"/>
      <c r="L1212" s="790"/>
      <c r="M1212" s="790">
        <f>J1212+H1212*Onderbouwing_M29!$Y$2+L1212</f>
        <v>0</v>
      </c>
      <c r="N1212" s="1037"/>
      <c r="O1212" s="963"/>
      <c r="P1212" s="963"/>
      <c r="Q1212" s="963"/>
      <c r="R1212" s="963"/>
      <c r="S1212" s="963"/>
      <c r="T1212" s="963"/>
      <c r="U1212" s="963"/>
      <c r="V1212" s="963"/>
      <c r="W1212" s="963"/>
      <c r="X1212" s="963"/>
      <c r="Y1212" s="963"/>
      <c r="Z1212" s="774"/>
      <c r="AA1212" s="779"/>
      <c r="AB1212" s="753"/>
      <c r="AC1212" s="753"/>
      <c r="AD1212" s="753"/>
      <c r="AE1212" s="753"/>
      <c r="AF1212" s="753"/>
      <c r="AG1212" s="758"/>
      <c r="AH1212" s="758"/>
    </row>
    <row r="1213" spans="2:34" ht="15.65" customHeight="1" outlineLevel="1" x14ac:dyDescent="0.25">
      <c r="B1213" s="760" t="s">
        <v>1479</v>
      </c>
      <c r="D1213" s="761" t="s">
        <v>1550</v>
      </c>
      <c r="E1213" s="780">
        <v>1</v>
      </c>
      <c r="F1213" s="761" t="s">
        <v>78</v>
      </c>
      <c r="G1213" s="762"/>
      <c r="H1213" s="762">
        <f>SUM(H1214:H1216)</f>
        <v>0</v>
      </c>
      <c r="I1213" s="762"/>
      <c r="J1213" s="762">
        <f>SUM(J1214:J1216)</f>
        <v>0</v>
      </c>
      <c r="K1213" s="762"/>
      <c r="L1213" s="762">
        <f>SUM(L1214:L1216)</f>
        <v>21.21</v>
      </c>
      <c r="M1213" s="762">
        <f>SUM(M1214:M1216)</f>
        <v>21.21</v>
      </c>
      <c r="N1213" s="1049"/>
      <c r="O1213" s="763">
        <f>SUM(M1214:M1216)</f>
        <v>21.21</v>
      </c>
      <c r="P1213" s="781" t="str">
        <f>B1213</f>
        <v>V3-1-D1</v>
      </c>
      <c r="Q1213" s="781"/>
      <c r="R1213" s="781"/>
      <c r="S1213" s="781"/>
      <c r="T1213" s="781"/>
      <c r="U1213" s="781"/>
      <c r="V1213" s="781"/>
      <c r="W1213" s="781"/>
      <c r="X1213" s="932">
        <f>SUM(X1214:X1216)</f>
        <v>24.64602</v>
      </c>
    </row>
    <row r="1214" spans="2:34" ht="15.65" customHeight="1" outlineLevel="2" x14ac:dyDescent="0.25">
      <c r="B1214" s="782"/>
      <c r="D1214" s="793" t="s">
        <v>168</v>
      </c>
      <c r="E1214" s="783"/>
      <c r="G1214" s="784"/>
      <c r="H1214" s="784"/>
      <c r="I1214" s="784"/>
      <c r="J1214" s="784"/>
      <c r="K1214" s="784"/>
      <c r="L1214" s="784"/>
      <c r="M1214" s="784"/>
      <c r="N1214" s="1049"/>
      <c r="O1214" s="785"/>
      <c r="P1214" s="785"/>
      <c r="Q1214" s="785"/>
      <c r="R1214" s="785"/>
      <c r="S1214" s="785"/>
      <c r="T1214" s="785"/>
      <c r="U1214" s="785"/>
      <c r="V1214" s="785"/>
      <c r="W1214" s="785"/>
      <c r="X1214" s="785"/>
    </row>
    <row r="1215" spans="2:34" s="769" customFormat="1" ht="15.65" customHeight="1" outlineLevel="2" x14ac:dyDescent="0.25">
      <c r="B1215" s="773" t="str">
        <f>B1213</f>
        <v>V3-1-D1</v>
      </c>
      <c r="C1215" s="1042"/>
      <c r="D1215" s="773" t="str">
        <f>D1213</f>
        <v>Bodemisolatie - EPS-korrels laagdikte dik 200mm  (30% subsidiabel)</v>
      </c>
      <c r="E1215" s="783">
        <v>1</v>
      </c>
      <c r="F1215" s="773" t="str">
        <f>F1213</f>
        <v>m²</v>
      </c>
      <c r="G1215" s="784"/>
      <c r="H1215" s="784">
        <f>E1215*G1215</f>
        <v>0</v>
      </c>
      <c r="I1215" s="784"/>
      <c r="J1215" s="784">
        <f>E1215*I1215</f>
        <v>0</v>
      </c>
      <c r="K1215" s="784">
        <v>21.21</v>
      </c>
      <c r="L1215" s="784">
        <f>E1215*K1215</f>
        <v>21.21</v>
      </c>
      <c r="M1215" s="784">
        <f>J1215+H1215*Onderbouwing_M29!$Y$2+L1215</f>
        <v>21.21</v>
      </c>
      <c r="N1215" s="1050"/>
      <c r="O1215" s="787"/>
      <c r="P1215" s="787"/>
      <c r="Q1215" s="930" t="s">
        <v>1577</v>
      </c>
      <c r="R1215" s="930">
        <f>_xlfn.XLOOKUP(Q1215,Tabellen!$B$4:$B$16,Tabellen!$C$4:$C$16,"controleren")</f>
        <v>0.4</v>
      </c>
      <c r="S1215" s="931">
        <f>M1215*R1215</f>
        <v>8.484</v>
      </c>
      <c r="T1215" s="931">
        <f>M1215-S1215</f>
        <v>12.726000000000001</v>
      </c>
      <c r="U1215" s="931">
        <f>S1215*$U$2</f>
        <v>0.76356000000000002</v>
      </c>
      <c r="V1215" s="931">
        <f>T1215*$V$2</f>
        <v>2.6724600000000001</v>
      </c>
      <c r="W1215" s="787">
        <f>U1215+V1215</f>
        <v>3.4360200000000001</v>
      </c>
      <c r="X1215" s="787">
        <f>M1215+W1215</f>
        <v>24.64602</v>
      </c>
    </row>
    <row r="1216" spans="2:34" ht="15.65" customHeight="1" outlineLevel="2" x14ac:dyDescent="0.25">
      <c r="B1216" s="782"/>
      <c r="D1216" s="816"/>
      <c r="E1216" s="783"/>
      <c r="G1216" s="784">
        <v>0</v>
      </c>
      <c r="H1216" s="784">
        <f>E1216*G1216</f>
        <v>0</v>
      </c>
      <c r="I1216" s="784">
        <v>0</v>
      </c>
      <c r="J1216" s="784">
        <f>E1216*I1216</f>
        <v>0</v>
      </c>
      <c r="K1216" s="784"/>
      <c r="L1216" s="784">
        <f>E1216*K1216</f>
        <v>0</v>
      </c>
      <c r="M1216" s="784">
        <f>J1216+H1216*Onderbouwing_M29!$Y$2+L1216</f>
        <v>0</v>
      </c>
      <c r="N1216" s="1049"/>
      <c r="O1216" s="785"/>
      <c r="P1216" s="785"/>
      <c r="Q1216" s="785"/>
      <c r="R1216" s="785"/>
      <c r="S1216" s="785"/>
      <c r="T1216" s="785"/>
      <c r="U1216" s="785"/>
      <c r="V1216" s="785"/>
      <c r="W1216" s="785"/>
      <c r="X1216" s="785"/>
    </row>
    <row r="1217" spans="1:34" ht="9" customHeight="1" outlineLevel="1" x14ac:dyDescent="0.25">
      <c r="B1217" s="788"/>
      <c r="D1217" s="789"/>
      <c r="E1217" s="791"/>
      <c r="F1217" s="789"/>
      <c r="G1217" s="790"/>
      <c r="H1217" s="790"/>
      <c r="I1217" s="790"/>
      <c r="J1217" s="790"/>
      <c r="K1217" s="790"/>
      <c r="L1217" s="790"/>
      <c r="M1217" s="790"/>
      <c r="N1217" s="1037"/>
      <c r="O1217" s="963"/>
      <c r="P1217" s="963"/>
      <c r="Q1217" s="963"/>
      <c r="R1217" s="963"/>
      <c r="S1217" s="963"/>
      <c r="T1217" s="963"/>
      <c r="U1217" s="963"/>
      <c r="V1217" s="963"/>
      <c r="W1217" s="963"/>
      <c r="X1217" s="963"/>
      <c r="Y1217" s="963"/>
      <c r="Z1217" s="774"/>
      <c r="AA1217" s="779"/>
      <c r="AB1217" s="753"/>
      <c r="AC1217" s="753"/>
      <c r="AD1217" s="753"/>
      <c r="AE1217" s="753"/>
      <c r="AF1217" s="753"/>
      <c r="AG1217" s="758"/>
      <c r="AH1217" s="758"/>
    </row>
    <row r="1218" spans="1:34" ht="15.65" customHeight="1" outlineLevel="1" x14ac:dyDescent="0.25">
      <c r="B1218" s="760" t="s">
        <v>1480</v>
      </c>
      <c r="D1218" s="761" t="s">
        <v>1551</v>
      </c>
      <c r="E1218" s="780">
        <v>1</v>
      </c>
      <c r="F1218" s="761" t="s">
        <v>78</v>
      </c>
      <c r="G1218" s="762"/>
      <c r="H1218" s="762">
        <f>SUM(H1219:H1221)</f>
        <v>0</v>
      </c>
      <c r="I1218" s="762"/>
      <c r="J1218" s="762">
        <f>SUM(J1219:J1221)</f>
        <v>0</v>
      </c>
      <c r="K1218" s="762"/>
      <c r="L1218" s="762">
        <f>SUM(L1219:L1221)</f>
        <v>27.71</v>
      </c>
      <c r="M1218" s="762">
        <f>SUM(M1219:M1221)</f>
        <v>27.71</v>
      </c>
      <c r="N1218" s="1049"/>
      <c r="O1218" s="763">
        <f>SUM(M1219:M1221)</f>
        <v>27.71</v>
      </c>
      <c r="P1218" s="781" t="str">
        <f>B1218</f>
        <v>V3-1-D2</v>
      </c>
      <c r="Q1218" s="781"/>
      <c r="R1218" s="781"/>
      <c r="S1218" s="781"/>
      <c r="T1218" s="781"/>
      <c r="U1218" s="781"/>
      <c r="V1218" s="781"/>
      <c r="W1218" s="781"/>
      <c r="X1218" s="932">
        <f>SUM(X1219:X1221)</f>
        <v>32.199020000000004</v>
      </c>
    </row>
    <row r="1219" spans="1:34" ht="15.65" customHeight="1" outlineLevel="2" x14ac:dyDescent="0.25">
      <c r="B1219" s="782"/>
      <c r="D1219" s="793" t="s">
        <v>168</v>
      </c>
      <c r="E1219" s="783"/>
      <c r="G1219" s="784"/>
      <c r="H1219" s="784"/>
      <c r="I1219" s="784"/>
      <c r="J1219" s="784"/>
      <c r="K1219" s="784"/>
      <c r="L1219" s="784"/>
      <c r="M1219" s="784"/>
      <c r="N1219" s="1049"/>
      <c r="O1219" s="785"/>
      <c r="P1219" s="785"/>
      <c r="Q1219" s="785"/>
      <c r="R1219" s="785"/>
      <c r="S1219" s="785"/>
      <c r="T1219" s="785"/>
      <c r="U1219" s="785"/>
      <c r="V1219" s="785"/>
      <c r="W1219" s="785"/>
      <c r="X1219" s="785"/>
    </row>
    <row r="1220" spans="1:34" s="769" customFormat="1" ht="15.65" customHeight="1" outlineLevel="2" x14ac:dyDescent="0.25">
      <c r="B1220" s="773" t="str">
        <f>B1218</f>
        <v>V3-1-D2</v>
      </c>
      <c r="C1220" s="1043"/>
      <c r="D1220" s="773" t="str">
        <f>D1218</f>
        <v>Bodemisolatie - EPS-korrels laagdikte dik 300mm   (30% subsidiabel)</v>
      </c>
      <c r="E1220" s="783">
        <v>1</v>
      </c>
      <c r="F1220" s="773" t="str">
        <f>F1218</f>
        <v>m²</v>
      </c>
      <c r="G1220" s="784"/>
      <c r="H1220" s="784">
        <f>E1220*G1220</f>
        <v>0</v>
      </c>
      <c r="I1220" s="784"/>
      <c r="J1220" s="784">
        <f>E1220*I1220</f>
        <v>0</v>
      </c>
      <c r="K1220" s="784">
        <v>27.71</v>
      </c>
      <c r="L1220" s="784">
        <f>E1220*K1220</f>
        <v>27.71</v>
      </c>
      <c r="M1220" s="784">
        <f>J1220+H1220*Onderbouwing_M29!$Y$2+L1220</f>
        <v>27.71</v>
      </c>
      <c r="N1220" s="1050"/>
      <c r="O1220" s="787"/>
      <c r="P1220" s="787"/>
      <c r="Q1220" s="930" t="s">
        <v>1577</v>
      </c>
      <c r="R1220" s="930">
        <f>_xlfn.XLOOKUP(Q1220,Tabellen!$B$4:$B$16,Tabellen!$C$4:$C$16,"controleren")</f>
        <v>0.4</v>
      </c>
      <c r="S1220" s="931">
        <f>M1220*R1220</f>
        <v>11.084000000000001</v>
      </c>
      <c r="T1220" s="931">
        <f>M1220-S1220</f>
        <v>16.625999999999998</v>
      </c>
      <c r="U1220" s="931">
        <f>S1220*$U$2</f>
        <v>0.99756000000000011</v>
      </c>
      <c r="V1220" s="931">
        <f>T1220*$V$2</f>
        <v>3.4914599999999996</v>
      </c>
      <c r="W1220" s="787">
        <f>U1220+V1220</f>
        <v>4.48902</v>
      </c>
      <c r="X1220" s="787">
        <f>M1220+W1220</f>
        <v>32.199020000000004</v>
      </c>
    </row>
    <row r="1221" spans="1:34" ht="15.65" customHeight="1" outlineLevel="2" x14ac:dyDescent="0.25">
      <c r="B1221" s="782"/>
      <c r="D1221" s="816"/>
      <c r="E1221" s="783"/>
      <c r="G1221" s="784">
        <v>0</v>
      </c>
      <c r="H1221" s="784">
        <f>E1221*G1221</f>
        <v>0</v>
      </c>
      <c r="I1221" s="784">
        <v>0</v>
      </c>
      <c r="J1221" s="784">
        <f>E1221*I1221</f>
        <v>0</v>
      </c>
      <c r="K1221" s="784"/>
      <c r="L1221" s="784">
        <f>E1221*K1221</f>
        <v>0</v>
      </c>
      <c r="M1221" s="784">
        <f>J1221+H1221*Onderbouwing_M29!$Y$2+L1221</f>
        <v>0</v>
      </c>
      <c r="N1221" s="1049"/>
      <c r="O1221" s="785"/>
      <c r="P1221" s="785"/>
      <c r="Q1221" s="785"/>
      <c r="R1221" s="785"/>
      <c r="S1221" s="785"/>
      <c r="T1221" s="785"/>
      <c r="U1221" s="785"/>
      <c r="V1221" s="785"/>
      <c r="W1221" s="785"/>
      <c r="X1221" s="785"/>
    </row>
    <row r="1222" spans="1:34" ht="9" customHeight="1" outlineLevel="1" x14ac:dyDescent="0.25">
      <c r="B1222" s="788"/>
      <c r="D1222" s="789"/>
      <c r="E1222" s="791"/>
      <c r="F1222" s="789"/>
      <c r="G1222" s="790"/>
      <c r="H1222" s="790"/>
      <c r="I1222" s="790"/>
      <c r="J1222" s="790"/>
      <c r="K1222" s="790"/>
      <c r="L1222" s="790"/>
      <c r="M1222" s="790"/>
      <c r="N1222" s="1037"/>
      <c r="O1222" s="963"/>
      <c r="P1222" s="963"/>
      <c r="Q1222" s="963"/>
      <c r="R1222" s="963"/>
      <c r="S1222" s="963"/>
      <c r="T1222" s="963"/>
      <c r="U1222" s="963"/>
      <c r="V1222" s="963"/>
      <c r="W1222" s="963"/>
      <c r="X1222" s="963"/>
      <c r="Y1222" s="963"/>
      <c r="Z1222" s="774"/>
      <c r="AA1222" s="779"/>
      <c r="AB1222" s="753"/>
      <c r="AC1222" s="753"/>
      <c r="AD1222" s="753"/>
      <c r="AE1222" s="753"/>
      <c r="AF1222" s="753"/>
      <c r="AG1222" s="758"/>
      <c r="AH1222" s="758"/>
    </row>
    <row r="1223" spans="1:34" ht="15.65" customHeight="1" outlineLevel="1" x14ac:dyDescent="0.25">
      <c r="B1223" s="760" t="s">
        <v>285</v>
      </c>
      <c r="D1223" s="761" t="s">
        <v>1376</v>
      </c>
      <c r="E1223" s="780"/>
      <c r="F1223" s="761"/>
      <c r="G1223" s="762"/>
      <c r="H1223" s="762"/>
      <c r="I1223" s="762"/>
      <c r="J1223" s="762"/>
      <c r="K1223" s="762"/>
      <c r="L1223" s="762"/>
      <c r="M1223" s="762"/>
      <c r="N1223" s="1049"/>
      <c r="O1223" s="763"/>
      <c r="P1223" s="781"/>
      <c r="Q1223" s="781"/>
      <c r="R1223" s="781"/>
      <c r="S1223" s="781"/>
      <c r="T1223" s="781"/>
      <c r="U1223" s="781"/>
      <c r="V1223" s="781"/>
      <c r="W1223" s="781"/>
      <c r="X1223" s="932"/>
    </row>
    <row r="1224" spans="1:34" ht="15.65" customHeight="1" outlineLevel="2" x14ac:dyDescent="0.25">
      <c r="B1224" s="786"/>
      <c r="C1224" s="1042"/>
      <c r="D1224" s="793" t="s">
        <v>168</v>
      </c>
      <c r="E1224" s="783"/>
      <c r="G1224" s="784"/>
      <c r="H1224" s="784"/>
      <c r="I1224" s="784"/>
      <c r="J1224" s="784"/>
      <c r="K1224" s="784"/>
      <c r="L1224" s="784"/>
      <c r="M1224" s="784"/>
      <c r="N1224" s="1049"/>
      <c r="O1224" s="785"/>
      <c r="P1224" s="785"/>
      <c r="Q1224" s="785"/>
      <c r="R1224" s="785"/>
      <c r="S1224" s="785"/>
      <c r="T1224" s="785"/>
      <c r="U1224" s="785"/>
      <c r="V1224" s="785"/>
      <c r="W1224" s="785"/>
      <c r="X1224" s="785"/>
    </row>
    <row r="1225" spans="1:34" ht="15.65" customHeight="1" outlineLevel="2" x14ac:dyDescent="0.25">
      <c r="B1225" s="788" t="s">
        <v>1462</v>
      </c>
      <c r="D1225" s="782" t="s">
        <v>1537</v>
      </c>
      <c r="E1225" s="816">
        <v>1</v>
      </c>
      <c r="F1225" s="816" t="s">
        <v>1380</v>
      </c>
      <c r="G1225" s="816"/>
      <c r="H1225" s="816">
        <f>E1225*G1225</f>
        <v>0</v>
      </c>
      <c r="I1225" s="816"/>
      <c r="J1225" s="816">
        <f>E1225*I1225</f>
        <v>0</v>
      </c>
      <c r="K1225" s="816">
        <v>750</v>
      </c>
      <c r="L1225" s="816">
        <f>E1225*K1225</f>
        <v>750</v>
      </c>
      <c r="M1225" s="816">
        <f>J1225+H1225*Onderbouwing_M29!$Y$2+L1225</f>
        <v>750</v>
      </c>
      <c r="N1225" s="1049"/>
      <c r="O1225" s="785"/>
      <c r="P1225" s="785"/>
      <c r="Q1225" s="930" t="s">
        <v>1577</v>
      </c>
      <c r="R1225" s="930">
        <f>_xlfn.XLOOKUP(Q1225,Tabellen!$B$4:$B$16,Tabellen!$C$4:$C$16,"controleren")</f>
        <v>0.4</v>
      </c>
      <c r="S1225" s="931">
        <f>M1225*R1225</f>
        <v>300</v>
      </c>
      <c r="T1225" s="931">
        <f>M1225-S1225</f>
        <v>450</v>
      </c>
      <c r="U1225" s="931">
        <f>S1225*$U$2</f>
        <v>27</v>
      </c>
      <c r="V1225" s="931">
        <f>T1225*$V$2</f>
        <v>94.5</v>
      </c>
      <c r="W1225" s="787">
        <f>U1225+V1225</f>
        <v>121.5</v>
      </c>
      <c r="X1225" s="787">
        <f>M1225+W1225</f>
        <v>871.5</v>
      </c>
    </row>
    <row r="1226" spans="1:34" ht="15.65" customHeight="1" outlineLevel="2" x14ac:dyDescent="0.25">
      <c r="B1226" s="786"/>
      <c r="D1226" s="782"/>
      <c r="E1226" s="816"/>
      <c r="F1226" s="816"/>
      <c r="G1226" s="816"/>
      <c r="H1226" s="816"/>
      <c r="I1226" s="816"/>
      <c r="J1226" s="816"/>
      <c r="K1226" s="816"/>
      <c r="L1226" s="816"/>
      <c r="M1226" s="816"/>
      <c r="N1226" s="1049"/>
      <c r="O1226" s="785"/>
      <c r="P1226" s="785"/>
      <c r="Q1226" s="930"/>
      <c r="R1226" s="930"/>
      <c r="S1226" s="931"/>
      <c r="T1226" s="931"/>
      <c r="U1226" s="931"/>
      <c r="V1226" s="931"/>
      <c r="W1226" s="787"/>
      <c r="X1226" s="787"/>
    </row>
    <row r="1227" spans="1:34" ht="15.65" customHeight="1" outlineLevel="2" x14ac:dyDescent="0.25">
      <c r="B1227" s="786"/>
      <c r="D1227" s="782"/>
      <c r="E1227" s="816"/>
      <c r="F1227" s="816"/>
      <c r="G1227" s="816"/>
      <c r="H1227" s="816"/>
      <c r="I1227" s="816"/>
      <c r="J1227" s="816"/>
      <c r="K1227" s="816"/>
      <c r="L1227" s="816"/>
      <c r="M1227" s="816"/>
      <c r="N1227" s="1049"/>
      <c r="O1227" s="785"/>
      <c r="P1227" s="785"/>
      <c r="Q1227" s="930"/>
      <c r="R1227" s="930"/>
      <c r="S1227" s="931"/>
      <c r="T1227" s="931"/>
      <c r="U1227" s="931"/>
      <c r="V1227" s="931"/>
      <c r="W1227" s="787"/>
      <c r="X1227" s="787"/>
    </row>
    <row r="1228" spans="1:34" ht="15.65" customHeight="1" outlineLevel="2" x14ac:dyDescent="0.25">
      <c r="B1228" s="788" t="s">
        <v>1463</v>
      </c>
      <c r="D1228" s="782" t="s">
        <v>1397</v>
      </c>
      <c r="E1228" s="816">
        <v>1</v>
      </c>
      <c r="F1228" s="816" t="s">
        <v>1380</v>
      </c>
      <c r="G1228" s="816"/>
      <c r="H1228" s="816">
        <f>E1228*G1228</f>
        <v>0</v>
      </c>
      <c r="I1228" s="816"/>
      <c r="J1228" s="816">
        <f>E1228*I1228</f>
        <v>0</v>
      </c>
      <c r="K1228" s="816">
        <v>350</v>
      </c>
      <c r="L1228" s="816">
        <f>E1228*K1228</f>
        <v>350</v>
      </c>
      <c r="M1228" s="816">
        <f>J1228+H1228*Onderbouwing_M29!$Y$2+L1228</f>
        <v>350</v>
      </c>
      <c r="N1228" s="1049"/>
      <c r="O1228" s="785"/>
      <c r="P1228" s="785"/>
      <c r="Q1228" s="930" t="s">
        <v>1577</v>
      </c>
      <c r="R1228" s="930">
        <f>_xlfn.XLOOKUP(Q1228,Tabellen!$B$4:$B$16,Tabellen!$C$4:$C$16,"controleren")</f>
        <v>0.4</v>
      </c>
      <c r="S1228" s="931">
        <f>M1228*R1228</f>
        <v>140</v>
      </c>
      <c r="T1228" s="931">
        <f>M1228-S1228</f>
        <v>210</v>
      </c>
      <c r="U1228" s="931">
        <f>S1228*$U$2</f>
        <v>12.6</v>
      </c>
      <c r="V1228" s="931">
        <f>T1228*$V$2</f>
        <v>44.1</v>
      </c>
      <c r="W1228" s="787">
        <f>U1228+V1228</f>
        <v>56.7</v>
      </c>
      <c r="X1228" s="787">
        <f>M1228+W1228</f>
        <v>406.7</v>
      </c>
    </row>
    <row r="1229" spans="1:34" ht="15.65" customHeight="1" outlineLevel="2" x14ac:dyDescent="0.25">
      <c r="B1229" s="786"/>
      <c r="D1229" s="782"/>
      <c r="E1229" s="816"/>
      <c r="F1229" s="816"/>
      <c r="G1229" s="816"/>
      <c r="H1229" s="816"/>
      <c r="I1229" s="816"/>
      <c r="J1229" s="816"/>
      <c r="K1229" s="816"/>
      <c r="L1229" s="816"/>
      <c r="M1229" s="816"/>
      <c r="N1229" s="1049"/>
      <c r="O1229" s="785"/>
      <c r="P1229" s="785"/>
      <c r="Q1229" s="930"/>
      <c r="R1229" s="930"/>
      <c r="S1229" s="931"/>
      <c r="T1229" s="931"/>
      <c r="U1229" s="931"/>
      <c r="V1229" s="931"/>
      <c r="W1229" s="787"/>
      <c r="X1229" s="787"/>
    </row>
    <row r="1230" spans="1:34" ht="15.65" customHeight="1" outlineLevel="2" x14ac:dyDescent="0.25">
      <c r="B1230" s="788" t="s">
        <v>1464</v>
      </c>
      <c r="D1230" s="782" t="s">
        <v>1398</v>
      </c>
      <c r="E1230" s="816">
        <v>1</v>
      </c>
      <c r="F1230" s="816" t="s">
        <v>1380</v>
      </c>
      <c r="G1230" s="816"/>
      <c r="H1230" s="816">
        <f>E1230*G1230</f>
        <v>0</v>
      </c>
      <c r="I1230" s="816"/>
      <c r="J1230" s="816">
        <f>E1230*I1230</f>
        <v>0</v>
      </c>
      <c r="K1230" s="816">
        <v>75</v>
      </c>
      <c r="L1230" s="816">
        <f>E1230*K1230</f>
        <v>75</v>
      </c>
      <c r="M1230" s="816">
        <f>J1230+H1230*Onderbouwing_M29!$Y$2+L1230</f>
        <v>75</v>
      </c>
      <c r="N1230" s="1049"/>
      <c r="O1230" s="785"/>
      <c r="P1230" s="785"/>
      <c r="Q1230" s="930" t="s">
        <v>1577</v>
      </c>
      <c r="R1230" s="930">
        <f>_xlfn.XLOOKUP(Q1230,Tabellen!$B$4:$B$16,Tabellen!$C$4:$C$16,"controleren")</f>
        <v>0.4</v>
      </c>
      <c r="S1230" s="931">
        <f>M1230*R1230</f>
        <v>30</v>
      </c>
      <c r="T1230" s="931">
        <f>M1230-S1230</f>
        <v>45</v>
      </c>
      <c r="U1230" s="931">
        <f>S1230*$U$2</f>
        <v>2.6999999999999997</v>
      </c>
      <c r="V1230" s="931">
        <f>T1230*$V$2</f>
        <v>9.4499999999999993</v>
      </c>
      <c r="W1230" s="787">
        <f>U1230+V1230</f>
        <v>12.149999999999999</v>
      </c>
      <c r="X1230" s="787">
        <f>M1230+W1230</f>
        <v>87.15</v>
      </c>
    </row>
    <row r="1231" spans="1:34" ht="15.65" customHeight="1" outlineLevel="2" x14ac:dyDescent="0.25">
      <c r="B1231" s="786"/>
      <c r="D1231" s="782"/>
      <c r="E1231" s="816"/>
      <c r="F1231" s="816"/>
      <c r="G1231" s="816"/>
      <c r="H1231" s="816"/>
      <c r="I1231" s="816"/>
      <c r="J1231" s="816"/>
      <c r="K1231" s="816"/>
      <c r="L1231" s="816"/>
      <c r="M1231" s="816"/>
      <c r="N1231" s="1049"/>
      <c r="O1231" s="785"/>
      <c r="P1231" s="785"/>
      <c r="Q1231" s="930"/>
      <c r="R1231" s="930"/>
      <c r="S1231" s="931"/>
      <c r="T1231" s="931"/>
      <c r="U1231" s="931"/>
      <c r="V1231" s="931"/>
      <c r="W1231" s="787"/>
      <c r="X1231" s="787"/>
    </row>
    <row r="1232" spans="1:34" ht="15.65" customHeight="1" outlineLevel="2" x14ac:dyDescent="0.25">
      <c r="A1232" s="769"/>
      <c r="B1232" s="788" t="s">
        <v>1465</v>
      </c>
      <c r="C1232" s="1042"/>
      <c r="D1232" s="782" t="s">
        <v>1637</v>
      </c>
      <c r="E1232" s="783">
        <v>1</v>
      </c>
      <c r="F1232" s="773" t="s">
        <v>77</v>
      </c>
      <c r="G1232" s="784"/>
      <c r="H1232" s="784">
        <f>E1232*G1232</f>
        <v>0</v>
      </c>
      <c r="I1232" s="784"/>
      <c r="J1232" s="784">
        <f>E1232*I1232</f>
        <v>0</v>
      </c>
      <c r="K1232" s="784">
        <v>22.5</v>
      </c>
      <c r="L1232" s="784">
        <f>E1232*K1232</f>
        <v>22.5</v>
      </c>
      <c r="M1232" s="784">
        <f>J1232+H1232*Onderbouwing_M29!$Y$2+L1232</f>
        <v>22.5</v>
      </c>
      <c r="N1232" s="1050"/>
      <c r="O1232" s="787"/>
      <c r="P1232" s="785"/>
      <c r="Q1232" s="930" t="s">
        <v>1577</v>
      </c>
      <c r="R1232" s="930">
        <f>_xlfn.XLOOKUP(Q1232,Tabellen!$B$4:$B$16,Tabellen!$C$4:$C$16,"controleren")</f>
        <v>0.4</v>
      </c>
      <c r="S1232" s="931">
        <f>M1232*R1232</f>
        <v>9</v>
      </c>
      <c r="T1232" s="931">
        <f>M1232-S1232</f>
        <v>13.5</v>
      </c>
      <c r="U1232" s="931">
        <f>S1232*$U$2</f>
        <v>0.80999999999999994</v>
      </c>
      <c r="V1232" s="931">
        <f>T1232*$V$2</f>
        <v>2.835</v>
      </c>
      <c r="W1232" s="787">
        <f>U1232+V1232</f>
        <v>3.645</v>
      </c>
      <c r="X1232" s="787">
        <f>M1232+W1232</f>
        <v>26.145</v>
      </c>
    </row>
    <row r="1233" spans="1:34" ht="15.65" customHeight="1" outlineLevel="2" x14ac:dyDescent="0.25">
      <c r="A1233" s="769"/>
      <c r="B1233" s="786"/>
      <c r="C1233" s="1042"/>
      <c r="D1233" s="782"/>
      <c r="E1233" s="783"/>
      <c r="G1233" s="784"/>
      <c r="H1233" s="784"/>
      <c r="I1233" s="784"/>
      <c r="J1233" s="784"/>
      <c r="K1233" s="784"/>
      <c r="L1233" s="784"/>
      <c r="M1233" s="784"/>
      <c r="N1233" s="1050"/>
      <c r="O1233" s="787"/>
      <c r="P1233" s="785"/>
      <c r="Q1233" s="930"/>
      <c r="R1233" s="930"/>
      <c r="S1233" s="931"/>
      <c r="T1233" s="931"/>
      <c r="U1233" s="931"/>
      <c r="V1233" s="931"/>
      <c r="W1233" s="787"/>
      <c r="X1233" s="787"/>
    </row>
    <row r="1234" spans="1:34" ht="15.65" customHeight="1" outlineLevel="2" x14ac:dyDescent="0.25">
      <c r="A1234" s="769"/>
      <c r="B1234" s="788" t="s">
        <v>1466</v>
      </c>
      <c r="C1234" s="1042"/>
      <c r="D1234" s="782" t="s">
        <v>1440</v>
      </c>
      <c r="E1234" s="783">
        <v>1</v>
      </c>
      <c r="F1234" s="773" t="s">
        <v>77</v>
      </c>
      <c r="G1234" s="784"/>
      <c r="H1234" s="784">
        <f>E1234*G1234</f>
        <v>0</v>
      </c>
      <c r="I1234" s="784"/>
      <c r="J1234" s="784">
        <f>E1234*I1234</f>
        <v>0</v>
      </c>
      <c r="K1234" s="784">
        <v>75</v>
      </c>
      <c r="L1234" s="784">
        <f>E1234*K1234</f>
        <v>75</v>
      </c>
      <c r="M1234" s="784">
        <f>J1234+H1234*Onderbouwing_M29!$Y$2+L1234</f>
        <v>75</v>
      </c>
      <c r="N1234" s="1050"/>
      <c r="O1234" s="787"/>
      <c r="P1234" s="785"/>
      <c r="Q1234" s="930" t="s">
        <v>1577</v>
      </c>
      <c r="R1234" s="930">
        <f>_xlfn.XLOOKUP(Q1234,Tabellen!$B$4:$B$16,Tabellen!$C$4:$C$16,"controleren")</f>
        <v>0.4</v>
      </c>
      <c r="S1234" s="931">
        <f>M1234*R1234</f>
        <v>30</v>
      </c>
      <c r="T1234" s="931">
        <f>M1234-S1234</f>
        <v>45</v>
      </c>
      <c r="U1234" s="931">
        <f>S1234*$U$2</f>
        <v>2.6999999999999997</v>
      </c>
      <c r="V1234" s="931">
        <f>T1234*$V$2</f>
        <v>9.4499999999999993</v>
      </c>
      <c r="W1234" s="787">
        <f>U1234+V1234</f>
        <v>12.149999999999999</v>
      </c>
      <c r="X1234" s="787">
        <f>M1234+W1234</f>
        <v>87.15</v>
      </c>
    </row>
    <row r="1235" spans="1:34" ht="15.65" customHeight="1" outlineLevel="2" x14ac:dyDescent="0.25">
      <c r="A1235" s="769"/>
      <c r="B1235" s="786"/>
      <c r="C1235" s="1042"/>
      <c r="D1235" s="782"/>
      <c r="E1235" s="783"/>
      <c r="G1235" s="784"/>
      <c r="H1235" s="784"/>
      <c r="I1235" s="784"/>
      <c r="J1235" s="784"/>
      <c r="K1235" s="784"/>
      <c r="L1235" s="784"/>
      <c r="M1235" s="784"/>
      <c r="N1235" s="1050"/>
      <c r="O1235" s="787"/>
      <c r="P1235" s="785"/>
      <c r="Q1235" s="930"/>
      <c r="R1235" s="930"/>
      <c r="S1235" s="931"/>
      <c r="T1235" s="931"/>
      <c r="U1235" s="931"/>
      <c r="V1235" s="931"/>
      <c r="W1235" s="787"/>
      <c r="X1235" s="787"/>
    </row>
    <row r="1236" spans="1:34" ht="15.65" customHeight="1" outlineLevel="2" x14ac:dyDescent="0.25">
      <c r="A1236" s="769"/>
      <c r="B1236" s="788" t="s">
        <v>1467</v>
      </c>
      <c r="C1236" s="1042"/>
      <c r="D1236" s="782" t="s">
        <v>1441</v>
      </c>
      <c r="E1236" s="783">
        <v>1</v>
      </c>
      <c r="F1236" s="773" t="s">
        <v>77</v>
      </c>
      <c r="G1236" s="784"/>
      <c r="H1236" s="784">
        <f>E1236*G1236</f>
        <v>0</v>
      </c>
      <c r="I1236" s="784"/>
      <c r="J1236" s="784">
        <f>E1236*I1236</f>
        <v>0</v>
      </c>
      <c r="K1236" s="784">
        <v>100</v>
      </c>
      <c r="L1236" s="784">
        <f>E1236*K1236</f>
        <v>100</v>
      </c>
      <c r="M1236" s="784">
        <f>J1236+H1236*Onderbouwing_M29!$Y$2+L1236</f>
        <v>100</v>
      </c>
      <c r="N1236" s="1050"/>
      <c r="O1236" s="787"/>
      <c r="P1236" s="785"/>
      <c r="Q1236" s="930" t="s">
        <v>1577</v>
      </c>
      <c r="R1236" s="930">
        <f>_xlfn.XLOOKUP(Q1236,Tabellen!$B$4:$B$16,Tabellen!$C$4:$C$16,"controleren")</f>
        <v>0.4</v>
      </c>
      <c r="S1236" s="931">
        <f>M1236*R1236</f>
        <v>40</v>
      </c>
      <c r="T1236" s="931">
        <f>M1236-S1236</f>
        <v>60</v>
      </c>
      <c r="U1236" s="931">
        <f>S1236*$U$2</f>
        <v>3.5999999999999996</v>
      </c>
      <c r="V1236" s="931">
        <f>T1236*$V$2</f>
        <v>12.6</v>
      </c>
      <c r="W1236" s="787">
        <f>U1236+V1236</f>
        <v>16.2</v>
      </c>
      <c r="X1236" s="787">
        <f>M1236+W1236</f>
        <v>116.2</v>
      </c>
    </row>
    <row r="1237" spans="1:34" ht="15.65" customHeight="1" outlineLevel="2" x14ac:dyDescent="0.25">
      <c r="A1237" s="769"/>
      <c r="B1237" s="786"/>
      <c r="C1237" s="1042"/>
      <c r="D1237" s="782"/>
      <c r="E1237" s="783"/>
      <c r="G1237" s="784"/>
      <c r="H1237" s="784"/>
      <c r="I1237" s="784"/>
      <c r="J1237" s="784"/>
      <c r="K1237" s="784"/>
      <c r="L1237" s="784"/>
      <c r="M1237" s="784"/>
      <c r="N1237" s="1050"/>
      <c r="O1237" s="787"/>
      <c r="P1237" s="785"/>
      <c r="Q1237" s="930"/>
      <c r="R1237" s="930"/>
      <c r="S1237" s="931"/>
      <c r="T1237" s="931"/>
      <c r="U1237" s="931"/>
      <c r="V1237" s="931"/>
      <c r="W1237" s="787"/>
      <c r="X1237" s="787"/>
    </row>
    <row r="1238" spans="1:34" ht="15.65" customHeight="1" outlineLevel="2" x14ac:dyDescent="0.25">
      <c r="B1238" s="788" t="s">
        <v>1468</v>
      </c>
      <c r="C1238" s="1042"/>
      <c r="D1238" s="782" t="s">
        <v>1382</v>
      </c>
      <c r="E1238" s="783">
        <v>1</v>
      </c>
      <c r="F1238" s="773" t="s">
        <v>77</v>
      </c>
      <c r="G1238" s="784"/>
      <c r="H1238" s="784">
        <f>E1238*G1238</f>
        <v>0</v>
      </c>
      <c r="I1238" s="784"/>
      <c r="J1238" s="784">
        <f>E1238*I1238</f>
        <v>0</v>
      </c>
      <c r="K1238" s="784">
        <v>175</v>
      </c>
      <c r="L1238" s="784">
        <f>E1238*K1238</f>
        <v>175</v>
      </c>
      <c r="M1238" s="784">
        <f>J1238+H1238*Onderbouwing_M29!$Y$2+L1238</f>
        <v>175</v>
      </c>
      <c r="N1238" s="1049"/>
      <c r="O1238" s="785"/>
      <c r="P1238" s="785"/>
      <c r="Q1238" s="930" t="s">
        <v>1577</v>
      </c>
      <c r="R1238" s="930">
        <f>_xlfn.XLOOKUP(Q1238,Tabellen!$B$4:$B$16,Tabellen!$C$4:$C$16,"controleren")</f>
        <v>0.4</v>
      </c>
      <c r="S1238" s="931">
        <f>M1238*R1238</f>
        <v>70</v>
      </c>
      <c r="T1238" s="931">
        <f>M1238-S1238</f>
        <v>105</v>
      </c>
      <c r="U1238" s="931">
        <f>S1238*$U$2</f>
        <v>6.3</v>
      </c>
      <c r="V1238" s="931">
        <f>T1238*$V$2</f>
        <v>22.05</v>
      </c>
      <c r="W1238" s="787">
        <f>U1238+V1238</f>
        <v>28.35</v>
      </c>
      <c r="X1238" s="787">
        <f>M1238+W1238</f>
        <v>203.35</v>
      </c>
    </row>
    <row r="1239" spans="1:34" ht="15.65" customHeight="1" outlineLevel="2" x14ac:dyDescent="0.25">
      <c r="B1239" s="786"/>
      <c r="C1239" s="1042"/>
      <c r="D1239" s="782"/>
      <c r="E1239" s="783"/>
      <c r="G1239" s="784"/>
      <c r="H1239" s="784"/>
      <c r="I1239" s="784"/>
      <c r="J1239" s="784"/>
      <c r="K1239" s="784"/>
      <c r="L1239" s="784"/>
      <c r="M1239" s="784"/>
      <c r="N1239" s="1049"/>
      <c r="O1239" s="785"/>
      <c r="P1239" s="785"/>
      <c r="Q1239" s="930"/>
      <c r="R1239" s="930"/>
      <c r="S1239" s="931"/>
      <c r="T1239" s="931"/>
      <c r="U1239" s="931"/>
      <c r="V1239" s="931"/>
      <c r="W1239" s="787"/>
      <c r="X1239" s="787"/>
    </row>
    <row r="1240" spans="1:34" ht="15.65" customHeight="1" outlineLevel="2" x14ac:dyDescent="0.25">
      <c r="B1240" s="788" t="s">
        <v>1469</v>
      </c>
      <c r="C1240" s="1042"/>
      <c r="D1240" s="782" t="s">
        <v>1383</v>
      </c>
      <c r="E1240" s="783">
        <v>1</v>
      </c>
      <c r="F1240" s="773" t="s">
        <v>77</v>
      </c>
      <c r="G1240" s="784"/>
      <c r="H1240" s="784">
        <f>E1240*G1240</f>
        <v>0</v>
      </c>
      <c r="I1240" s="784"/>
      <c r="J1240" s="784">
        <f>E1240*I1240</f>
        <v>0</v>
      </c>
      <c r="K1240" s="784">
        <v>150</v>
      </c>
      <c r="L1240" s="784">
        <f>E1240*K1240</f>
        <v>150</v>
      </c>
      <c r="M1240" s="784">
        <f>J1240+H1240*Onderbouwing_M29!$Y$2+L1240</f>
        <v>150</v>
      </c>
      <c r="N1240" s="1049"/>
      <c r="O1240" s="785"/>
      <c r="P1240" s="785"/>
      <c r="Q1240" s="930" t="s">
        <v>1577</v>
      </c>
      <c r="R1240" s="930">
        <f>_xlfn.XLOOKUP(Q1240,Tabellen!$B$4:$B$16,Tabellen!$C$4:$C$16,"controleren")</f>
        <v>0.4</v>
      </c>
      <c r="S1240" s="931">
        <f>M1240*R1240</f>
        <v>60</v>
      </c>
      <c r="T1240" s="931">
        <f>M1240-S1240</f>
        <v>90</v>
      </c>
      <c r="U1240" s="931">
        <f>S1240*$U$2</f>
        <v>5.3999999999999995</v>
      </c>
      <c r="V1240" s="931">
        <f>T1240*$V$2</f>
        <v>18.899999999999999</v>
      </c>
      <c r="W1240" s="787">
        <f>U1240+V1240</f>
        <v>24.299999999999997</v>
      </c>
      <c r="X1240" s="787">
        <f>M1240+W1240</f>
        <v>174.3</v>
      </c>
    </row>
    <row r="1241" spans="1:34" ht="15.65" customHeight="1" outlineLevel="2" x14ac:dyDescent="0.25">
      <c r="B1241" s="786"/>
      <c r="C1241" s="1042"/>
      <c r="D1241" s="782"/>
      <c r="E1241" s="783"/>
      <c r="G1241" s="784"/>
      <c r="H1241" s="784"/>
      <c r="I1241" s="784"/>
      <c r="J1241" s="784"/>
      <c r="K1241" s="784"/>
      <c r="L1241" s="784"/>
      <c r="M1241" s="784"/>
      <c r="N1241" s="1049"/>
      <c r="O1241" s="785"/>
      <c r="P1241" s="785"/>
      <c r="Q1241" s="930"/>
      <c r="R1241" s="930"/>
      <c r="S1241" s="931"/>
      <c r="T1241" s="931"/>
      <c r="U1241" s="931"/>
      <c r="V1241" s="931"/>
      <c r="W1241" s="787"/>
      <c r="X1241" s="787"/>
    </row>
    <row r="1242" spans="1:34" ht="15.65" customHeight="1" outlineLevel="2" x14ac:dyDescent="0.25">
      <c r="B1242" s="788" t="s">
        <v>1534</v>
      </c>
      <c r="C1242" s="1042"/>
      <c r="D1242" s="782" t="s">
        <v>1384</v>
      </c>
      <c r="E1242" s="783">
        <v>1</v>
      </c>
      <c r="F1242" s="773" t="s">
        <v>77</v>
      </c>
      <c r="G1242" s="784"/>
      <c r="H1242" s="784">
        <f>E1242*G1242</f>
        <v>0</v>
      </c>
      <c r="I1242" s="784"/>
      <c r="J1242" s="784">
        <f>E1242*I1242</f>
        <v>0</v>
      </c>
      <c r="K1242" s="784">
        <v>450</v>
      </c>
      <c r="L1242" s="784">
        <f>E1242*K1242</f>
        <v>450</v>
      </c>
      <c r="M1242" s="784">
        <f>J1242+H1242*Onderbouwing_M29!$Y$2+L1242</f>
        <v>450</v>
      </c>
      <c r="N1242" s="1049"/>
      <c r="O1242" s="785"/>
      <c r="P1242" s="785"/>
      <c r="Q1242" s="930" t="s">
        <v>1577</v>
      </c>
      <c r="R1242" s="930">
        <f>_xlfn.XLOOKUP(Q1242,Tabellen!$B$4:$B$16,Tabellen!$C$4:$C$16,"controleren")</f>
        <v>0.4</v>
      </c>
      <c r="S1242" s="931">
        <f>M1242*R1242</f>
        <v>180</v>
      </c>
      <c r="T1242" s="931">
        <f>M1242-S1242</f>
        <v>270</v>
      </c>
      <c r="U1242" s="931">
        <f>S1242*$U$2</f>
        <v>16.2</v>
      </c>
      <c r="V1242" s="931">
        <f>T1242*$V$2</f>
        <v>56.699999999999996</v>
      </c>
      <c r="W1242" s="787">
        <f>U1242+V1242</f>
        <v>72.899999999999991</v>
      </c>
      <c r="X1242" s="787">
        <f>M1242+W1242</f>
        <v>522.9</v>
      </c>
    </row>
    <row r="1243" spans="1:34" ht="15.65" customHeight="1" outlineLevel="2" x14ac:dyDescent="0.25">
      <c r="B1243" s="786"/>
      <c r="C1243" s="1042"/>
      <c r="D1243" s="782"/>
      <c r="E1243" s="783"/>
      <c r="G1243" s="784"/>
      <c r="H1243" s="784"/>
      <c r="I1243" s="784"/>
      <c r="J1243" s="784"/>
      <c r="K1243" s="784"/>
      <c r="L1243" s="784"/>
      <c r="M1243" s="784"/>
      <c r="N1243" s="1049"/>
      <c r="O1243" s="785"/>
      <c r="P1243" s="785"/>
      <c r="Q1243" s="930"/>
      <c r="R1243" s="930"/>
      <c r="S1243" s="931"/>
      <c r="T1243" s="931"/>
      <c r="U1243" s="931"/>
      <c r="V1243" s="931"/>
      <c r="W1243" s="787"/>
      <c r="X1243" s="787"/>
    </row>
    <row r="1244" spans="1:34" ht="15.65" customHeight="1" outlineLevel="2" x14ac:dyDescent="0.25">
      <c r="B1244" s="788" t="s">
        <v>1535</v>
      </c>
      <c r="C1244" s="1042"/>
      <c r="D1244" s="782" t="s">
        <v>1385</v>
      </c>
      <c r="E1244" s="783">
        <v>1</v>
      </c>
      <c r="F1244" s="773" t="s">
        <v>78</v>
      </c>
      <c r="G1244" s="784"/>
      <c r="H1244" s="784">
        <f>E1244*G1244</f>
        <v>0</v>
      </c>
      <c r="I1244" s="784"/>
      <c r="J1244" s="784">
        <f>E1244*I1244</f>
        <v>0</v>
      </c>
      <c r="K1244" s="784">
        <v>2.35</v>
      </c>
      <c r="L1244" s="784">
        <f>E1244*K1244</f>
        <v>2.35</v>
      </c>
      <c r="M1244" s="784">
        <f>J1244+H1244*Onderbouwing_M29!$Y$2+L1244</f>
        <v>2.35</v>
      </c>
      <c r="N1244" s="1049"/>
      <c r="O1244" s="785"/>
      <c r="P1244" s="785"/>
      <c r="Q1244" s="930" t="s">
        <v>1577</v>
      </c>
      <c r="R1244" s="930">
        <f>_xlfn.XLOOKUP(Q1244,Tabellen!$B$4:$B$16,Tabellen!$C$4:$C$16,"controleren")</f>
        <v>0.4</v>
      </c>
      <c r="S1244" s="931">
        <f>M1244*R1244</f>
        <v>0.94000000000000006</v>
      </c>
      <c r="T1244" s="931">
        <f>M1244-S1244</f>
        <v>1.4100000000000001</v>
      </c>
      <c r="U1244" s="931">
        <f>S1244*$U$2</f>
        <v>8.4600000000000009E-2</v>
      </c>
      <c r="V1244" s="931">
        <f>T1244*$V$2</f>
        <v>0.29610000000000003</v>
      </c>
      <c r="W1244" s="787">
        <f>U1244+V1244</f>
        <v>0.38070000000000004</v>
      </c>
      <c r="X1244" s="787">
        <f>M1244+W1244</f>
        <v>2.7307000000000001</v>
      </c>
    </row>
    <row r="1245" spans="1:34" ht="15.65" customHeight="1" outlineLevel="2" x14ac:dyDescent="0.25">
      <c r="B1245" s="786"/>
      <c r="C1245" s="1042"/>
      <c r="D1245" s="782"/>
      <c r="E1245" s="783"/>
      <c r="G1245" s="784"/>
      <c r="H1245" s="784"/>
      <c r="I1245" s="784"/>
      <c r="J1245" s="784"/>
      <c r="K1245" s="784"/>
      <c r="L1245" s="784"/>
      <c r="M1245" s="784"/>
      <c r="N1245" s="1049"/>
      <c r="O1245" s="785"/>
      <c r="P1245" s="785"/>
      <c r="Q1245" s="930"/>
      <c r="R1245" s="930"/>
      <c r="S1245" s="931"/>
      <c r="T1245" s="931"/>
      <c r="U1245" s="931"/>
      <c r="V1245" s="931"/>
      <c r="W1245" s="787"/>
      <c r="X1245" s="787"/>
    </row>
    <row r="1246" spans="1:34" ht="15.65" customHeight="1" outlineLevel="2" x14ac:dyDescent="0.25">
      <c r="B1246" s="788" t="s">
        <v>1536</v>
      </c>
      <c r="C1246" s="1042"/>
      <c r="D1246" s="782" t="s">
        <v>1442</v>
      </c>
      <c r="E1246" s="783"/>
      <c r="F1246" s="773" t="s">
        <v>1547</v>
      </c>
      <c r="G1246" s="784"/>
      <c r="H1246" s="784">
        <f>E1246*G1246</f>
        <v>0</v>
      </c>
      <c r="I1246" s="784"/>
      <c r="J1246" s="784">
        <f>E1246*I1246</f>
        <v>0</v>
      </c>
      <c r="K1246" s="784">
        <v>0</v>
      </c>
      <c r="L1246" s="784">
        <f>E1246*K1246</f>
        <v>0</v>
      </c>
      <c r="M1246" s="784">
        <f>J1246+H1246*Onderbouwing_M29!$Y$2+L1246</f>
        <v>0</v>
      </c>
      <c r="N1246" s="1049"/>
      <c r="O1246" s="785"/>
      <c r="P1246" s="785"/>
      <c r="Q1246" s="785"/>
      <c r="R1246" s="785"/>
      <c r="S1246" s="785"/>
      <c r="T1246" s="785"/>
      <c r="U1246" s="785"/>
      <c r="V1246" s="785"/>
      <c r="W1246" s="785"/>
      <c r="X1246" s="785"/>
    </row>
    <row r="1247" spans="1:34" ht="15.65" customHeight="1" outlineLevel="2" x14ac:dyDescent="0.25">
      <c r="B1247" s="786"/>
      <c r="C1247" s="1042"/>
      <c r="D1247" s="816"/>
      <c r="E1247" s="783"/>
      <c r="G1247" s="784"/>
      <c r="H1247" s="784"/>
      <c r="I1247" s="784"/>
      <c r="J1247" s="784"/>
      <c r="K1247" s="784"/>
      <c r="L1247" s="784"/>
      <c r="M1247" s="784"/>
      <c r="N1247" s="1049"/>
      <c r="O1247" s="785"/>
      <c r="P1247" s="785"/>
      <c r="Q1247" s="785"/>
      <c r="R1247" s="785"/>
      <c r="S1247" s="785"/>
      <c r="T1247" s="785"/>
      <c r="U1247" s="785"/>
      <c r="V1247" s="785"/>
      <c r="W1247" s="785"/>
      <c r="X1247" s="785"/>
    </row>
    <row r="1248" spans="1:34" ht="9" customHeight="1" outlineLevel="1" x14ac:dyDescent="0.25">
      <c r="B1248" s="788"/>
      <c r="D1248" s="789"/>
      <c r="E1248" s="791"/>
      <c r="F1248" s="789"/>
      <c r="G1248" s="790"/>
      <c r="H1248" s="790"/>
      <c r="I1248" s="790"/>
      <c r="J1248" s="790"/>
      <c r="K1248" s="790"/>
      <c r="L1248" s="790"/>
      <c r="M1248" s="790"/>
      <c r="N1248" s="1037"/>
      <c r="O1248" s="963"/>
      <c r="P1248" s="963"/>
      <c r="Q1248" s="963"/>
      <c r="R1248" s="963"/>
      <c r="S1248" s="963"/>
      <c r="T1248" s="963"/>
      <c r="U1248" s="963"/>
      <c r="V1248" s="963"/>
      <c r="W1248" s="963"/>
      <c r="X1248" s="963"/>
      <c r="Y1248" s="963"/>
      <c r="Z1248" s="774"/>
      <c r="AA1248" s="779"/>
      <c r="AB1248" s="753"/>
      <c r="AC1248" s="753"/>
      <c r="AD1248" s="753"/>
      <c r="AE1248" s="753"/>
      <c r="AF1248" s="753"/>
      <c r="AG1248" s="758"/>
      <c r="AH1248" s="758"/>
    </row>
    <row r="1249" spans="2:34" ht="15.65" customHeight="1" outlineLevel="1" x14ac:dyDescent="0.25">
      <c r="B1249" s="760" t="s">
        <v>286</v>
      </c>
      <c r="D1249" s="761" t="s">
        <v>1879</v>
      </c>
      <c r="E1249" s="780">
        <v>1</v>
      </c>
      <c r="F1249" s="761" t="s">
        <v>78</v>
      </c>
      <c r="G1249" s="762"/>
      <c r="H1249" s="762">
        <f>SUM(H1250:H1252)</f>
        <v>0</v>
      </c>
      <c r="I1249" s="762"/>
      <c r="J1249" s="762">
        <f>SUM(J1250:J1252)</f>
        <v>0</v>
      </c>
      <c r="K1249" s="762"/>
      <c r="L1249" s="762">
        <f>SUM(L1250:L1252)</f>
        <v>55</v>
      </c>
      <c r="M1249" s="762">
        <f>SUM(M1250:M1252)</f>
        <v>55</v>
      </c>
      <c r="N1249" s="1049"/>
      <c r="O1249" s="763">
        <f>SUM(M1250:M1252)</f>
        <v>55</v>
      </c>
      <c r="P1249" s="781" t="str">
        <f>B1249</f>
        <v>V3-2-A</v>
      </c>
      <c r="Q1249" s="781"/>
      <c r="R1249" s="781"/>
      <c r="S1249" s="781"/>
      <c r="T1249" s="781"/>
      <c r="U1249" s="781"/>
      <c r="V1249" s="781"/>
      <c r="W1249" s="781"/>
      <c r="X1249" s="781"/>
    </row>
    <row r="1250" spans="2:34" ht="15.65" customHeight="1" outlineLevel="2" x14ac:dyDescent="0.25">
      <c r="B1250" s="782"/>
      <c r="D1250" s="793" t="s">
        <v>168</v>
      </c>
      <c r="E1250" s="783"/>
      <c r="G1250" s="784"/>
      <c r="H1250" s="784"/>
      <c r="I1250" s="795"/>
      <c r="J1250" s="795"/>
      <c r="K1250" s="795"/>
      <c r="L1250" s="784"/>
      <c r="M1250" s="784"/>
      <c r="N1250" s="1049"/>
      <c r="O1250" s="785"/>
      <c r="P1250" s="785"/>
      <c r="Q1250" s="785"/>
      <c r="R1250" s="785"/>
      <c r="S1250" s="785"/>
      <c r="T1250" s="785"/>
      <c r="U1250" s="785"/>
      <c r="V1250" s="785"/>
      <c r="W1250" s="785"/>
      <c r="X1250" s="785"/>
    </row>
    <row r="1251" spans="2:34" s="769" customFormat="1" ht="15.65" customHeight="1" outlineLevel="2" x14ac:dyDescent="0.25">
      <c r="B1251" s="786"/>
      <c r="C1251" s="1042"/>
      <c r="D1251" s="808" t="str">
        <f>D1249</f>
        <v xml:space="preserve">Zolder-/vlieringvloer onderzijde isolatie -glaswol deken dik 130mm Rc=3.5 </v>
      </c>
      <c r="E1251" s="808">
        <v>1</v>
      </c>
      <c r="F1251" s="808" t="s">
        <v>78</v>
      </c>
      <c r="G1251" s="808"/>
      <c r="H1251" s="808">
        <f>E1251*G1251</f>
        <v>0</v>
      </c>
      <c r="I1251" s="808"/>
      <c r="J1251" s="808">
        <f>E1251*I1251</f>
        <v>0</v>
      </c>
      <c r="K1251" s="808">
        <v>55</v>
      </c>
      <c r="L1251" s="808">
        <f>E1251*K1251</f>
        <v>55</v>
      </c>
      <c r="M1251" s="808">
        <f>J1251+H1251*Onderbouwing_M29!$Y$2+L1251</f>
        <v>55</v>
      </c>
      <c r="N1251" s="1050"/>
      <c r="O1251" s="787"/>
      <c r="P1251" s="787"/>
      <c r="Q1251" s="787"/>
      <c r="R1251" s="787"/>
      <c r="S1251" s="787"/>
      <c r="T1251" s="787"/>
      <c r="U1251" s="787"/>
      <c r="V1251" s="787"/>
      <c r="W1251" s="787"/>
      <c r="X1251" s="787"/>
    </row>
    <row r="1252" spans="2:34" ht="15.65" customHeight="1" outlineLevel="2" x14ac:dyDescent="0.25">
      <c r="B1252" s="782"/>
      <c r="D1252" s="816"/>
      <c r="E1252" s="783"/>
      <c r="G1252" s="784">
        <v>0</v>
      </c>
      <c r="H1252" s="784">
        <f>E1252*G1252</f>
        <v>0</v>
      </c>
      <c r="I1252" s="784">
        <v>0</v>
      </c>
      <c r="J1252" s="784">
        <f>E1252*I1252</f>
        <v>0</v>
      </c>
      <c r="K1252" s="784"/>
      <c r="L1252" s="784">
        <f>E1252*K1252</f>
        <v>0</v>
      </c>
      <c r="M1252" s="784">
        <f>J1252+H1252*Onderbouwing_M29!$Y$2+L1252</f>
        <v>0</v>
      </c>
      <c r="N1252" s="1049"/>
      <c r="O1252" s="785"/>
      <c r="P1252" s="785"/>
      <c r="Q1252" s="785"/>
      <c r="R1252" s="785"/>
      <c r="S1252" s="785"/>
      <c r="T1252" s="785"/>
      <c r="U1252" s="785"/>
      <c r="V1252" s="785"/>
      <c r="W1252" s="785"/>
      <c r="X1252" s="785"/>
    </row>
    <row r="1253" spans="2:34" ht="9" customHeight="1" outlineLevel="1" x14ac:dyDescent="0.25">
      <c r="B1253" s="788"/>
      <c r="D1253" s="789"/>
      <c r="E1253" s="791"/>
      <c r="F1253" s="789"/>
      <c r="G1253" s="790"/>
      <c r="H1253" s="790"/>
      <c r="I1253" s="790"/>
      <c r="J1253" s="790"/>
      <c r="K1253" s="790"/>
      <c r="L1253" s="790"/>
      <c r="M1253" s="790"/>
      <c r="N1253" s="1037"/>
      <c r="O1253" s="963"/>
      <c r="P1253" s="963"/>
      <c r="Q1253" s="963"/>
      <c r="R1253" s="963"/>
      <c r="S1253" s="963"/>
      <c r="T1253" s="963"/>
      <c r="U1253" s="963"/>
      <c r="V1253" s="963"/>
      <c r="W1253" s="963"/>
      <c r="X1253" s="963"/>
      <c r="Y1253" s="963"/>
      <c r="Z1253" s="774"/>
      <c r="AA1253" s="779"/>
      <c r="AB1253" s="753"/>
      <c r="AC1253" s="753"/>
      <c r="AD1253" s="753"/>
      <c r="AE1253" s="753"/>
      <c r="AF1253" s="753"/>
      <c r="AG1253" s="758"/>
      <c r="AH1253" s="758"/>
    </row>
    <row r="1254" spans="2:34" ht="15.65" customHeight="1" outlineLevel="1" x14ac:dyDescent="0.25">
      <c r="B1254" s="760" t="s">
        <v>286</v>
      </c>
      <c r="D1254" s="761" t="s">
        <v>1880</v>
      </c>
      <c r="E1254" s="780">
        <v>1</v>
      </c>
      <c r="F1254" s="761" t="s">
        <v>78</v>
      </c>
      <c r="G1254" s="762"/>
      <c r="H1254" s="762">
        <f>SUM(H1255:H1257)</f>
        <v>0</v>
      </c>
      <c r="I1254" s="762"/>
      <c r="J1254" s="762">
        <f>SUM(J1255:J1257)</f>
        <v>0</v>
      </c>
      <c r="K1254" s="762"/>
      <c r="L1254" s="762">
        <f>SUM(L1255:L1257)</f>
        <v>5.2</v>
      </c>
      <c r="M1254" s="762">
        <f>SUM(M1255:M1257)</f>
        <v>5.2</v>
      </c>
      <c r="N1254" s="1049"/>
      <c r="O1254" s="763">
        <f>SUM(M1255:M1257)</f>
        <v>5.2</v>
      </c>
      <c r="P1254" s="781" t="str">
        <f>B1254</f>
        <v>V3-2-A</v>
      </c>
      <c r="Q1254" s="781"/>
      <c r="R1254" s="781"/>
      <c r="S1254" s="781"/>
      <c r="T1254" s="781"/>
      <c r="U1254" s="781"/>
      <c r="V1254" s="781"/>
      <c r="W1254" s="781"/>
      <c r="X1254" s="781"/>
    </row>
    <row r="1255" spans="2:34" ht="15.65" customHeight="1" outlineLevel="2" x14ac:dyDescent="0.25">
      <c r="B1255" s="782"/>
      <c r="D1255" s="793" t="s">
        <v>168</v>
      </c>
      <c r="E1255" s="783"/>
      <c r="G1255" s="784"/>
      <c r="H1255" s="784"/>
      <c r="I1255" s="795"/>
      <c r="J1255" s="795"/>
      <c r="K1255" s="795"/>
      <c r="L1255" s="784"/>
      <c r="M1255" s="784"/>
      <c r="N1255" s="1049"/>
      <c r="O1255" s="785"/>
      <c r="P1255" s="785"/>
      <c r="Q1255" s="785"/>
      <c r="R1255" s="785"/>
      <c r="S1255" s="785"/>
      <c r="T1255" s="785"/>
      <c r="U1255" s="785"/>
      <c r="V1255" s="785"/>
      <c r="W1255" s="785"/>
      <c r="X1255" s="785"/>
    </row>
    <row r="1256" spans="2:34" s="769" customFormat="1" ht="15.65" customHeight="1" outlineLevel="2" x14ac:dyDescent="0.25">
      <c r="B1256" s="786"/>
      <c r="C1256" s="1042"/>
      <c r="D1256" s="808" t="str">
        <f>D1254</f>
        <v>╚ Meerprijs glaswol deken dik 170mm Rc=4.5</v>
      </c>
      <c r="E1256" s="808">
        <v>1</v>
      </c>
      <c r="F1256" s="808" t="s">
        <v>78</v>
      </c>
      <c r="G1256" s="808"/>
      <c r="H1256" s="808">
        <f>E1256*G1256</f>
        <v>0</v>
      </c>
      <c r="I1256" s="808"/>
      <c r="J1256" s="808">
        <f>E1256*I1256</f>
        <v>0</v>
      </c>
      <c r="K1256" s="808">
        <v>5.2</v>
      </c>
      <c r="L1256" s="808">
        <f>E1256*K1256</f>
        <v>5.2</v>
      </c>
      <c r="M1256" s="808">
        <f>J1256+H1256*Onderbouwing_M29!$Y$2+L1256</f>
        <v>5.2</v>
      </c>
      <c r="N1256" s="1050"/>
      <c r="O1256" s="787"/>
      <c r="P1256" s="787"/>
      <c r="Q1256" s="787"/>
      <c r="R1256" s="787"/>
      <c r="S1256" s="787"/>
      <c r="T1256" s="787"/>
      <c r="U1256" s="787"/>
      <c r="V1256" s="787"/>
      <c r="W1256" s="787"/>
      <c r="X1256" s="787"/>
    </row>
    <row r="1257" spans="2:34" ht="15.65" customHeight="1" outlineLevel="2" x14ac:dyDescent="0.25">
      <c r="B1257" s="782"/>
      <c r="D1257" s="816"/>
      <c r="E1257" s="783"/>
      <c r="G1257" s="784">
        <v>0</v>
      </c>
      <c r="H1257" s="784">
        <f>E1257*G1257</f>
        <v>0</v>
      </c>
      <c r="I1257" s="784">
        <v>0</v>
      </c>
      <c r="J1257" s="784">
        <f>E1257*I1257</f>
        <v>0</v>
      </c>
      <c r="K1257" s="784"/>
      <c r="L1257" s="784">
        <f>E1257*K1257</f>
        <v>0</v>
      </c>
      <c r="M1257" s="784">
        <f>J1257+H1257*Onderbouwing_M29!$Y$2+L1257</f>
        <v>0</v>
      </c>
      <c r="N1257" s="1049"/>
      <c r="O1257" s="785"/>
      <c r="P1257" s="785"/>
      <c r="Q1257" s="785"/>
      <c r="R1257" s="785"/>
      <c r="S1257" s="785"/>
      <c r="T1257" s="785"/>
      <c r="U1257" s="785"/>
      <c r="V1257" s="785"/>
      <c r="W1257" s="785"/>
      <c r="X1257" s="785"/>
    </row>
    <row r="1258" spans="2:34" ht="9" customHeight="1" outlineLevel="1" x14ac:dyDescent="0.25">
      <c r="B1258" s="788"/>
      <c r="D1258" s="789"/>
      <c r="E1258" s="791"/>
      <c r="F1258" s="789"/>
      <c r="G1258" s="790"/>
      <c r="H1258" s="790"/>
      <c r="I1258" s="790"/>
      <c r="J1258" s="790"/>
      <c r="K1258" s="790"/>
      <c r="L1258" s="790"/>
      <c r="M1258" s="790"/>
      <c r="N1258" s="1037"/>
      <c r="O1258" s="963"/>
      <c r="P1258" s="963"/>
      <c r="Q1258" s="963"/>
      <c r="R1258" s="963"/>
      <c r="S1258" s="963"/>
      <c r="T1258" s="963"/>
      <c r="U1258" s="963"/>
      <c r="V1258" s="963"/>
      <c r="W1258" s="963"/>
      <c r="X1258" s="963"/>
      <c r="Y1258" s="963"/>
      <c r="Z1258" s="774"/>
      <c r="AA1258" s="779"/>
      <c r="AB1258" s="753"/>
      <c r="AC1258" s="753"/>
      <c r="AD1258" s="753"/>
      <c r="AE1258" s="753"/>
      <c r="AF1258" s="753"/>
      <c r="AG1258" s="758"/>
      <c r="AH1258" s="758"/>
    </row>
    <row r="1259" spans="2:34" ht="15.65" customHeight="1" outlineLevel="1" x14ac:dyDescent="0.25">
      <c r="B1259" s="760" t="s">
        <v>1356</v>
      </c>
      <c r="D1259" s="761" t="s">
        <v>1881</v>
      </c>
      <c r="E1259" s="780">
        <v>1</v>
      </c>
      <c r="F1259" s="761" t="s">
        <v>78</v>
      </c>
      <c r="G1259" s="762"/>
      <c r="H1259" s="762">
        <f>SUM(H1260:H1262)</f>
        <v>0</v>
      </c>
      <c r="I1259" s="762"/>
      <c r="J1259" s="762">
        <f>SUM(J1260:J1262)</f>
        <v>0</v>
      </c>
      <c r="K1259" s="762"/>
      <c r="L1259" s="762">
        <f>SUM(L1260:L1262)</f>
        <v>65</v>
      </c>
      <c r="M1259" s="762">
        <f>SUM(M1260:M1262)</f>
        <v>65</v>
      </c>
      <c r="N1259" s="1049"/>
      <c r="O1259" s="763">
        <f>SUM(M1260:M1262)</f>
        <v>65</v>
      </c>
      <c r="P1259" s="781" t="str">
        <f>B1259</f>
        <v>V3-2-B</v>
      </c>
      <c r="Q1259" s="781"/>
      <c r="R1259" s="781"/>
      <c r="S1259" s="781"/>
      <c r="T1259" s="781"/>
      <c r="U1259" s="781"/>
      <c r="V1259" s="781"/>
      <c r="W1259" s="781"/>
      <c r="X1259" s="781"/>
    </row>
    <row r="1260" spans="2:34" ht="15.65" customHeight="1" outlineLevel="2" x14ac:dyDescent="0.25">
      <c r="B1260" s="782"/>
      <c r="D1260" s="793" t="s">
        <v>168</v>
      </c>
      <c r="E1260" s="783"/>
      <c r="G1260" s="784"/>
      <c r="H1260" s="784"/>
      <c r="I1260" s="795"/>
      <c r="J1260" s="795"/>
      <c r="K1260" s="795"/>
      <c r="L1260" s="784"/>
      <c r="M1260" s="784"/>
      <c r="N1260" s="1049"/>
      <c r="O1260" s="785"/>
      <c r="P1260" s="785"/>
      <c r="Q1260" s="785"/>
      <c r="R1260" s="785"/>
      <c r="S1260" s="785"/>
      <c r="T1260" s="785"/>
      <c r="U1260" s="785"/>
      <c r="V1260" s="785"/>
      <c r="W1260" s="785"/>
      <c r="X1260" s="785"/>
    </row>
    <row r="1261" spans="2:34" s="769" customFormat="1" ht="15.65" customHeight="1" outlineLevel="2" x14ac:dyDescent="0.25">
      <c r="B1261" s="786"/>
      <c r="C1261" s="1042"/>
      <c r="D1261" s="808" t="str">
        <f>D1259</f>
        <v xml:space="preserve">Zolder-/vlieringvloer tussen vloer en plafond -glaswol ingeblazen dik 130mm Rc=3.5 </v>
      </c>
      <c r="E1261" s="808">
        <v>1</v>
      </c>
      <c r="F1261" s="808" t="s">
        <v>78</v>
      </c>
      <c r="G1261" s="808"/>
      <c r="H1261" s="808">
        <f>E1261*G1261</f>
        <v>0</v>
      </c>
      <c r="I1261" s="808"/>
      <c r="J1261" s="808">
        <f>E1261*I1261</f>
        <v>0</v>
      </c>
      <c r="K1261" s="808">
        <v>65</v>
      </c>
      <c r="L1261" s="808">
        <f>E1261*K1261</f>
        <v>65</v>
      </c>
      <c r="M1261" s="808">
        <f>J1261+H1261*Onderbouwing_M29!$Y$2+L1261</f>
        <v>65</v>
      </c>
      <c r="N1261" s="1050"/>
      <c r="O1261" s="787"/>
      <c r="P1261" s="787"/>
      <c r="Q1261" s="787"/>
      <c r="R1261" s="787"/>
      <c r="S1261" s="787"/>
      <c r="T1261" s="787"/>
      <c r="U1261" s="787"/>
      <c r="V1261" s="787"/>
      <c r="W1261" s="787"/>
      <c r="X1261" s="787"/>
    </row>
    <row r="1262" spans="2:34" ht="15.65" customHeight="1" outlineLevel="2" x14ac:dyDescent="0.25">
      <c r="B1262" s="782"/>
      <c r="D1262" s="816"/>
      <c r="E1262" s="783"/>
      <c r="G1262" s="784">
        <v>0</v>
      </c>
      <c r="H1262" s="784">
        <f>E1262*G1262</f>
        <v>0</v>
      </c>
      <c r="I1262" s="784">
        <v>0</v>
      </c>
      <c r="J1262" s="784">
        <f>E1262*I1262</f>
        <v>0</v>
      </c>
      <c r="K1262" s="784"/>
      <c r="L1262" s="784">
        <f>E1262*K1262</f>
        <v>0</v>
      </c>
      <c r="M1262" s="784">
        <f>J1262+H1262*Onderbouwing_M29!$Y$2+L1262</f>
        <v>0</v>
      </c>
      <c r="N1262" s="1049"/>
      <c r="O1262" s="785"/>
      <c r="P1262" s="785"/>
      <c r="Q1262" s="785"/>
      <c r="R1262" s="785"/>
      <c r="S1262" s="785"/>
      <c r="T1262" s="785"/>
      <c r="U1262" s="785"/>
      <c r="V1262" s="785"/>
      <c r="W1262" s="785"/>
      <c r="X1262" s="785"/>
    </row>
    <row r="1263" spans="2:34" ht="9" customHeight="1" outlineLevel="1" x14ac:dyDescent="0.25">
      <c r="B1263" s="788"/>
      <c r="D1263" s="789"/>
      <c r="E1263" s="791"/>
      <c r="F1263" s="789"/>
      <c r="G1263" s="790"/>
      <c r="H1263" s="790"/>
      <c r="I1263" s="790"/>
      <c r="J1263" s="790"/>
      <c r="K1263" s="790"/>
      <c r="L1263" s="790"/>
      <c r="M1263" s="790"/>
      <c r="N1263" s="1037"/>
      <c r="O1263" s="963"/>
      <c r="P1263" s="963"/>
      <c r="Q1263" s="963"/>
      <c r="R1263" s="963"/>
      <c r="S1263" s="963"/>
      <c r="T1263" s="963"/>
      <c r="U1263" s="963"/>
      <c r="V1263" s="963"/>
      <c r="W1263" s="963"/>
      <c r="X1263" s="963"/>
      <c r="Y1263" s="963"/>
      <c r="Z1263" s="774"/>
      <c r="AA1263" s="779"/>
      <c r="AB1263" s="753"/>
      <c r="AC1263" s="753"/>
      <c r="AD1263" s="753"/>
      <c r="AE1263" s="753"/>
      <c r="AF1263" s="753"/>
      <c r="AG1263" s="758"/>
      <c r="AH1263" s="758"/>
    </row>
    <row r="1264" spans="2:34" ht="15.65" customHeight="1" outlineLevel="1" x14ac:dyDescent="0.25">
      <c r="B1264" s="760" t="s">
        <v>1356</v>
      </c>
      <c r="D1264" s="761" t="s">
        <v>1882</v>
      </c>
      <c r="E1264" s="780">
        <v>1</v>
      </c>
      <c r="F1264" s="761" t="s">
        <v>78</v>
      </c>
      <c r="G1264" s="762"/>
      <c r="H1264" s="762">
        <f>SUM(H1265:H1267)</f>
        <v>0</v>
      </c>
      <c r="I1264" s="762"/>
      <c r="J1264" s="762">
        <f>SUM(J1265:J1267)</f>
        <v>0</v>
      </c>
      <c r="K1264" s="762"/>
      <c r="L1264" s="762">
        <f>SUM(L1265:L1267)</f>
        <v>3.75</v>
      </c>
      <c r="M1264" s="762">
        <f>SUM(M1265:M1267)</f>
        <v>3.75</v>
      </c>
      <c r="N1264" s="1049"/>
      <c r="O1264" s="763">
        <f>SUM(M1265:M1267)</f>
        <v>3.75</v>
      </c>
      <c r="P1264" s="781" t="str">
        <f>B1264</f>
        <v>V3-2-B</v>
      </c>
      <c r="Q1264" s="781"/>
      <c r="R1264" s="781"/>
      <c r="S1264" s="781"/>
      <c r="T1264" s="781"/>
      <c r="U1264" s="781"/>
      <c r="V1264" s="781"/>
      <c r="W1264" s="781"/>
      <c r="X1264" s="781"/>
    </row>
    <row r="1265" spans="2:34" ht="15.65" customHeight="1" outlineLevel="2" x14ac:dyDescent="0.25">
      <c r="B1265" s="782"/>
      <c r="D1265" s="793" t="s">
        <v>168</v>
      </c>
      <c r="E1265" s="783"/>
      <c r="G1265" s="784"/>
      <c r="H1265" s="784"/>
      <c r="I1265" s="795"/>
      <c r="J1265" s="795"/>
      <c r="K1265" s="795"/>
      <c r="L1265" s="784"/>
      <c r="M1265" s="784"/>
      <c r="N1265" s="1049"/>
      <c r="O1265" s="785"/>
      <c r="P1265" s="785"/>
      <c r="Q1265" s="785"/>
      <c r="R1265" s="785"/>
      <c r="S1265" s="785"/>
      <c r="T1265" s="785"/>
      <c r="U1265" s="785"/>
      <c r="V1265" s="785"/>
      <c r="W1265" s="785"/>
      <c r="X1265" s="785"/>
    </row>
    <row r="1266" spans="2:34" s="769" customFormat="1" ht="15.65" customHeight="1" outlineLevel="2" x14ac:dyDescent="0.25">
      <c r="B1266" s="786"/>
      <c r="C1266" s="1042"/>
      <c r="D1266" s="808" t="str">
        <f>D1264</f>
        <v>╚ Meerprijs glaswol ingeblazen dik 175mm Rc=4.5</v>
      </c>
      <c r="E1266" s="808">
        <v>1</v>
      </c>
      <c r="F1266" s="808" t="s">
        <v>78</v>
      </c>
      <c r="G1266" s="808"/>
      <c r="H1266" s="808">
        <f>E1266*G1266</f>
        <v>0</v>
      </c>
      <c r="I1266" s="808"/>
      <c r="J1266" s="808">
        <f>E1266*I1266</f>
        <v>0</v>
      </c>
      <c r="K1266" s="808">
        <v>3.75</v>
      </c>
      <c r="L1266" s="808">
        <f>E1266*K1266</f>
        <v>3.75</v>
      </c>
      <c r="M1266" s="808">
        <f>J1266+H1266*Onderbouwing_M29!$Y$2+L1266</f>
        <v>3.75</v>
      </c>
      <c r="N1266" s="1050"/>
      <c r="O1266" s="787"/>
      <c r="P1266" s="787"/>
      <c r="Q1266" s="787"/>
      <c r="R1266" s="787"/>
      <c r="S1266" s="787"/>
      <c r="T1266" s="787"/>
      <c r="U1266" s="787"/>
      <c r="V1266" s="787"/>
      <c r="W1266" s="787"/>
      <c r="X1266" s="787"/>
    </row>
    <row r="1267" spans="2:34" ht="15.65" customHeight="1" outlineLevel="2" x14ac:dyDescent="0.25">
      <c r="B1267" s="782"/>
      <c r="D1267" s="816"/>
      <c r="E1267" s="783"/>
      <c r="G1267" s="784">
        <v>0</v>
      </c>
      <c r="H1267" s="784">
        <f>E1267*G1267</f>
        <v>0</v>
      </c>
      <c r="I1267" s="784">
        <v>0</v>
      </c>
      <c r="J1267" s="784">
        <f>E1267*I1267</f>
        <v>0</v>
      </c>
      <c r="K1267" s="784"/>
      <c r="L1267" s="784">
        <f>E1267*K1267</f>
        <v>0</v>
      </c>
      <c r="M1267" s="784">
        <f>J1267+H1267*Onderbouwing_M29!$Y$2+L1267</f>
        <v>0</v>
      </c>
      <c r="N1267" s="1049"/>
      <c r="O1267" s="785"/>
      <c r="P1267" s="785"/>
      <c r="Q1267" s="785"/>
      <c r="R1267" s="785"/>
      <c r="S1267" s="785"/>
      <c r="T1267" s="785"/>
      <c r="U1267" s="785"/>
      <c r="V1267" s="785"/>
      <c r="W1267" s="785"/>
      <c r="X1267" s="785"/>
    </row>
    <row r="1268" spans="2:34" ht="9" customHeight="1" outlineLevel="1" x14ac:dyDescent="0.25">
      <c r="B1268" s="788"/>
      <c r="D1268" s="789"/>
      <c r="E1268" s="791"/>
      <c r="F1268" s="789"/>
      <c r="G1268" s="790"/>
      <c r="H1268" s="790"/>
      <c r="I1268" s="790"/>
      <c r="J1268" s="790"/>
      <c r="K1268" s="790"/>
      <c r="L1268" s="790"/>
      <c r="M1268" s="790"/>
      <c r="N1268" s="1037"/>
      <c r="O1268" s="963"/>
      <c r="P1268" s="963"/>
      <c r="Q1268" s="963"/>
      <c r="R1268" s="963"/>
      <c r="S1268" s="963"/>
      <c r="T1268" s="963"/>
      <c r="U1268" s="963"/>
      <c r="V1268" s="963"/>
      <c r="W1268" s="963"/>
      <c r="X1268" s="963"/>
      <c r="Y1268" s="963"/>
      <c r="Z1268" s="774"/>
      <c r="AA1268" s="779"/>
      <c r="AB1268" s="753"/>
      <c r="AC1268" s="753"/>
      <c r="AD1268" s="753"/>
      <c r="AE1268" s="753"/>
      <c r="AF1268" s="753"/>
      <c r="AG1268" s="758"/>
      <c r="AH1268" s="758"/>
    </row>
    <row r="1269" spans="2:34" ht="15.65" customHeight="1" outlineLevel="1" x14ac:dyDescent="0.25">
      <c r="B1269" s="760" t="s">
        <v>1405</v>
      </c>
      <c r="D1269" s="761" t="s">
        <v>1883</v>
      </c>
      <c r="E1269" s="780">
        <v>1</v>
      </c>
      <c r="F1269" s="761" t="s">
        <v>78</v>
      </c>
      <c r="G1269" s="762"/>
      <c r="H1269" s="762">
        <f>SUM(H1270:H1272)</f>
        <v>0</v>
      </c>
      <c r="I1269" s="762"/>
      <c r="J1269" s="762">
        <f>SUM(J1270:J1272)</f>
        <v>0</v>
      </c>
      <c r="K1269" s="762"/>
      <c r="L1269" s="762">
        <f>SUM(L1270:L1272)</f>
        <v>70</v>
      </c>
      <c r="M1269" s="762">
        <f>SUM(M1270:M1272)</f>
        <v>70</v>
      </c>
      <c r="N1269" s="1049"/>
      <c r="O1269" s="763">
        <f>SUM(M1270:M1272)</f>
        <v>70</v>
      </c>
      <c r="P1269" s="781" t="str">
        <f>B1269</f>
        <v>V3-2-C</v>
      </c>
      <c r="Q1269" s="781"/>
      <c r="R1269" s="781"/>
      <c r="S1269" s="781"/>
      <c r="T1269" s="781"/>
      <c r="U1269" s="781"/>
      <c r="V1269" s="781"/>
      <c r="W1269" s="781"/>
      <c r="X1269" s="781"/>
    </row>
    <row r="1270" spans="2:34" ht="15.65" customHeight="1" outlineLevel="2" x14ac:dyDescent="0.25">
      <c r="B1270" s="782"/>
      <c r="D1270" s="793" t="s">
        <v>1395</v>
      </c>
      <c r="E1270" s="783"/>
      <c r="G1270" s="784"/>
      <c r="H1270" s="784"/>
      <c r="I1270" s="795"/>
      <c r="J1270" s="795"/>
      <c r="K1270" s="795"/>
      <c r="L1270" s="784"/>
      <c r="M1270" s="784"/>
      <c r="N1270" s="1049"/>
      <c r="O1270" s="785"/>
      <c r="P1270" s="785"/>
      <c r="Q1270" s="785"/>
      <c r="R1270" s="785"/>
      <c r="S1270" s="785"/>
      <c r="T1270" s="785"/>
      <c r="U1270" s="785"/>
      <c r="V1270" s="785"/>
      <c r="W1270" s="785"/>
      <c r="X1270" s="785"/>
    </row>
    <row r="1271" spans="2:34" s="769" customFormat="1" ht="15.65" customHeight="1" outlineLevel="2" x14ac:dyDescent="0.25">
      <c r="B1271" s="786"/>
      <c r="C1271" s="1042"/>
      <c r="D1271" s="808" t="str">
        <f>D1269</f>
        <v xml:space="preserve">Zolder-/vlieringvloer onderzijde isolatie -vlaswol deken dik 140mm Rc=3.5 </v>
      </c>
      <c r="E1271" s="808">
        <v>1</v>
      </c>
      <c r="F1271" s="808" t="s">
        <v>78</v>
      </c>
      <c r="G1271" s="808"/>
      <c r="H1271" s="808">
        <f>E1271*G1271</f>
        <v>0</v>
      </c>
      <c r="I1271" s="808"/>
      <c r="J1271" s="808">
        <f>E1271*I1271</f>
        <v>0</v>
      </c>
      <c r="K1271" s="808">
        <v>70</v>
      </c>
      <c r="L1271" s="808">
        <f>E1271*K1271</f>
        <v>70</v>
      </c>
      <c r="M1271" s="808">
        <f>J1271+H1271*Onderbouwing_M29!$Y$2+L1271</f>
        <v>70</v>
      </c>
      <c r="N1271" s="1050"/>
      <c r="O1271" s="787"/>
      <c r="P1271" s="787"/>
      <c r="Q1271" s="787"/>
      <c r="R1271" s="787"/>
      <c r="S1271" s="787"/>
      <c r="T1271" s="787"/>
      <c r="U1271" s="787"/>
      <c r="V1271" s="787"/>
      <c r="W1271" s="787"/>
      <c r="X1271" s="787"/>
    </row>
    <row r="1272" spans="2:34" ht="15.65" customHeight="1" outlineLevel="2" x14ac:dyDescent="0.25">
      <c r="B1272" s="782"/>
      <c r="D1272" s="816"/>
      <c r="E1272" s="783"/>
      <c r="G1272" s="784">
        <v>0</v>
      </c>
      <c r="H1272" s="784">
        <f>E1272*G1272</f>
        <v>0</v>
      </c>
      <c r="I1272" s="784">
        <v>0</v>
      </c>
      <c r="J1272" s="784">
        <f>E1272*I1272</f>
        <v>0</v>
      </c>
      <c r="K1272" s="784"/>
      <c r="L1272" s="784">
        <f>E1272*K1272</f>
        <v>0</v>
      </c>
      <c r="M1272" s="784">
        <f>J1272+H1272*Onderbouwing_M29!$Y$2+L1272</f>
        <v>0</v>
      </c>
      <c r="N1272" s="1049"/>
      <c r="O1272" s="785"/>
      <c r="P1272" s="785"/>
      <c r="Q1272" s="785"/>
      <c r="R1272" s="785"/>
      <c r="S1272" s="785"/>
      <c r="T1272" s="785"/>
      <c r="U1272" s="785"/>
      <c r="V1272" s="785"/>
      <c r="W1272" s="785"/>
      <c r="X1272" s="785"/>
    </row>
    <row r="1273" spans="2:34" ht="9" customHeight="1" outlineLevel="1" x14ac:dyDescent="0.25">
      <c r="B1273" s="788"/>
      <c r="D1273" s="789"/>
      <c r="E1273" s="791"/>
      <c r="F1273" s="789"/>
      <c r="G1273" s="790"/>
      <c r="H1273" s="790"/>
      <c r="I1273" s="790"/>
      <c r="J1273" s="790"/>
      <c r="K1273" s="790"/>
      <c r="L1273" s="790"/>
      <c r="M1273" s="790"/>
      <c r="N1273" s="1037"/>
      <c r="O1273" s="963"/>
      <c r="P1273" s="963"/>
      <c r="Q1273" s="963"/>
      <c r="R1273" s="963"/>
      <c r="S1273" s="963"/>
      <c r="T1273" s="963"/>
      <c r="U1273" s="963"/>
      <c r="V1273" s="963"/>
      <c r="W1273" s="963"/>
      <c r="X1273" s="963"/>
      <c r="Y1273" s="963"/>
      <c r="Z1273" s="774"/>
      <c r="AA1273" s="779"/>
      <c r="AB1273" s="753"/>
      <c r="AC1273" s="753"/>
      <c r="AD1273" s="753"/>
      <c r="AE1273" s="753"/>
      <c r="AF1273" s="753"/>
      <c r="AG1273" s="758"/>
      <c r="AH1273" s="758"/>
    </row>
    <row r="1274" spans="2:34" ht="15.65" customHeight="1" outlineLevel="1" x14ac:dyDescent="0.25">
      <c r="B1274" s="760" t="s">
        <v>1405</v>
      </c>
      <c r="D1274" s="761" t="s">
        <v>1884</v>
      </c>
      <c r="E1274" s="780">
        <v>1</v>
      </c>
      <c r="F1274" s="761" t="s">
        <v>78</v>
      </c>
      <c r="G1274" s="762"/>
      <c r="H1274" s="762">
        <f>SUM(H1275:H1277)</f>
        <v>0</v>
      </c>
      <c r="I1274" s="762"/>
      <c r="J1274" s="762">
        <f>SUM(J1275:J1277)</f>
        <v>0</v>
      </c>
      <c r="K1274" s="762"/>
      <c r="L1274" s="762">
        <f>SUM(L1275:L1277)</f>
        <v>9.1</v>
      </c>
      <c r="M1274" s="762">
        <f>SUM(M1275:M1277)</f>
        <v>9.1</v>
      </c>
      <c r="N1274" s="1049"/>
      <c r="O1274" s="763">
        <f>SUM(M1275:M1277)</f>
        <v>9.1</v>
      </c>
      <c r="P1274" s="781" t="str">
        <f>B1274</f>
        <v>V3-2-C</v>
      </c>
      <c r="Q1274" s="781"/>
      <c r="R1274" s="781"/>
      <c r="S1274" s="781"/>
      <c r="T1274" s="781"/>
      <c r="U1274" s="781"/>
      <c r="V1274" s="781"/>
      <c r="W1274" s="781"/>
      <c r="X1274" s="781"/>
    </row>
    <row r="1275" spans="2:34" ht="15.65" customHeight="1" outlineLevel="2" x14ac:dyDescent="0.25">
      <c r="B1275" s="782"/>
      <c r="D1275" s="793" t="s">
        <v>1395</v>
      </c>
      <c r="E1275" s="783"/>
      <c r="G1275" s="784"/>
      <c r="H1275" s="784"/>
      <c r="I1275" s="795"/>
      <c r="J1275" s="795"/>
      <c r="K1275" s="795"/>
      <c r="L1275" s="784"/>
      <c r="M1275" s="784"/>
      <c r="N1275" s="1049"/>
      <c r="O1275" s="785"/>
      <c r="P1275" s="785"/>
      <c r="Q1275" s="785"/>
      <c r="R1275" s="785"/>
      <c r="S1275" s="785"/>
      <c r="T1275" s="785"/>
      <c r="U1275" s="785"/>
      <c r="V1275" s="785"/>
      <c r="W1275" s="785"/>
      <c r="X1275" s="785"/>
    </row>
    <row r="1276" spans="2:34" s="769" customFormat="1" ht="15.65" customHeight="1" outlineLevel="2" x14ac:dyDescent="0.25">
      <c r="B1276" s="786"/>
      <c r="C1276" s="1042"/>
      <c r="D1276" s="808" t="str">
        <f>D1274</f>
        <v>╚ Meerprijs vlaswol deken dik 190mm Rc=4.5</v>
      </c>
      <c r="E1276" s="808">
        <v>1</v>
      </c>
      <c r="F1276" s="808" t="s">
        <v>78</v>
      </c>
      <c r="G1276" s="808"/>
      <c r="H1276" s="808">
        <f>E1276*G1276</f>
        <v>0</v>
      </c>
      <c r="I1276" s="808"/>
      <c r="J1276" s="808">
        <f>E1276*I1276</f>
        <v>0</v>
      </c>
      <c r="K1276" s="808">
        <v>9.1</v>
      </c>
      <c r="L1276" s="808">
        <f>E1276*K1276</f>
        <v>9.1</v>
      </c>
      <c r="M1276" s="808">
        <f>J1276+H1276*Onderbouwing_M29!$Y$2+L1276</f>
        <v>9.1</v>
      </c>
      <c r="N1276" s="1050"/>
      <c r="O1276" s="787"/>
      <c r="P1276" s="787"/>
      <c r="Q1276" s="787"/>
      <c r="R1276" s="787"/>
      <c r="S1276" s="787"/>
      <c r="T1276" s="787"/>
      <c r="U1276" s="787"/>
      <c r="V1276" s="787"/>
      <c r="W1276" s="787"/>
      <c r="X1276" s="787"/>
    </row>
    <row r="1277" spans="2:34" ht="15.65" customHeight="1" outlineLevel="2" x14ac:dyDescent="0.25">
      <c r="B1277" s="782"/>
      <c r="D1277" s="816"/>
      <c r="E1277" s="783"/>
      <c r="G1277" s="784">
        <v>0</v>
      </c>
      <c r="H1277" s="784">
        <f>E1277*G1277</f>
        <v>0</v>
      </c>
      <c r="I1277" s="784">
        <v>0</v>
      </c>
      <c r="J1277" s="784">
        <f>E1277*I1277</f>
        <v>0</v>
      </c>
      <c r="K1277" s="784"/>
      <c r="L1277" s="784">
        <f>E1277*K1277</f>
        <v>0</v>
      </c>
      <c r="M1277" s="784">
        <f>J1277+H1277*Onderbouwing_M29!$Y$2+L1277</f>
        <v>0</v>
      </c>
      <c r="N1277" s="1049"/>
      <c r="O1277" s="785"/>
      <c r="P1277" s="785"/>
      <c r="Q1277" s="785"/>
      <c r="R1277" s="785"/>
      <c r="S1277" s="785"/>
      <c r="T1277" s="785"/>
      <c r="U1277" s="785"/>
      <c r="V1277" s="785"/>
      <c r="W1277" s="785"/>
      <c r="X1277" s="785"/>
    </row>
    <row r="1278" spans="2:34" ht="9" customHeight="1" outlineLevel="1" x14ac:dyDescent="0.25">
      <c r="B1278" s="788"/>
      <c r="D1278" s="789"/>
      <c r="E1278" s="791"/>
      <c r="F1278" s="789"/>
      <c r="G1278" s="790"/>
      <c r="H1278" s="790"/>
      <c r="I1278" s="790"/>
      <c r="J1278" s="790"/>
      <c r="K1278" s="790"/>
      <c r="L1278" s="790"/>
      <c r="M1278" s="790"/>
      <c r="N1278" s="1037"/>
      <c r="O1278" s="963"/>
      <c r="P1278" s="963"/>
      <c r="Q1278" s="963"/>
      <c r="R1278" s="963"/>
      <c r="S1278" s="963"/>
      <c r="T1278" s="963"/>
      <c r="U1278" s="963"/>
      <c r="V1278" s="963"/>
      <c r="W1278" s="963"/>
      <c r="X1278" s="963"/>
      <c r="Y1278" s="963"/>
      <c r="Z1278" s="774"/>
      <c r="AA1278" s="779"/>
      <c r="AB1278" s="753"/>
      <c r="AC1278" s="753"/>
      <c r="AD1278" s="753"/>
      <c r="AE1278" s="753"/>
      <c r="AF1278" s="753"/>
      <c r="AG1278" s="758"/>
      <c r="AH1278" s="758"/>
    </row>
    <row r="1279" spans="2:34" ht="15.65" customHeight="1" outlineLevel="1" x14ac:dyDescent="0.25">
      <c r="B1279" s="760" t="s">
        <v>1417</v>
      </c>
      <c r="D1279" s="761" t="s">
        <v>1885</v>
      </c>
      <c r="E1279" s="780">
        <v>1</v>
      </c>
      <c r="F1279" s="761" t="s">
        <v>78</v>
      </c>
      <c r="G1279" s="762"/>
      <c r="H1279" s="762">
        <f>SUM(H1280:H1282)</f>
        <v>0</v>
      </c>
      <c r="I1279" s="762"/>
      <c r="J1279" s="762">
        <f>SUM(J1280:J1282)</f>
        <v>0</v>
      </c>
      <c r="K1279" s="762"/>
      <c r="L1279" s="762">
        <f>SUM(L1280:L1282)</f>
        <v>75</v>
      </c>
      <c r="M1279" s="762">
        <f>SUM(M1280:M1282)</f>
        <v>75</v>
      </c>
      <c r="N1279" s="1049"/>
      <c r="O1279" s="763">
        <f>SUM(M1280:M1282)</f>
        <v>75</v>
      </c>
      <c r="P1279" s="781" t="str">
        <f>B1279</f>
        <v>V3-2-D</v>
      </c>
      <c r="Q1279" s="781"/>
      <c r="R1279" s="781"/>
      <c r="S1279" s="781"/>
      <c r="T1279" s="781"/>
      <c r="U1279" s="781"/>
      <c r="V1279" s="781"/>
      <c r="W1279" s="781"/>
      <c r="X1279" s="781"/>
    </row>
    <row r="1280" spans="2:34" ht="15.65" customHeight="1" outlineLevel="2" x14ac:dyDescent="0.25">
      <c r="B1280" s="782"/>
      <c r="D1280" s="793" t="s">
        <v>1394</v>
      </c>
      <c r="E1280" s="783"/>
      <c r="G1280" s="784"/>
      <c r="H1280" s="784"/>
      <c r="I1280" s="795"/>
      <c r="J1280" s="795"/>
      <c r="K1280" s="795"/>
      <c r="L1280" s="784"/>
      <c r="M1280" s="784"/>
      <c r="N1280" s="1049"/>
      <c r="O1280" s="785"/>
      <c r="P1280" s="785"/>
      <c r="Q1280" s="785"/>
      <c r="R1280" s="785"/>
      <c r="S1280" s="785"/>
      <c r="T1280" s="785"/>
      <c r="U1280" s="785"/>
      <c r="V1280" s="785"/>
      <c r="W1280" s="785"/>
      <c r="X1280" s="785"/>
    </row>
    <row r="1281" spans="2:34" s="769" customFormat="1" ht="15.65" customHeight="1" outlineLevel="2" x14ac:dyDescent="0.25">
      <c r="B1281" s="786"/>
      <c r="C1281" s="1042"/>
      <c r="D1281" s="808" t="str">
        <f>D1279</f>
        <v xml:space="preserve">Zolder-/vlieringvloer  onderzijde isolatie -grasvezel dik 160mm Rc=3.5 </v>
      </c>
      <c r="E1281" s="808">
        <v>1</v>
      </c>
      <c r="F1281" s="808" t="s">
        <v>78</v>
      </c>
      <c r="G1281" s="808"/>
      <c r="H1281" s="808">
        <f>E1281*G1281</f>
        <v>0</v>
      </c>
      <c r="I1281" s="808"/>
      <c r="J1281" s="808">
        <f>E1281*I1281</f>
        <v>0</v>
      </c>
      <c r="K1281" s="808">
        <v>75</v>
      </c>
      <c r="L1281" s="808">
        <f>E1281*K1281</f>
        <v>75</v>
      </c>
      <c r="M1281" s="808">
        <f>J1281+H1281*Onderbouwing_M29!$Y$2+L1281</f>
        <v>75</v>
      </c>
      <c r="N1281" s="1050"/>
      <c r="O1281" s="787"/>
      <c r="P1281" s="787"/>
      <c r="Q1281" s="787"/>
      <c r="R1281" s="787"/>
      <c r="S1281" s="787"/>
      <c r="T1281" s="787"/>
      <c r="U1281" s="787"/>
      <c r="V1281" s="787"/>
      <c r="W1281" s="787"/>
      <c r="X1281" s="787"/>
    </row>
    <row r="1282" spans="2:34" ht="15.65" customHeight="1" outlineLevel="2" x14ac:dyDescent="0.25">
      <c r="B1282" s="782"/>
      <c r="D1282" s="816"/>
      <c r="E1282" s="783"/>
      <c r="G1282" s="784">
        <v>0</v>
      </c>
      <c r="H1282" s="784">
        <f>E1282*G1282</f>
        <v>0</v>
      </c>
      <c r="I1282" s="784">
        <v>0</v>
      </c>
      <c r="J1282" s="784">
        <f>E1282*I1282</f>
        <v>0</v>
      </c>
      <c r="K1282" s="784"/>
      <c r="L1282" s="784">
        <f>E1282*K1282</f>
        <v>0</v>
      </c>
      <c r="M1282" s="784">
        <f>J1282+H1282*Onderbouwing_M29!$Y$2+L1282</f>
        <v>0</v>
      </c>
      <c r="N1282" s="1049"/>
      <c r="O1282" s="785"/>
      <c r="P1282" s="785"/>
      <c r="Q1282" s="785"/>
      <c r="R1282" s="785"/>
      <c r="S1282" s="785"/>
      <c r="T1282" s="785"/>
      <c r="U1282" s="785"/>
      <c r="V1282" s="785"/>
      <c r="W1282" s="785"/>
      <c r="X1282" s="785"/>
    </row>
    <row r="1283" spans="2:34" ht="9" customHeight="1" outlineLevel="1" x14ac:dyDescent="0.25">
      <c r="B1283" s="788"/>
      <c r="D1283" s="789"/>
      <c r="E1283" s="791"/>
      <c r="F1283" s="789"/>
      <c r="G1283" s="790"/>
      <c r="H1283" s="790"/>
      <c r="I1283" s="790"/>
      <c r="J1283" s="790"/>
      <c r="K1283" s="790"/>
      <c r="L1283" s="790"/>
      <c r="M1283" s="790"/>
      <c r="N1283" s="1037"/>
      <c r="O1283" s="963"/>
      <c r="P1283" s="963"/>
      <c r="Q1283" s="963"/>
      <c r="R1283" s="963"/>
      <c r="S1283" s="963"/>
      <c r="T1283" s="963"/>
      <c r="U1283" s="963"/>
      <c r="V1283" s="963"/>
      <c r="W1283" s="963"/>
      <c r="X1283" s="963"/>
      <c r="Y1283" s="963"/>
      <c r="Z1283" s="774"/>
      <c r="AA1283" s="779"/>
      <c r="AB1283" s="753"/>
      <c r="AC1283" s="753"/>
      <c r="AD1283" s="753"/>
      <c r="AE1283" s="753"/>
      <c r="AF1283" s="753"/>
      <c r="AG1283" s="758"/>
      <c r="AH1283" s="758"/>
    </row>
    <row r="1284" spans="2:34" ht="15.65" customHeight="1" outlineLevel="1" x14ac:dyDescent="0.25">
      <c r="B1284" s="760" t="s">
        <v>1417</v>
      </c>
      <c r="D1284" s="761" t="s">
        <v>1886</v>
      </c>
      <c r="E1284" s="780">
        <v>1</v>
      </c>
      <c r="F1284" s="761" t="s">
        <v>78</v>
      </c>
      <c r="G1284" s="762"/>
      <c r="H1284" s="762">
        <f>SUM(H1285:H1287)</f>
        <v>0</v>
      </c>
      <c r="I1284" s="762"/>
      <c r="J1284" s="762">
        <f>SUM(J1285:J1287)</f>
        <v>0</v>
      </c>
      <c r="K1284" s="762"/>
      <c r="L1284" s="762">
        <f>SUM(L1285:L1287)</f>
        <v>9.8000000000000007</v>
      </c>
      <c r="M1284" s="762">
        <f>SUM(M1285:M1287)</f>
        <v>9.8000000000000007</v>
      </c>
      <c r="N1284" s="1049"/>
      <c r="O1284" s="763">
        <f>SUM(M1285:M1287)</f>
        <v>9.8000000000000007</v>
      </c>
      <c r="P1284" s="781" t="str">
        <f>B1284</f>
        <v>V3-2-D</v>
      </c>
      <c r="Q1284" s="781"/>
      <c r="R1284" s="781"/>
      <c r="S1284" s="781"/>
      <c r="T1284" s="781"/>
      <c r="U1284" s="781"/>
      <c r="V1284" s="781"/>
      <c r="W1284" s="781"/>
      <c r="X1284" s="781"/>
    </row>
    <row r="1285" spans="2:34" ht="15.65" customHeight="1" outlineLevel="2" x14ac:dyDescent="0.25">
      <c r="B1285" s="782"/>
      <c r="D1285" s="793" t="s">
        <v>1394</v>
      </c>
      <c r="E1285" s="783"/>
      <c r="G1285" s="784"/>
      <c r="H1285" s="784"/>
      <c r="I1285" s="795"/>
      <c r="J1285" s="795"/>
      <c r="K1285" s="795"/>
      <c r="L1285" s="784"/>
      <c r="M1285" s="784"/>
      <c r="N1285" s="1049"/>
      <c r="O1285" s="785"/>
      <c r="P1285" s="785"/>
      <c r="Q1285" s="785"/>
      <c r="R1285" s="785"/>
      <c r="S1285" s="785"/>
      <c r="T1285" s="785"/>
      <c r="U1285" s="785"/>
      <c r="V1285" s="785"/>
      <c r="W1285" s="785"/>
      <c r="X1285" s="785"/>
    </row>
    <row r="1286" spans="2:34" s="769" customFormat="1" ht="15.65" customHeight="1" outlineLevel="2" x14ac:dyDescent="0.25">
      <c r="B1286" s="786"/>
      <c r="C1286" s="1042"/>
      <c r="D1286" s="808" t="str">
        <f>D1284</f>
        <v>╚ Meerprijs grasvezel dik 230mm Rc=4.5</v>
      </c>
      <c r="E1286" s="808">
        <v>1</v>
      </c>
      <c r="F1286" s="808" t="s">
        <v>78</v>
      </c>
      <c r="G1286" s="808"/>
      <c r="H1286" s="808">
        <f>E1286*G1286</f>
        <v>0</v>
      </c>
      <c r="I1286" s="808"/>
      <c r="J1286" s="808">
        <f>E1286*I1286</f>
        <v>0</v>
      </c>
      <c r="K1286" s="808">
        <v>9.8000000000000007</v>
      </c>
      <c r="L1286" s="808">
        <f>E1286*K1286</f>
        <v>9.8000000000000007</v>
      </c>
      <c r="M1286" s="808">
        <f>J1286+H1286*Onderbouwing_M29!$Y$2+L1286</f>
        <v>9.8000000000000007</v>
      </c>
      <c r="N1286" s="1050"/>
      <c r="O1286" s="787"/>
      <c r="P1286" s="787"/>
      <c r="Q1286" s="787"/>
      <c r="R1286" s="787"/>
      <c r="S1286" s="787"/>
      <c r="T1286" s="787"/>
      <c r="U1286" s="787"/>
      <c r="V1286" s="787"/>
      <c r="W1286" s="787"/>
      <c r="X1286" s="787"/>
    </row>
    <row r="1287" spans="2:34" ht="15.65" customHeight="1" outlineLevel="2" x14ac:dyDescent="0.25">
      <c r="B1287" s="782"/>
      <c r="D1287" s="816"/>
      <c r="E1287" s="783"/>
      <c r="G1287" s="784">
        <v>0</v>
      </c>
      <c r="H1287" s="784">
        <f>E1287*G1287</f>
        <v>0</v>
      </c>
      <c r="I1287" s="784">
        <v>0</v>
      </c>
      <c r="J1287" s="784">
        <f>E1287*I1287</f>
        <v>0</v>
      </c>
      <c r="K1287" s="784"/>
      <c r="L1287" s="784">
        <f>E1287*K1287</f>
        <v>0</v>
      </c>
      <c r="M1287" s="784">
        <f>J1287+H1287*Onderbouwing_M29!$Y$2+L1287</f>
        <v>0</v>
      </c>
      <c r="N1287" s="1049"/>
      <c r="O1287" s="785"/>
      <c r="P1287" s="785"/>
      <c r="Q1287" s="785"/>
      <c r="R1287" s="785"/>
      <c r="S1287" s="785"/>
      <c r="T1287" s="785"/>
      <c r="U1287" s="785"/>
      <c r="V1287" s="785"/>
      <c r="W1287" s="785"/>
      <c r="X1287" s="785"/>
    </row>
    <row r="1288" spans="2:34" ht="9" customHeight="1" outlineLevel="1" x14ac:dyDescent="0.25">
      <c r="B1288" s="788"/>
      <c r="D1288" s="789"/>
      <c r="E1288" s="791"/>
      <c r="F1288" s="789"/>
      <c r="G1288" s="790"/>
      <c r="H1288" s="790"/>
      <c r="I1288" s="790"/>
      <c r="J1288" s="790"/>
      <c r="K1288" s="790"/>
      <c r="L1288" s="790"/>
      <c r="M1288" s="790"/>
      <c r="N1288" s="1037"/>
      <c r="O1288" s="963"/>
      <c r="P1288" s="963"/>
      <c r="Q1288" s="963"/>
      <c r="R1288" s="963"/>
      <c r="S1288" s="963"/>
      <c r="T1288" s="963"/>
      <c r="U1288" s="963"/>
      <c r="V1288" s="963"/>
      <c r="W1288" s="963"/>
      <c r="X1288" s="963"/>
      <c r="Y1288" s="963"/>
      <c r="Z1288" s="774"/>
      <c r="AA1288" s="779"/>
      <c r="AB1288" s="753"/>
      <c r="AC1288" s="753"/>
      <c r="AD1288" s="753"/>
      <c r="AE1288" s="753"/>
      <c r="AF1288" s="753"/>
      <c r="AG1288" s="758"/>
      <c r="AH1288" s="758"/>
    </row>
    <row r="1289" spans="2:34" ht="15.65" customHeight="1" outlineLevel="1" x14ac:dyDescent="0.25">
      <c r="B1289" s="760" t="s">
        <v>1418</v>
      </c>
      <c r="D1289" s="761" t="s">
        <v>1887</v>
      </c>
      <c r="E1289" s="780">
        <v>1</v>
      </c>
      <c r="F1289" s="761" t="s">
        <v>78</v>
      </c>
      <c r="G1289" s="762"/>
      <c r="H1289" s="762">
        <f>SUM(H1290:H1292)</f>
        <v>0</v>
      </c>
      <c r="I1289" s="762"/>
      <c r="J1289" s="762">
        <f>SUM(J1290:J1292)</f>
        <v>0</v>
      </c>
      <c r="K1289" s="762"/>
      <c r="L1289" s="762">
        <f>SUM(L1290:L1292)</f>
        <v>75</v>
      </c>
      <c r="M1289" s="762">
        <f>SUM(M1290:M1292)</f>
        <v>75</v>
      </c>
      <c r="N1289" s="1049"/>
      <c r="O1289" s="763">
        <f>SUM(M1290:M1292)</f>
        <v>75</v>
      </c>
      <c r="P1289" s="781" t="str">
        <f>B1289</f>
        <v>V3-2-E</v>
      </c>
      <c r="Q1289" s="781"/>
      <c r="R1289" s="781"/>
      <c r="S1289" s="781"/>
      <c r="T1289" s="781"/>
      <c r="U1289" s="781"/>
      <c r="V1289" s="781"/>
      <c r="W1289" s="781"/>
      <c r="X1289" s="781"/>
    </row>
    <row r="1290" spans="2:34" ht="15.65" customHeight="1" outlineLevel="2" x14ac:dyDescent="0.25">
      <c r="B1290" s="782"/>
      <c r="D1290" s="793" t="s">
        <v>1394</v>
      </c>
      <c r="E1290" s="783"/>
      <c r="G1290" s="784"/>
      <c r="H1290" s="784"/>
      <c r="I1290" s="795"/>
      <c r="J1290" s="795"/>
      <c r="K1290" s="795"/>
      <c r="L1290" s="784"/>
      <c r="M1290" s="784"/>
      <c r="N1290" s="1049"/>
      <c r="O1290" s="785"/>
      <c r="P1290" s="785"/>
      <c r="Q1290" s="785"/>
      <c r="R1290" s="785"/>
      <c r="S1290" s="785"/>
      <c r="T1290" s="785"/>
      <c r="U1290" s="785"/>
      <c r="V1290" s="785"/>
      <c r="W1290" s="785"/>
      <c r="X1290" s="785"/>
    </row>
    <row r="1291" spans="2:34" s="769" customFormat="1" ht="15.65" customHeight="1" outlineLevel="2" x14ac:dyDescent="0.25">
      <c r="B1291" s="786"/>
      <c r="C1291" s="1042"/>
      <c r="D1291" s="808" t="str">
        <f>D1289</f>
        <v xml:space="preserve">Zolder-/vlieringvloer onderzijde isolatie -hennepvezel dik 150mm Rc=3.5 </v>
      </c>
      <c r="E1291" s="808">
        <v>1</v>
      </c>
      <c r="F1291" s="808" t="s">
        <v>78</v>
      </c>
      <c r="G1291" s="808"/>
      <c r="H1291" s="808">
        <f>E1291*G1291</f>
        <v>0</v>
      </c>
      <c r="I1291" s="808"/>
      <c r="J1291" s="808">
        <f>E1291*I1291</f>
        <v>0</v>
      </c>
      <c r="K1291" s="808">
        <v>75</v>
      </c>
      <c r="L1291" s="808">
        <f>E1291*K1291</f>
        <v>75</v>
      </c>
      <c r="M1291" s="808">
        <f>J1291+H1291*Onderbouwing_M29!$Y$2+L1291</f>
        <v>75</v>
      </c>
      <c r="N1291" s="1050"/>
      <c r="O1291" s="787"/>
      <c r="P1291" s="787"/>
      <c r="Q1291" s="787"/>
      <c r="R1291" s="787"/>
      <c r="S1291" s="787"/>
      <c r="T1291" s="787"/>
      <c r="U1291" s="787"/>
      <c r="V1291" s="787"/>
      <c r="W1291" s="787"/>
      <c r="X1291" s="787"/>
    </row>
    <row r="1292" spans="2:34" ht="15.65" customHeight="1" outlineLevel="2" x14ac:dyDescent="0.25">
      <c r="B1292" s="782"/>
      <c r="D1292" s="816"/>
      <c r="E1292" s="783"/>
      <c r="G1292" s="784">
        <v>0</v>
      </c>
      <c r="H1292" s="784">
        <f>E1292*G1292</f>
        <v>0</v>
      </c>
      <c r="I1292" s="784">
        <v>0</v>
      </c>
      <c r="J1292" s="784">
        <f>E1292*I1292</f>
        <v>0</v>
      </c>
      <c r="K1292" s="784"/>
      <c r="L1292" s="784">
        <f>E1292*K1292</f>
        <v>0</v>
      </c>
      <c r="M1292" s="784">
        <f>J1292+H1292*Onderbouwing_M29!$Y$2+L1292</f>
        <v>0</v>
      </c>
      <c r="N1292" s="1049"/>
      <c r="O1292" s="785"/>
      <c r="P1292" s="785"/>
      <c r="Q1292" s="785"/>
      <c r="R1292" s="785"/>
      <c r="S1292" s="785"/>
      <c r="T1292" s="785"/>
      <c r="U1292" s="785"/>
      <c r="V1292" s="785"/>
      <c r="W1292" s="785"/>
      <c r="X1292" s="785"/>
    </row>
    <row r="1293" spans="2:34" ht="9" customHeight="1" outlineLevel="1" x14ac:dyDescent="0.25">
      <c r="B1293" s="788"/>
      <c r="D1293" s="789"/>
      <c r="E1293" s="791"/>
      <c r="F1293" s="789"/>
      <c r="G1293" s="790"/>
      <c r="H1293" s="790"/>
      <c r="I1293" s="790"/>
      <c r="J1293" s="790"/>
      <c r="K1293" s="790"/>
      <c r="L1293" s="790"/>
      <c r="M1293" s="790"/>
      <c r="N1293" s="1037"/>
      <c r="O1293" s="963"/>
      <c r="P1293" s="963"/>
      <c r="Q1293" s="963"/>
      <c r="R1293" s="963"/>
      <c r="S1293" s="963"/>
      <c r="T1293" s="963"/>
      <c r="U1293" s="963"/>
      <c r="V1293" s="963"/>
      <c r="W1293" s="963"/>
      <c r="X1293" s="963"/>
      <c r="Y1293" s="963"/>
      <c r="Z1293" s="774"/>
      <c r="AA1293" s="779"/>
      <c r="AB1293" s="753"/>
      <c r="AC1293" s="753"/>
      <c r="AD1293" s="753"/>
      <c r="AE1293" s="753"/>
      <c r="AF1293" s="753"/>
      <c r="AG1293" s="758"/>
      <c r="AH1293" s="758"/>
    </row>
    <row r="1294" spans="2:34" ht="15.65" customHeight="1" outlineLevel="1" x14ac:dyDescent="0.25">
      <c r="B1294" s="760" t="s">
        <v>1418</v>
      </c>
      <c r="D1294" s="761" t="s">
        <v>1888</v>
      </c>
      <c r="E1294" s="780">
        <v>1</v>
      </c>
      <c r="F1294" s="761" t="s">
        <v>78</v>
      </c>
      <c r="G1294" s="762"/>
      <c r="H1294" s="762">
        <f>SUM(H1295:H1297)</f>
        <v>0</v>
      </c>
      <c r="I1294" s="762"/>
      <c r="J1294" s="762">
        <f>SUM(J1295:J1297)</f>
        <v>0</v>
      </c>
      <c r="K1294" s="762"/>
      <c r="L1294" s="762">
        <f>SUM(L1295:L1297)</f>
        <v>8.5</v>
      </c>
      <c r="M1294" s="762">
        <f>SUM(M1295:M1297)</f>
        <v>8.5</v>
      </c>
      <c r="N1294" s="1049"/>
      <c r="O1294" s="763">
        <f>SUM(M1295:M1297)</f>
        <v>8.5</v>
      </c>
      <c r="P1294" s="781" t="str">
        <f>B1294</f>
        <v>V3-2-E</v>
      </c>
      <c r="Q1294" s="781"/>
      <c r="R1294" s="781"/>
      <c r="S1294" s="781"/>
      <c r="T1294" s="781"/>
      <c r="U1294" s="781"/>
      <c r="V1294" s="781"/>
      <c r="W1294" s="781"/>
      <c r="X1294" s="781"/>
    </row>
    <row r="1295" spans="2:34" ht="15.65" customHeight="1" outlineLevel="2" x14ac:dyDescent="0.25">
      <c r="B1295" s="782"/>
      <c r="D1295" s="793" t="s">
        <v>1394</v>
      </c>
      <c r="E1295" s="783"/>
      <c r="G1295" s="784"/>
      <c r="H1295" s="784"/>
      <c r="I1295" s="795"/>
      <c r="J1295" s="795"/>
      <c r="K1295" s="795"/>
      <c r="L1295" s="784"/>
      <c r="M1295" s="784"/>
      <c r="N1295" s="1049"/>
      <c r="O1295" s="785"/>
      <c r="P1295" s="785"/>
      <c r="Q1295" s="785"/>
      <c r="R1295" s="785"/>
      <c r="S1295" s="785"/>
      <c r="T1295" s="785"/>
      <c r="U1295" s="785"/>
      <c r="V1295" s="785"/>
      <c r="W1295" s="785"/>
      <c r="X1295" s="785"/>
    </row>
    <row r="1296" spans="2:34" s="769" customFormat="1" ht="15.65" customHeight="1" outlineLevel="2" x14ac:dyDescent="0.25">
      <c r="B1296" s="786"/>
      <c r="C1296" s="1042"/>
      <c r="D1296" s="808" t="str">
        <f>D1294</f>
        <v>╚ Meerprijs hennepvezel dik 200mm Rc=4.5</v>
      </c>
      <c r="E1296" s="808">
        <v>1</v>
      </c>
      <c r="F1296" s="808" t="s">
        <v>78</v>
      </c>
      <c r="G1296" s="808"/>
      <c r="H1296" s="808">
        <f>E1296*G1296</f>
        <v>0</v>
      </c>
      <c r="I1296" s="808"/>
      <c r="J1296" s="808">
        <f>E1296*I1296</f>
        <v>0</v>
      </c>
      <c r="K1296" s="808">
        <v>8.5</v>
      </c>
      <c r="L1296" s="808">
        <f>E1296*K1296</f>
        <v>8.5</v>
      </c>
      <c r="M1296" s="808">
        <f>J1296+H1296*Onderbouwing_M29!$Y$2+L1296</f>
        <v>8.5</v>
      </c>
      <c r="N1296" s="1050"/>
      <c r="O1296" s="787"/>
      <c r="P1296" s="787"/>
      <c r="Q1296" s="787"/>
      <c r="R1296" s="787"/>
      <c r="S1296" s="787"/>
      <c r="T1296" s="787"/>
      <c r="U1296" s="787"/>
      <c r="V1296" s="787"/>
      <c r="W1296" s="787"/>
      <c r="X1296" s="787"/>
    </row>
    <row r="1297" spans="2:34" ht="15.65" customHeight="1" outlineLevel="2" x14ac:dyDescent="0.25">
      <c r="B1297" s="782"/>
      <c r="D1297" s="816"/>
      <c r="E1297" s="783"/>
      <c r="G1297" s="784">
        <v>0</v>
      </c>
      <c r="H1297" s="784">
        <f>E1297*G1297</f>
        <v>0</v>
      </c>
      <c r="I1297" s="784">
        <v>0</v>
      </c>
      <c r="J1297" s="784">
        <f>E1297*I1297</f>
        <v>0</v>
      </c>
      <c r="K1297" s="784"/>
      <c r="L1297" s="784">
        <f>E1297*K1297</f>
        <v>0</v>
      </c>
      <c r="M1297" s="784">
        <f>J1297+H1297*Onderbouwing_M29!$Y$2+L1297</f>
        <v>0</v>
      </c>
      <c r="N1297" s="1049"/>
      <c r="O1297" s="785"/>
      <c r="P1297" s="785"/>
      <c r="Q1297" s="785"/>
      <c r="R1297" s="785"/>
      <c r="S1297" s="785"/>
      <c r="T1297" s="785"/>
      <c r="U1297" s="785"/>
      <c r="V1297" s="785"/>
      <c r="W1297" s="785"/>
      <c r="X1297" s="785"/>
    </row>
    <row r="1298" spans="2:34" ht="9" customHeight="1" outlineLevel="1" x14ac:dyDescent="0.25">
      <c r="B1298" s="788"/>
      <c r="D1298" s="789"/>
      <c r="E1298" s="791"/>
      <c r="F1298" s="789"/>
      <c r="G1298" s="790"/>
      <c r="H1298" s="790"/>
      <c r="I1298" s="790"/>
      <c r="J1298" s="790"/>
      <c r="K1298" s="790"/>
      <c r="L1298" s="790"/>
      <c r="M1298" s="790"/>
      <c r="N1298" s="1037"/>
      <c r="O1298" s="963"/>
      <c r="P1298" s="963"/>
      <c r="Q1298" s="963"/>
      <c r="R1298" s="963"/>
      <c r="S1298" s="963"/>
      <c r="T1298" s="963"/>
      <c r="U1298" s="963"/>
      <c r="V1298" s="963"/>
      <c r="W1298" s="963"/>
      <c r="X1298" s="963"/>
      <c r="Y1298" s="963"/>
      <c r="Z1298" s="774"/>
      <c r="AA1298" s="779"/>
      <c r="AB1298" s="753"/>
      <c r="AC1298" s="753"/>
      <c r="AD1298" s="753"/>
      <c r="AE1298" s="753"/>
      <c r="AF1298" s="753"/>
      <c r="AG1298" s="758"/>
      <c r="AH1298" s="758"/>
    </row>
    <row r="1299" spans="2:34" ht="15.65" customHeight="1" outlineLevel="1" x14ac:dyDescent="0.25">
      <c r="B1299" s="760" t="s">
        <v>1419</v>
      </c>
      <c r="D1299" s="761" t="s">
        <v>1889</v>
      </c>
      <c r="E1299" s="780">
        <v>1</v>
      </c>
      <c r="F1299" s="761" t="s">
        <v>78</v>
      </c>
      <c r="G1299" s="762"/>
      <c r="H1299" s="762">
        <f>SUM(H1300:H1302)</f>
        <v>0</v>
      </c>
      <c r="I1299" s="762"/>
      <c r="J1299" s="762">
        <f>SUM(J1300:J1302)</f>
        <v>0</v>
      </c>
      <c r="K1299" s="762"/>
      <c r="L1299" s="762">
        <f>SUM(L1300:L1302)</f>
        <v>65</v>
      </c>
      <c r="M1299" s="762">
        <f>SUM(M1300:M1302)</f>
        <v>65</v>
      </c>
      <c r="N1299" s="1049"/>
      <c r="O1299" s="763">
        <f>SUM(M1300:M1302)</f>
        <v>65</v>
      </c>
      <c r="P1299" s="781" t="str">
        <f>B1299</f>
        <v>V3-2-F</v>
      </c>
      <c r="Q1299" s="781"/>
      <c r="R1299" s="781"/>
      <c r="S1299" s="781"/>
      <c r="T1299" s="781"/>
      <c r="U1299" s="781"/>
      <c r="V1299" s="781"/>
      <c r="W1299" s="781"/>
      <c r="X1299" s="781"/>
    </row>
    <row r="1300" spans="2:34" ht="15.65" customHeight="1" outlineLevel="2" x14ac:dyDescent="0.25">
      <c r="B1300" s="782"/>
      <c r="D1300" s="793" t="s">
        <v>1394</v>
      </c>
      <c r="E1300" s="783"/>
      <c r="G1300" s="784"/>
      <c r="H1300" s="784"/>
      <c r="I1300" s="795"/>
      <c r="J1300" s="795"/>
      <c r="K1300" s="795"/>
      <c r="L1300" s="784"/>
      <c r="M1300" s="784"/>
      <c r="N1300" s="1049"/>
      <c r="O1300" s="785"/>
      <c r="P1300" s="785"/>
      <c r="Q1300" s="785"/>
      <c r="R1300" s="785"/>
      <c r="S1300" s="785"/>
      <c r="T1300" s="785"/>
      <c r="U1300" s="785"/>
      <c r="V1300" s="785"/>
      <c r="W1300" s="785"/>
      <c r="X1300" s="785"/>
    </row>
    <row r="1301" spans="2:34" s="769" customFormat="1" ht="15.65" customHeight="1" outlineLevel="2" x14ac:dyDescent="0.25">
      <c r="B1301" s="786"/>
      <c r="C1301" s="1042"/>
      <c r="D1301" s="808" t="str">
        <f>D1299</f>
        <v xml:space="preserve">Zolder-/vlieringvloer onderzijde isolatie -houtvezel dik 140mm Rc=3.5 </v>
      </c>
      <c r="E1301" s="808">
        <v>1</v>
      </c>
      <c r="F1301" s="808" t="s">
        <v>78</v>
      </c>
      <c r="G1301" s="808"/>
      <c r="H1301" s="808">
        <f>E1301*G1301</f>
        <v>0</v>
      </c>
      <c r="I1301" s="808"/>
      <c r="J1301" s="808">
        <f>E1301*I1301</f>
        <v>0</v>
      </c>
      <c r="K1301" s="808">
        <v>65</v>
      </c>
      <c r="L1301" s="808">
        <f>E1301*K1301</f>
        <v>65</v>
      </c>
      <c r="M1301" s="808">
        <f>J1301+H1301*Onderbouwing_M29!$Y$2+L1301</f>
        <v>65</v>
      </c>
      <c r="N1301" s="1050"/>
      <c r="O1301" s="787"/>
      <c r="P1301" s="787"/>
      <c r="Q1301" s="787"/>
      <c r="R1301" s="787"/>
      <c r="S1301" s="787"/>
      <c r="T1301" s="787"/>
      <c r="U1301" s="787"/>
      <c r="V1301" s="787"/>
      <c r="W1301" s="787"/>
      <c r="X1301" s="787"/>
    </row>
    <row r="1302" spans="2:34" ht="15.65" customHeight="1" outlineLevel="2" x14ac:dyDescent="0.25">
      <c r="B1302" s="782"/>
      <c r="D1302" s="816"/>
      <c r="E1302" s="783"/>
      <c r="G1302" s="784">
        <v>0</v>
      </c>
      <c r="H1302" s="784">
        <f>E1302*G1302</f>
        <v>0</v>
      </c>
      <c r="I1302" s="784">
        <v>0</v>
      </c>
      <c r="J1302" s="784">
        <f>E1302*I1302</f>
        <v>0</v>
      </c>
      <c r="K1302" s="784"/>
      <c r="L1302" s="784">
        <f>E1302*K1302</f>
        <v>0</v>
      </c>
      <c r="M1302" s="784">
        <f>J1302+H1302*Onderbouwing_M29!$Y$2+L1302</f>
        <v>0</v>
      </c>
      <c r="N1302" s="1049"/>
      <c r="O1302" s="785"/>
      <c r="P1302" s="785"/>
      <c r="Q1302" s="785"/>
      <c r="R1302" s="785"/>
      <c r="S1302" s="785"/>
      <c r="T1302" s="785"/>
      <c r="U1302" s="785"/>
      <c r="V1302" s="785"/>
      <c r="W1302" s="785"/>
      <c r="X1302" s="785"/>
    </row>
    <row r="1303" spans="2:34" ht="9" customHeight="1" outlineLevel="1" x14ac:dyDescent="0.25">
      <c r="B1303" s="788"/>
      <c r="D1303" s="789"/>
      <c r="E1303" s="791"/>
      <c r="F1303" s="789"/>
      <c r="G1303" s="790"/>
      <c r="H1303" s="790"/>
      <c r="I1303" s="790"/>
      <c r="J1303" s="790"/>
      <c r="K1303" s="790"/>
      <c r="L1303" s="790"/>
      <c r="M1303" s="790"/>
      <c r="N1303" s="1037"/>
      <c r="O1303" s="963"/>
      <c r="P1303" s="963"/>
      <c r="Q1303" s="963"/>
      <c r="R1303" s="963"/>
      <c r="S1303" s="963"/>
      <c r="T1303" s="963"/>
      <c r="U1303" s="963"/>
      <c r="V1303" s="963"/>
      <c r="W1303" s="963"/>
      <c r="X1303" s="963"/>
      <c r="Y1303" s="963"/>
      <c r="Z1303" s="774"/>
      <c r="AA1303" s="779"/>
      <c r="AB1303" s="753"/>
      <c r="AC1303" s="753"/>
      <c r="AD1303" s="753"/>
      <c r="AE1303" s="753"/>
      <c r="AF1303" s="753"/>
      <c r="AG1303" s="758"/>
      <c r="AH1303" s="758"/>
    </row>
    <row r="1304" spans="2:34" ht="15.65" customHeight="1" outlineLevel="1" x14ac:dyDescent="0.25">
      <c r="B1304" s="760" t="s">
        <v>1419</v>
      </c>
      <c r="D1304" s="761" t="s">
        <v>1890</v>
      </c>
      <c r="E1304" s="780">
        <v>1</v>
      </c>
      <c r="F1304" s="761" t="s">
        <v>78</v>
      </c>
      <c r="G1304" s="762"/>
      <c r="H1304" s="762">
        <f>SUM(H1305:H1307)</f>
        <v>0</v>
      </c>
      <c r="I1304" s="762"/>
      <c r="J1304" s="762">
        <f>SUM(J1305:J1307)</f>
        <v>0</v>
      </c>
      <c r="K1304" s="762"/>
      <c r="L1304" s="762">
        <f>SUM(L1305:L1307)</f>
        <v>4</v>
      </c>
      <c r="M1304" s="762">
        <f>SUM(M1305:M1307)</f>
        <v>4</v>
      </c>
      <c r="N1304" s="1049"/>
      <c r="O1304" s="763">
        <f>SUM(M1305:M1307)</f>
        <v>4</v>
      </c>
      <c r="P1304" s="781" t="str">
        <f>B1304</f>
        <v>V3-2-F</v>
      </c>
      <c r="Q1304" s="781"/>
      <c r="R1304" s="781"/>
      <c r="S1304" s="781"/>
      <c r="T1304" s="781"/>
      <c r="U1304" s="781"/>
      <c r="V1304" s="781"/>
      <c r="W1304" s="781"/>
      <c r="X1304" s="781"/>
    </row>
    <row r="1305" spans="2:34" ht="15.65" customHeight="1" outlineLevel="2" x14ac:dyDescent="0.25">
      <c r="B1305" s="782"/>
      <c r="D1305" s="793" t="s">
        <v>1394</v>
      </c>
      <c r="E1305" s="783"/>
      <c r="G1305" s="784"/>
      <c r="H1305" s="784"/>
      <c r="I1305" s="795"/>
      <c r="J1305" s="795"/>
      <c r="K1305" s="795"/>
      <c r="L1305" s="784"/>
      <c r="M1305" s="784"/>
      <c r="N1305" s="1049"/>
      <c r="O1305" s="785"/>
      <c r="P1305" s="785"/>
      <c r="Q1305" s="785"/>
      <c r="R1305" s="785"/>
      <c r="S1305" s="785"/>
      <c r="T1305" s="785"/>
      <c r="U1305" s="785"/>
      <c r="V1305" s="785"/>
      <c r="W1305" s="785"/>
      <c r="X1305" s="785"/>
    </row>
    <row r="1306" spans="2:34" s="769" customFormat="1" ht="15.65" customHeight="1" outlineLevel="2" x14ac:dyDescent="0.25">
      <c r="B1306" s="786"/>
      <c r="C1306" s="1042"/>
      <c r="D1306" s="808" t="str">
        <f>D1304</f>
        <v>╚ Meerprijs houtvezel dik 160mm Rc=4.5</v>
      </c>
      <c r="E1306" s="808">
        <v>1</v>
      </c>
      <c r="F1306" s="808" t="s">
        <v>78</v>
      </c>
      <c r="G1306" s="808"/>
      <c r="H1306" s="808">
        <f>E1306*G1306</f>
        <v>0</v>
      </c>
      <c r="I1306" s="808"/>
      <c r="J1306" s="808">
        <f>E1306*I1306</f>
        <v>0</v>
      </c>
      <c r="K1306" s="808">
        <v>4</v>
      </c>
      <c r="L1306" s="808">
        <f>E1306*K1306</f>
        <v>4</v>
      </c>
      <c r="M1306" s="808">
        <f>J1306+H1306*Onderbouwing_M29!$Y$2+L1306</f>
        <v>4</v>
      </c>
      <c r="N1306" s="1050"/>
      <c r="O1306" s="787"/>
      <c r="P1306" s="787"/>
      <c r="Q1306" s="787"/>
      <c r="R1306" s="787"/>
      <c r="S1306" s="787"/>
      <c r="T1306" s="787"/>
      <c r="U1306" s="787"/>
      <c r="V1306" s="787"/>
      <c r="W1306" s="787"/>
      <c r="X1306" s="787"/>
    </row>
    <row r="1307" spans="2:34" ht="15.65" customHeight="1" outlineLevel="2" x14ac:dyDescent="0.25">
      <c r="B1307" s="782"/>
      <c r="D1307" s="816"/>
      <c r="E1307" s="783"/>
      <c r="G1307" s="784">
        <v>0</v>
      </c>
      <c r="H1307" s="784">
        <f>E1307*G1307</f>
        <v>0</v>
      </c>
      <c r="I1307" s="784">
        <v>0</v>
      </c>
      <c r="J1307" s="784">
        <f>E1307*I1307</f>
        <v>0</v>
      </c>
      <c r="K1307" s="784"/>
      <c r="L1307" s="784">
        <f>E1307*K1307</f>
        <v>0</v>
      </c>
      <c r="M1307" s="784">
        <f>J1307+H1307*Onderbouwing_M29!$Y$2+L1307</f>
        <v>0</v>
      </c>
      <c r="N1307" s="1049"/>
      <c r="O1307" s="785"/>
      <c r="P1307" s="785"/>
      <c r="Q1307" s="785"/>
      <c r="R1307" s="785"/>
      <c r="S1307" s="785"/>
      <c r="T1307" s="785"/>
      <c r="U1307" s="785"/>
      <c r="V1307" s="785"/>
      <c r="W1307" s="785"/>
      <c r="X1307" s="785"/>
    </row>
    <row r="1308" spans="2:34" ht="9" customHeight="1" outlineLevel="1" x14ac:dyDescent="0.25">
      <c r="B1308" s="788"/>
      <c r="D1308" s="789"/>
      <c r="E1308" s="791"/>
      <c r="F1308" s="789"/>
      <c r="G1308" s="790"/>
      <c r="H1308" s="790"/>
      <c r="I1308" s="790"/>
      <c r="J1308" s="790"/>
      <c r="K1308" s="790"/>
      <c r="L1308" s="790"/>
      <c r="M1308" s="790"/>
      <c r="N1308" s="1037"/>
      <c r="O1308" s="963"/>
      <c r="P1308" s="963"/>
      <c r="Q1308" s="963"/>
      <c r="R1308" s="963"/>
      <c r="S1308" s="963"/>
      <c r="T1308" s="963"/>
      <c r="U1308" s="963"/>
      <c r="V1308" s="963"/>
      <c r="W1308" s="963"/>
      <c r="X1308" s="963"/>
      <c r="Y1308" s="963"/>
      <c r="Z1308" s="774"/>
      <c r="AA1308" s="779"/>
      <c r="AB1308" s="753"/>
      <c r="AC1308" s="753"/>
      <c r="AD1308" s="753"/>
      <c r="AE1308" s="753"/>
      <c r="AF1308" s="753"/>
      <c r="AG1308" s="758"/>
      <c r="AH1308" s="758"/>
    </row>
    <row r="1309" spans="2:34" ht="15.65" customHeight="1" outlineLevel="1" x14ac:dyDescent="0.25">
      <c r="B1309" s="760" t="s">
        <v>1420</v>
      </c>
      <c r="D1309" s="761" t="s">
        <v>1891</v>
      </c>
      <c r="E1309" s="780">
        <v>1</v>
      </c>
      <c r="F1309" s="761" t="s">
        <v>78</v>
      </c>
      <c r="G1309" s="762"/>
      <c r="H1309" s="762">
        <f>SUM(H1310:H1312)</f>
        <v>0</v>
      </c>
      <c r="I1309" s="762"/>
      <c r="J1309" s="762">
        <f>SUM(J1310:J1312)</f>
        <v>0</v>
      </c>
      <c r="K1309" s="762"/>
      <c r="L1309" s="762">
        <f>SUM(L1310:L1312)</f>
        <v>55</v>
      </c>
      <c r="M1309" s="762">
        <f>SUM(M1310:M1312)</f>
        <v>55</v>
      </c>
      <c r="N1309" s="1049"/>
      <c r="O1309" s="763">
        <f>SUM(M1310:M1312)</f>
        <v>55</v>
      </c>
      <c r="P1309" s="781" t="str">
        <f>B1309</f>
        <v>V3-2-G</v>
      </c>
      <c r="Q1309" s="781"/>
      <c r="R1309" s="781"/>
      <c r="S1309" s="781"/>
      <c r="T1309" s="781"/>
      <c r="U1309" s="781"/>
      <c r="V1309" s="781"/>
      <c r="W1309" s="781"/>
      <c r="X1309" s="781"/>
    </row>
    <row r="1310" spans="2:34" ht="15.65" customHeight="1" outlineLevel="2" x14ac:dyDescent="0.25">
      <c r="B1310" s="782"/>
      <c r="D1310" s="793" t="s">
        <v>1396</v>
      </c>
      <c r="E1310" s="783"/>
      <c r="G1310" s="784"/>
      <c r="H1310" s="784"/>
      <c r="I1310" s="795"/>
      <c r="J1310" s="795"/>
      <c r="K1310" s="795"/>
      <c r="L1310" s="784"/>
      <c r="M1310" s="784"/>
      <c r="N1310" s="1049"/>
      <c r="O1310" s="785"/>
      <c r="P1310" s="785"/>
      <c r="Q1310" s="785"/>
      <c r="R1310" s="785"/>
      <c r="S1310" s="785"/>
      <c r="T1310" s="785"/>
      <c r="U1310" s="785"/>
      <c r="V1310" s="785"/>
      <c r="W1310" s="785"/>
      <c r="X1310" s="785"/>
    </row>
    <row r="1311" spans="2:34" s="769" customFormat="1" ht="15.65" customHeight="1" outlineLevel="2" x14ac:dyDescent="0.25">
      <c r="B1311" s="786"/>
      <c r="C1311" s="1042"/>
      <c r="D1311" s="808" t="str">
        <f>D1309</f>
        <v xml:space="preserve">Zolder-/vlieringvloer onderzijde isolatie -PIR-platen dik 80mm Rc=3.5 </v>
      </c>
      <c r="E1311" s="808">
        <v>1</v>
      </c>
      <c r="F1311" s="808" t="s">
        <v>78</v>
      </c>
      <c r="G1311" s="808"/>
      <c r="H1311" s="808">
        <f>E1311*G1311</f>
        <v>0</v>
      </c>
      <c r="I1311" s="808"/>
      <c r="J1311" s="808">
        <f>E1311*I1311</f>
        <v>0</v>
      </c>
      <c r="K1311" s="808">
        <v>55</v>
      </c>
      <c r="L1311" s="808">
        <f>E1311*K1311</f>
        <v>55</v>
      </c>
      <c r="M1311" s="808">
        <f>J1311+H1311*Onderbouwing_M29!$Y$2+L1311</f>
        <v>55</v>
      </c>
      <c r="N1311" s="1050"/>
      <c r="O1311" s="787"/>
      <c r="P1311" s="787"/>
      <c r="Q1311" s="787"/>
      <c r="R1311" s="787"/>
      <c r="S1311" s="787"/>
      <c r="T1311" s="787"/>
      <c r="U1311" s="787"/>
      <c r="V1311" s="787"/>
      <c r="W1311" s="787"/>
      <c r="X1311" s="787"/>
    </row>
    <row r="1312" spans="2:34" ht="15.65" customHeight="1" outlineLevel="2" x14ac:dyDescent="0.25">
      <c r="B1312" s="782"/>
      <c r="D1312" s="816"/>
      <c r="E1312" s="783"/>
      <c r="G1312" s="784">
        <v>0</v>
      </c>
      <c r="H1312" s="784">
        <f>E1312*G1312</f>
        <v>0</v>
      </c>
      <c r="I1312" s="784">
        <v>0</v>
      </c>
      <c r="J1312" s="784">
        <f>E1312*I1312</f>
        <v>0</v>
      </c>
      <c r="K1312" s="784"/>
      <c r="L1312" s="784">
        <f>E1312*K1312</f>
        <v>0</v>
      </c>
      <c r="M1312" s="784">
        <f>J1312+H1312*Onderbouwing_M29!$Y$2+L1312</f>
        <v>0</v>
      </c>
      <c r="N1312" s="1049"/>
      <c r="O1312" s="785"/>
      <c r="P1312" s="785"/>
      <c r="Q1312" s="785"/>
      <c r="R1312" s="785"/>
      <c r="S1312" s="785"/>
      <c r="T1312" s="785"/>
      <c r="U1312" s="785"/>
      <c r="V1312" s="785"/>
      <c r="W1312" s="785"/>
      <c r="X1312" s="785"/>
    </row>
    <row r="1313" spans="2:34" ht="9" customHeight="1" outlineLevel="1" x14ac:dyDescent="0.25">
      <c r="B1313" s="788"/>
      <c r="D1313" s="789"/>
      <c r="E1313" s="791"/>
      <c r="F1313" s="789"/>
      <c r="G1313" s="790"/>
      <c r="H1313" s="790"/>
      <c r="I1313" s="790"/>
      <c r="J1313" s="790"/>
      <c r="K1313" s="790"/>
      <c r="L1313" s="790"/>
      <c r="M1313" s="790"/>
      <c r="N1313" s="1037"/>
      <c r="O1313" s="963"/>
      <c r="P1313" s="963"/>
      <c r="Q1313" s="963"/>
      <c r="R1313" s="963"/>
      <c r="S1313" s="963"/>
      <c r="T1313" s="963"/>
      <c r="U1313" s="963"/>
      <c r="V1313" s="963"/>
      <c r="W1313" s="963"/>
      <c r="X1313" s="963"/>
      <c r="Y1313" s="963"/>
      <c r="Z1313" s="774"/>
      <c r="AA1313" s="779"/>
      <c r="AB1313" s="753"/>
      <c r="AC1313" s="753"/>
      <c r="AD1313" s="753"/>
      <c r="AE1313" s="753"/>
      <c r="AF1313" s="753"/>
      <c r="AG1313" s="758"/>
      <c r="AH1313" s="758"/>
    </row>
    <row r="1314" spans="2:34" ht="15.65" customHeight="1" outlineLevel="1" x14ac:dyDescent="0.25">
      <c r="B1314" s="760" t="s">
        <v>1420</v>
      </c>
      <c r="D1314" s="761" t="s">
        <v>1892</v>
      </c>
      <c r="E1314" s="780">
        <v>1</v>
      </c>
      <c r="F1314" s="761" t="s">
        <v>78</v>
      </c>
      <c r="G1314" s="762"/>
      <c r="H1314" s="762">
        <f>SUM(H1315:H1317)</f>
        <v>0</v>
      </c>
      <c r="I1314" s="762"/>
      <c r="J1314" s="762">
        <f>SUM(J1315:J1317)</f>
        <v>0</v>
      </c>
      <c r="K1314" s="762"/>
      <c r="L1314" s="762">
        <f>SUM(L1315:L1317)</f>
        <v>2.66</v>
      </c>
      <c r="M1314" s="762">
        <f>SUM(M1315:M1317)</f>
        <v>2.66</v>
      </c>
      <c r="N1314" s="1049"/>
      <c r="O1314" s="763">
        <f>SUM(M1315:M1317)</f>
        <v>2.66</v>
      </c>
      <c r="P1314" s="781" t="str">
        <f>B1314</f>
        <v>V3-2-G</v>
      </c>
      <c r="Q1314" s="781"/>
      <c r="R1314" s="781"/>
      <c r="S1314" s="781"/>
      <c r="T1314" s="781"/>
      <c r="U1314" s="781"/>
      <c r="V1314" s="781"/>
      <c r="W1314" s="781"/>
      <c r="X1314" s="781"/>
    </row>
    <row r="1315" spans="2:34" ht="15.65" customHeight="1" outlineLevel="2" x14ac:dyDescent="0.25">
      <c r="B1315" s="782"/>
      <c r="D1315" s="793" t="s">
        <v>1396</v>
      </c>
      <c r="E1315" s="783"/>
      <c r="G1315" s="784"/>
      <c r="H1315" s="784"/>
      <c r="I1315" s="795"/>
      <c r="J1315" s="795"/>
      <c r="K1315" s="795"/>
      <c r="L1315" s="784"/>
      <c r="M1315" s="784"/>
      <c r="N1315" s="1049"/>
      <c r="O1315" s="785"/>
      <c r="P1315" s="785"/>
      <c r="Q1315" s="785"/>
      <c r="R1315" s="785"/>
      <c r="S1315" s="785"/>
      <c r="T1315" s="785"/>
      <c r="U1315" s="785"/>
      <c r="V1315" s="785"/>
      <c r="W1315" s="785"/>
      <c r="X1315" s="785"/>
    </row>
    <row r="1316" spans="2:34" s="769" customFormat="1" ht="15.65" customHeight="1" outlineLevel="2" x14ac:dyDescent="0.25">
      <c r="B1316" s="786"/>
      <c r="C1316" s="1042"/>
      <c r="D1316" s="808" t="str">
        <f>D1314</f>
        <v xml:space="preserve">╚ Meerprijs PIR-platen dik 100mm  Rc=4.5 </v>
      </c>
      <c r="E1316" s="808">
        <v>1</v>
      </c>
      <c r="F1316" s="808" t="s">
        <v>78</v>
      </c>
      <c r="G1316" s="808"/>
      <c r="H1316" s="808">
        <f>E1316*G1316</f>
        <v>0</v>
      </c>
      <c r="I1316" s="808"/>
      <c r="J1316" s="808">
        <f>E1316*I1316</f>
        <v>0</v>
      </c>
      <c r="K1316" s="808">
        <v>2.66</v>
      </c>
      <c r="L1316" s="808">
        <f>E1316*K1316</f>
        <v>2.66</v>
      </c>
      <c r="M1316" s="808">
        <f>J1316+H1316*Onderbouwing_M29!$Y$2+L1316</f>
        <v>2.66</v>
      </c>
      <c r="N1316" s="1050"/>
      <c r="O1316" s="787"/>
      <c r="P1316" s="787"/>
      <c r="Q1316" s="787"/>
      <c r="R1316" s="787"/>
      <c r="S1316" s="787"/>
      <c r="T1316" s="787"/>
      <c r="U1316" s="787"/>
      <c r="V1316" s="787"/>
      <c r="W1316" s="787"/>
      <c r="X1316" s="787"/>
    </row>
    <row r="1317" spans="2:34" ht="15.65" customHeight="1" outlineLevel="2" x14ac:dyDescent="0.25">
      <c r="B1317" s="782"/>
      <c r="D1317" s="816"/>
      <c r="E1317" s="783"/>
      <c r="G1317" s="784">
        <v>0</v>
      </c>
      <c r="H1317" s="784">
        <f>E1317*G1317</f>
        <v>0</v>
      </c>
      <c r="I1317" s="784">
        <v>0</v>
      </c>
      <c r="J1317" s="784">
        <f>E1317*I1317</f>
        <v>0</v>
      </c>
      <c r="K1317" s="784"/>
      <c r="L1317" s="784">
        <f>E1317*K1317</f>
        <v>0</v>
      </c>
      <c r="M1317" s="784">
        <f>J1317+H1317*Onderbouwing_M29!$Y$2+L1317</f>
        <v>0</v>
      </c>
      <c r="N1317" s="1049"/>
      <c r="O1317" s="785"/>
      <c r="P1317" s="785"/>
      <c r="Q1317" s="785"/>
      <c r="R1317" s="785"/>
      <c r="S1317" s="785"/>
      <c r="T1317" s="785"/>
      <c r="U1317" s="785"/>
      <c r="V1317" s="785"/>
      <c r="W1317" s="785"/>
      <c r="X1317" s="785"/>
    </row>
    <row r="1318" spans="2:34" ht="9" customHeight="1" outlineLevel="1" x14ac:dyDescent="0.25">
      <c r="B1318" s="788"/>
      <c r="D1318" s="789"/>
      <c r="E1318" s="791"/>
      <c r="F1318" s="789"/>
      <c r="G1318" s="790"/>
      <c r="H1318" s="790"/>
      <c r="I1318" s="790"/>
      <c r="J1318" s="790"/>
      <c r="K1318" s="790"/>
      <c r="L1318" s="790"/>
      <c r="M1318" s="790"/>
      <c r="N1318" s="1037"/>
      <c r="O1318" s="963"/>
      <c r="P1318" s="963"/>
      <c r="Q1318" s="963"/>
      <c r="R1318" s="963"/>
      <c r="S1318" s="963"/>
      <c r="T1318" s="963"/>
      <c r="U1318" s="963"/>
      <c r="V1318" s="963"/>
      <c r="W1318" s="963"/>
      <c r="X1318" s="963"/>
      <c r="Y1318" s="963"/>
      <c r="Z1318" s="774"/>
      <c r="AA1318" s="779"/>
      <c r="AB1318" s="753"/>
      <c r="AC1318" s="753"/>
      <c r="AD1318" s="753"/>
      <c r="AE1318" s="753"/>
      <c r="AF1318" s="753"/>
      <c r="AG1318" s="758"/>
      <c r="AH1318" s="758"/>
    </row>
    <row r="1319" spans="2:34" ht="15.65" customHeight="1" outlineLevel="1" x14ac:dyDescent="0.25">
      <c r="B1319" s="760" t="s">
        <v>287</v>
      </c>
      <c r="D1319" s="761" t="s">
        <v>226</v>
      </c>
      <c r="E1319" s="780">
        <v>1</v>
      </c>
      <c r="F1319" s="761" t="s">
        <v>76</v>
      </c>
      <c r="G1319" s="762"/>
      <c r="H1319" s="762">
        <f>SUM(H1320:H1326)</f>
        <v>0</v>
      </c>
      <c r="I1319" s="762"/>
      <c r="J1319" s="762">
        <f>SUM(J1320:J1326)</f>
        <v>0</v>
      </c>
      <c r="K1319" s="762"/>
      <c r="L1319" s="762">
        <f>SUM(L1320:L1326)</f>
        <v>86.57</v>
      </c>
      <c r="M1319" s="762">
        <f>SUM(M1320:M1326)</f>
        <v>86.57</v>
      </c>
      <c r="N1319" s="1049"/>
      <c r="O1319" s="763">
        <f>SUM(M1320:M1326)</f>
        <v>86.57</v>
      </c>
      <c r="P1319" s="781" t="str">
        <f>B1319</f>
        <v>V3-2-X</v>
      </c>
      <c r="Q1319" s="781"/>
      <c r="R1319" s="781"/>
      <c r="S1319" s="781"/>
      <c r="T1319" s="781"/>
      <c r="U1319" s="781"/>
      <c r="V1319" s="781"/>
      <c r="W1319" s="781"/>
      <c r="X1319" s="781"/>
    </row>
    <row r="1320" spans="2:34" ht="15.65" customHeight="1" outlineLevel="2" x14ac:dyDescent="0.25">
      <c r="B1320" s="782"/>
      <c r="D1320" s="793" t="s">
        <v>168</v>
      </c>
      <c r="E1320" s="783"/>
      <c r="G1320" s="784"/>
      <c r="H1320" s="784"/>
      <c r="I1320" s="795"/>
      <c r="J1320" s="795"/>
      <c r="K1320" s="795"/>
      <c r="L1320" s="784"/>
      <c r="M1320" s="784"/>
      <c r="N1320" s="1049"/>
      <c r="O1320" s="785"/>
      <c r="P1320" s="785"/>
      <c r="Q1320" s="785"/>
      <c r="R1320" s="785"/>
      <c r="S1320" s="785"/>
      <c r="T1320" s="785"/>
      <c r="U1320" s="785"/>
      <c r="V1320" s="785"/>
      <c r="W1320" s="785"/>
      <c r="X1320" s="785"/>
    </row>
    <row r="1321" spans="2:34" ht="15.65" customHeight="1" outlineLevel="2" x14ac:dyDescent="0.25">
      <c r="B1321" s="782" t="s">
        <v>1481</v>
      </c>
      <c r="D1321" s="808" t="s">
        <v>1796</v>
      </c>
      <c r="E1321" s="816">
        <v>1</v>
      </c>
      <c r="F1321" s="816" t="s">
        <v>78</v>
      </c>
      <c r="G1321" s="808"/>
      <c r="H1321" s="816">
        <f t="shared" ref="H1321:H1326" si="615">E1321*G1321</f>
        <v>0</v>
      </c>
      <c r="I1321" s="816"/>
      <c r="J1321" s="816">
        <f t="shared" ref="J1321:J1326" si="616">E1321*I1321</f>
        <v>0</v>
      </c>
      <c r="K1321" s="808">
        <v>11</v>
      </c>
      <c r="L1321" s="816">
        <f t="shared" ref="L1321:L1326" si="617">E1321*K1321</f>
        <v>11</v>
      </c>
      <c r="M1321" s="816">
        <f>J1321+H1321*Onderbouwing_M29!$Y$2+L1321</f>
        <v>11</v>
      </c>
      <c r="N1321" s="1049"/>
      <c r="O1321" s="785"/>
      <c r="P1321" s="785"/>
      <c r="Q1321" s="785"/>
      <c r="R1321" s="785"/>
      <c r="S1321" s="785"/>
      <c r="T1321" s="785"/>
      <c r="U1321" s="785"/>
      <c r="V1321" s="785"/>
      <c r="W1321" s="785"/>
      <c r="X1321" s="785"/>
    </row>
    <row r="1322" spans="2:34" ht="15.65" customHeight="1" outlineLevel="2" x14ac:dyDescent="0.25">
      <c r="B1322" s="782" t="s">
        <v>1482</v>
      </c>
      <c r="D1322" s="808" t="s">
        <v>1893</v>
      </c>
      <c r="E1322" s="816">
        <v>1</v>
      </c>
      <c r="F1322" s="816" t="s">
        <v>78</v>
      </c>
      <c r="G1322" s="808"/>
      <c r="H1322" s="816">
        <f t="shared" si="615"/>
        <v>0</v>
      </c>
      <c r="I1322" s="816"/>
      <c r="J1322" s="816">
        <f t="shared" si="616"/>
        <v>0</v>
      </c>
      <c r="K1322" s="808">
        <v>28.9</v>
      </c>
      <c r="L1322" s="816">
        <f t="shared" si="617"/>
        <v>28.9</v>
      </c>
      <c r="M1322" s="816">
        <f>J1322+H1322*Onderbouwing_M29!$Y$2+L1322</f>
        <v>28.9</v>
      </c>
      <c r="N1322" s="1049"/>
      <c r="O1322" s="785"/>
      <c r="P1322" s="785"/>
      <c r="Q1322" s="785"/>
      <c r="R1322" s="785"/>
      <c r="S1322" s="785"/>
      <c r="T1322" s="785"/>
      <c r="U1322" s="785"/>
      <c r="V1322" s="785"/>
      <c r="W1322" s="785"/>
      <c r="X1322" s="785"/>
    </row>
    <row r="1323" spans="2:34" ht="15.65" customHeight="1" outlineLevel="2" x14ac:dyDescent="0.25">
      <c r="B1323" s="782" t="s">
        <v>1483</v>
      </c>
      <c r="D1323" s="808" t="s">
        <v>1412</v>
      </c>
      <c r="E1323" s="816">
        <v>1</v>
      </c>
      <c r="F1323" s="816" t="s">
        <v>78</v>
      </c>
      <c r="G1323" s="808"/>
      <c r="H1323" s="816">
        <f t="shared" si="615"/>
        <v>0</v>
      </c>
      <c r="I1323" s="816"/>
      <c r="J1323" s="816">
        <f t="shared" si="616"/>
        <v>0</v>
      </c>
      <c r="K1323" s="808">
        <v>22.2</v>
      </c>
      <c r="L1323" s="816">
        <f t="shared" si="617"/>
        <v>22.2</v>
      </c>
      <c r="M1323" s="816">
        <f>J1323+H1323*Onderbouwing_M29!$Y$2+L1323</f>
        <v>22.2</v>
      </c>
      <c r="N1323" s="1049"/>
      <c r="O1323" s="785"/>
      <c r="P1323" s="785"/>
      <c r="Q1323" s="785"/>
      <c r="R1323" s="785"/>
      <c r="S1323" s="785"/>
      <c r="T1323" s="785"/>
      <c r="U1323" s="785"/>
      <c r="V1323" s="785"/>
      <c r="W1323" s="785"/>
      <c r="X1323" s="785"/>
    </row>
    <row r="1324" spans="2:34" ht="15.65" customHeight="1" outlineLevel="2" x14ac:dyDescent="0.25">
      <c r="B1324" s="782" t="s">
        <v>1484</v>
      </c>
      <c r="D1324" s="808" t="s">
        <v>1413</v>
      </c>
      <c r="E1324" s="816">
        <v>1</v>
      </c>
      <c r="F1324" s="816" t="s">
        <v>78</v>
      </c>
      <c r="G1324" s="808"/>
      <c r="H1324" s="816">
        <f t="shared" si="615"/>
        <v>0</v>
      </c>
      <c r="I1324" s="816"/>
      <c r="J1324" s="816">
        <f t="shared" si="616"/>
        <v>0</v>
      </c>
      <c r="K1324" s="808">
        <v>16.97</v>
      </c>
      <c r="L1324" s="816">
        <f t="shared" si="617"/>
        <v>16.97</v>
      </c>
      <c r="M1324" s="816">
        <f>J1324+H1324*Onderbouwing_M29!$Y$2+L1324</f>
        <v>16.97</v>
      </c>
      <c r="N1324" s="1049"/>
      <c r="O1324" s="785"/>
      <c r="P1324" s="785"/>
      <c r="Q1324" s="785"/>
      <c r="R1324" s="785"/>
      <c r="S1324" s="785"/>
      <c r="T1324" s="785"/>
      <c r="U1324" s="785"/>
      <c r="V1324" s="785"/>
      <c r="W1324" s="785"/>
      <c r="X1324" s="785"/>
    </row>
    <row r="1325" spans="2:34" ht="15.65" customHeight="1" outlineLevel="2" x14ac:dyDescent="0.25">
      <c r="B1325" s="782" t="s">
        <v>1485</v>
      </c>
      <c r="D1325" s="808" t="s">
        <v>1414</v>
      </c>
      <c r="E1325" s="816">
        <v>1</v>
      </c>
      <c r="F1325" s="816" t="s">
        <v>78</v>
      </c>
      <c r="G1325" s="808"/>
      <c r="H1325" s="816">
        <f t="shared" si="615"/>
        <v>0</v>
      </c>
      <c r="I1325" s="816"/>
      <c r="J1325" s="816">
        <f t="shared" si="616"/>
        <v>0</v>
      </c>
      <c r="K1325" s="808">
        <v>7.5</v>
      </c>
      <c r="L1325" s="816">
        <f t="shared" si="617"/>
        <v>7.5</v>
      </c>
      <c r="M1325" s="816">
        <f>J1325+H1325*Onderbouwing_M29!$Y$2+L1325</f>
        <v>7.5</v>
      </c>
      <c r="N1325" s="1049"/>
      <c r="O1325" s="785"/>
      <c r="P1325" s="785"/>
      <c r="Q1325" s="785"/>
      <c r="R1325" s="785"/>
      <c r="S1325" s="785"/>
      <c r="T1325" s="785"/>
      <c r="U1325" s="785"/>
      <c r="V1325" s="785"/>
      <c r="W1325" s="785"/>
      <c r="X1325" s="785"/>
    </row>
    <row r="1326" spans="2:34" s="983" customFormat="1" ht="10" outlineLevel="1" x14ac:dyDescent="0.25">
      <c r="B1326" s="965"/>
      <c r="C1326" s="1038"/>
      <c r="D1326" s="966"/>
      <c r="E1326" s="967"/>
      <c r="F1326" s="966"/>
      <c r="G1326" s="968"/>
      <c r="H1326" s="968">
        <f t="shared" si="615"/>
        <v>0</v>
      </c>
      <c r="I1326" s="968"/>
      <c r="J1326" s="968">
        <f t="shared" si="616"/>
        <v>0</v>
      </c>
      <c r="K1326" s="968"/>
      <c r="L1326" s="968">
        <f t="shared" si="617"/>
        <v>0</v>
      </c>
      <c r="M1326" s="968">
        <f>J1326+H1326*Onderbouwing_M29!$Y$2+L1326</f>
        <v>0</v>
      </c>
      <c r="N1326" s="1038"/>
      <c r="O1326" s="969"/>
      <c r="P1326" s="969"/>
      <c r="Q1326" s="969"/>
      <c r="R1326" s="969"/>
      <c r="S1326" s="969"/>
      <c r="T1326" s="969"/>
      <c r="U1326" s="969"/>
      <c r="V1326" s="969"/>
      <c r="W1326" s="969"/>
      <c r="X1326" s="969"/>
      <c r="Y1326" s="969"/>
      <c r="Z1326" s="984"/>
      <c r="AA1326" s="985"/>
      <c r="AB1326" s="986"/>
      <c r="AC1326" s="986"/>
      <c r="AD1326" s="986"/>
      <c r="AE1326" s="986"/>
      <c r="AF1326" s="986"/>
      <c r="AG1326" s="987"/>
      <c r="AH1326" s="987"/>
    </row>
    <row r="1327" spans="2:34" ht="15.65" customHeight="1" outlineLevel="1" x14ac:dyDescent="0.25">
      <c r="B1327" s="760" t="s">
        <v>2064</v>
      </c>
      <c r="D1327" s="761" t="s">
        <v>1981</v>
      </c>
      <c r="E1327" s="780">
        <v>1</v>
      </c>
      <c r="F1327" s="761" t="s">
        <v>78</v>
      </c>
      <c r="G1327" s="762"/>
      <c r="H1327" s="762">
        <f>SUM(H1328:H1330)</f>
        <v>0.08</v>
      </c>
      <c r="I1327" s="762"/>
      <c r="J1327" s="762">
        <f>SUM(J1328:J1330)</f>
        <v>6.24</v>
      </c>
      <c r="K1327" s="762"/>
      <c r="L1327" s="762">
        <f>SUM(L1328:L1330)</f>
        <v>0</v>
      </c>
      <c r="M1327" s="762">
        <f>SUM(M1328:M1330)</f>
        <v>11.04</v>
      </c>
      <c r="N1327" s="1049"/>
      <c r="O1327" s="763">
        <f>SUM(M1328:M1330)</f>
        <v>11.04</v>
      </c>
      <c r="P1327" s="781" t="str">
        <f>B1327</f>
        <v>V3-3-A1</v>
      </c>
      <c r="Q1327" s="781"/>
      <c r="R1327" s="781"/>
      <c r="S1327" s="781"/>
      <c r="T1327" s="781"/>
      <c r="U1327" s="781"/>
      <c r="V1327" s="781"/>
      <c r="W1327" s="781"/>
      <c r="X1327" s="781"/>
    </row>
    <row r="1328" spans="2:34" ht="15.65" customHeight="1" outlineLevel="2" x14ac:dyDescent="0.25">
      <c r="B1328" s="782"/>
      <c r="D1328" s="793" t="s">
        <v>168</v>
      </c>
      <c r="E1328" s="783"/>
      <c r="G1328" s="784"/>
      <c r="H1328" s="784"/>
      <c r="I1328" s="795"/>
      <c r="J1328" s="795"/>
      <c r="K1328" s="795"/>
      <c r="L1328" s="784"/>
      <c r="M1328" s="784"/>
      <c r="N1328" s="1049"/>
      <c r="O1328" s="785"/>
      <c r="P1328" s="785"/>
      <c r="Q1328" s="785"/>
      <c r="R1328" s="785"/>
      <c r="S1328" s="785"/>
      <c r="T1328" s="785"/>
      <c r="U1328" s="785"/>
      <c r="V1328" s="785"/>
      <c r="W1328" s="785"/>
      <c r="X1328" s="785"/>
    </row>
    <row r="1329" spans="2:34" s="769" customFormat="1" ht="15.65" customHeight="1" outlineLevel="2" x14ac:dyDescent="0.25">
      <c r="B1329" s="786"/>
      <c r="C1329" s="1042"/>
      <c r="D1329" s="808" t="str">
        <f>D1327</f>
        <v xml:space="preserve">Zolder-/vliering niet beloopbaar bovenzijde isolatie (glaswol los op plafond) </v>
      </c>
      <c r="E1329" s="796">
        <v>1</v>
      </c>
      <c r="F1329" s="769" t="s">
        <v>78</v>
      </c>
      <c r="G1329" s="767">
        <v>0.08</v>
      </c>
      <c r="H1329" s="767">
        <f>E1329*G1329</f>
        <v>0.08</v>
      </c>
      <c r="I1329" s="767">
        <f>'Materiaal '!E122</f>
        <v>6.24</v>
      </c>
      <c r="J1329" s="767">
        <f>E1329*I1329</f>
        <v>6.24</v>
      </c>
      <c r="K1329" s="767"/>
      <c r="L1329" s="767">
        <f>E1329*K1329</f>
        <v>0</v>
      </c>
      <c r="M1329" s="767">
        <f>J1329+H1329*Onderbouwing_M29!$Y$2+L1329</f>
        <v>11.04</v>
      </c>
      <c r="N1329" s="1050"/>
      <c r="O1329" s="787" t="str">
        <f>'Materiaal '!D122</f>
        <v>Naturoll 037 5600x580x140mm Rd:3.75</v>
      </c>
      <c r="P1329" s="787"/>
      <c r="Q1329" s="787"/>
      <c r="R1329" s="787"/>
      <c r="S1329" s="787"/>
      <c r="T1329" s="787"/>
      <c r="U1329" s="787"/>
      <c r="V1329" s="787"/>
      <c r="W1329" s="787"/>
      <c r="X1329" s="787"/>
    </row>
    <row r="1330" spans="2:34" ht="15.65" customHeight="1" outlineLevel="2" x14ac:dyDescent="0.25">
      <c r="B1330" s="782"/>
      <c r="D1330" s="816"/>
      <c r="E1330" s="783"/>
      <c r="G1330" s="784">
        <v>0</v>
      </c>
      <c r="H1330" s="784">
        <f>E1330*G1330</f>
        <v>0</v>
      </c>
      <c r="I1330" s="784"/>
      <c r="J1330" s="784">
        <f>E1330*I1330</f>
        <v>0</v>
      </c>
      <c r="K1330" s="784"/>
      <c r="L1330" s="784">
        <f>E1330*K1330</f>
        <v>0</v>
      </c>
      <c r="M1330" s="784">
        <f>J1330+H1330*Onderbouwing_M29!$Y$2+L1330</f>
        <v>0</v>
      </c>
      <c r="N1330" s="1049"/>
      <c r="O1330" s="785"/>
      <c r="P1330" s="785"/>
      <c r="Q1330" s="785"/>
      <c r="R1330" s="785"/>
      <c r="S1330" s="785"/>
      <c r="T1330" s="785"/>
      <c r="U1330" s="785"/>
      <c r="V1330" s="785"/>
      <c r="W1330" s="785"/>
      <c r="X1330" s="785"/>
    </row>
    <row r="1331" spans="2:34" ht="9" customHeight="1" outlineLevel="1" x14ac:dyDescent="0.25">
      <c r="B1331" s="788"/>
      <c r="D1331" s="789"/>
      <c r="E1331" s="791"/>
      <c r="F1331" s="789"/>
      <c r="G1331" s="790"/>
      <c r="H1331" s="790"/>
      <c r="I1331" s="790"/>
      <c r="J1331" s="790"/>
      <c r="K1331" s="790"/>
      <c r="L1331" s="790"/>
      <c r="M1331" s="790"/>
      <c r="N1331" s="1037"/>
      <c r="O1331" s="963"/>
      <c r="P1331" s="963"/>
      <c r="Q1331" s="963"/>
      <c r="R1331" s="963"/>
      <c r="S1331" s="963"/>
      <c r="T1331" s="963"/>
      <c r="U1331" s="963"/>
      <c r="V1331" s="963"/>
      <c r="W1331" s="963"/>
      <c r="X1331" s="963"/>
      <c r="Y1331" s="963"/>
      <c r="Z1331" s="774"/>
      <c r="AA1331" s="779"/>
      <c r="AB1331" s="753"/>
      <c r="AC1331" s="753"/>
      <c r="AD1331" s="753"/>
      <c r="AE1331" s="753"/>
      <c r="AF1331" s="753"/>
      <c r="AG1331" s="758"/>
      <c r="AH1331" s="758"/>
    </row>
    <row r="1332" spans="2:34" ht="15.65" customHeight="1" outlineLevel="1" x14ac:dyDescent="0.25">
      <c r="B1332" s="760" t="s">
        <v>2065</v>
      </c>
      <c r="D1332" s="761" t="s">
        <v>1966</v>
      </c>
      <c r="E1332" s="780">
        <v>1</v>
      </c>
      <c r="F1332" s="761" t="s">
        <v>78</v>
      </c>
      <c r="G1332" s="762"/>
      <c r="H1332" s="762">
        <f>SUM(H1333:H1339)</f>
        <v>1.1549999999999998</v>
      </c>
      <c r="I1332" s="762"/>
      <c r="J1332" s="762">
        <f>SUM(J1333:J1339)</f>
        <v>18.129000000000001</v>
      </c>
      <c r="K1332" s="762"/>
      <c r="L1332" s="762">
        <f>SUM(L1333:L1339)</f>
        <v>0</v>
      </c>
      <c r="M1332" s="762">
        <f>SUM(M1333:M1339)</f>
        <v>87.429000000000002</v>
      </c>
      <c r="N1332" s="1049"/>
      <c r="O1332" s="763">
        <f>SUM(M1333:M1339)</f>
        <v>87.429000000000002</v>
      </c>
      <c r="P1332" s="781" t="str">
        <f>B1332</f>
        <v>V3-3-B1</v>
      </c>
      <c r="Q1332" s="781"/>
      <c r="R1332" s="781"/>
      <c r="S1332" s="781"/>
      <c r="T1332" s="781"/>
      <c r="U1332" s="781"/>
      <c r="V1332" s="781"/>
      <c r="W1332" s="781"/>
      <c r="X1332" s="781"/>
    </row>
    <row r="1333" spans="2:34" ht="15.65" customHeight="1" outlineLevel="2" x14ac:dyDescent="0.25">
      <c r="B1333" s="782"/>
      <c r="C1333" s="1042"/>
      <c r="D1333" s="793" t="s">
        <v>410</v>
      </c>
      <c r="E1333" s="828"/>
      <c r="F1333" s="794"/>
      <c r="G1333" s="795"/>
      <c r="H1333" s="795"/>
      <c r="I1333" s="795"/>
      <c r="J1333" s="795"/>
      <c r="K1333" s="795"/>
      <c r="L1333" s="784"/>
      <c r="M1333" s="784"/>
      <c r="N1333" s="1053"/>
      <c r="O1333" s="785"/>
      <c r="P1333" s="944"/>
      <c r="Q1333" s="944"/>
      <c r="R1333" s="944"/>
      <c r="S1333" s="944"/>
      <c r="T1333" s="944"/>
      <c r="U1333" s="944"/>
      <c r="V1333" s="944"/>
      <c r="W1333" s="944"/>
      <c r="X1333" s="944"/>
      <c r="Y1333" s="945"/>
    </row>
    <row r="1334" spans="2:34" s="769" customFormat="1" ht="15.65" customHeight="1" outlineLevel="2" x14ac:dyDescent="0.25">
      <c r="B1334" s="786"/>
      <c r="C1334" s="1042"/>
      <c r="D1334" s="808" t="str">
        <f>D1332</f>
        <v>Zolder-/vlieringvloer bovenzijde isolatie incl. regelwerk en beplating</v>
      </c>
      <c r="E1334" s="796">
        <v>1</v>
      </c>
      <c r="F1334" s="769" t="s">
        <v>78</v>
      </c>
      <c r="G1334" s="767">
        <v>0.1</v>
      </c>
      <c r="H1334" s="767">
        <f t="shared" ref="H1334:H1339" si="618">E1334*G1334</f>
        <v>0.1</v>
      </c>
      <c r="I1334" s="767">
        <f>'Materiaal '!E127</f>
        <v>0</v>
      </c>
      <c r="J1334" s="767">
        <f t="shared" ref="J1334:J1339" si="619">E1334*I1334</f>
        <v>0</v>
      </c>
      <c r="K1334" s="767"/>
      <c r="L1334" s="767">
        <f t="shared" ref="L1334:L1339" si="620">E1334*K1334</f>
        <v>0</v>
      </c>
      <c r="M1334" s="767">
        <f>J1334+H1334*Onderbouwing_M29!$Y$2+L1334</f>
        <v>6</v>
      </c>
      <c r="N1334" s="1050"/>
      <c r="O1334" s="787" t="str">
        <f>O1329</f>
        <v>Naturoll 037 5600x580x140mm Rd:3.75</v>
      </c>
      <c r="P1334" s="787"/>
      <c r="Q1334" s="787"/>
      <c r="R1334" s="787"/>
      <c r="S1334" s="787"/>
      <c r="T1334" s="787"/>
      <c r="U1334" s="787"/>
      <c r="V1334" s="787"/>
      <c r="W1334" s="787"/>
      <c r="X1334" s="787"/>
    </row>
    <row r="1335" spans="2:34" s="769" customFormat="1" ht="15.65" customHeight="1" outlineLevel="2" x14ac:dyDescent="0.25">
      <c r="B1335" s="786"/>
      <c r="C1335" s="1042"/>
      <c r="D1335" s="808" t="s">
        <v>412</v>
      </c>
      <c r="E1335" s="796">
        <v>1.1000000000000001</v>
      </c>
      <c r="F1335" s="769" t="s">
        <v>78</v>
      </c>
      <c r="G1335" s="767">
        <v>0</v>
      </c>
      <c r="H1335" s="767">
        <f t="shared" si="618"/>
        <v>0</v>
      </c>
      <c r="I1335" s="767">
        <f>'Materiaal '!E122</f>
        <v>6.24</v>
      </c>
      <c r="J1335" s="767">
        <f t="shared" si="619"/>
        <v>6.8640000000000008</v>
      </c>
      <c r="K1335" s="767"/>
      <c r="L1335" s="767">
        <f t="shared" si="620"/>
        <v>0</v>
      </c>
      <c r="M1335" s="767">
        <f>J1335+H1335*Onderbouwing_M29!$Y$2+L1335</f>
        <v>6.8640000000000008</v>
      </c>
      <c r="N1335" s="1050"/>
      <c r="O1335" s="787"/>
      <c r="P1335" s="787"/>
      <c r="Q1335" s="787"/>
      <c r="R1335" s="787"/>
      <c r="S1335" s="787"/>
      <c r="T1335" s="787"/>
      <c r="U1335" s="787"/>
      <c r="V1335" s="787"/>
      <c r="W1335" s="787"/>
      <c r="X1335" s="787"/>
    </row>
    <row r="1336" spans="2:34" s="769" customFormat="1" ht="15.65" customHeight="1" outlineLevel="2" x14ac:dyDescent="0.25">
      <c r="B1336" s="786"/>
      <c r="C1336" s="1042"/>
      <c r="D1336" s="808" t="s">
        <v>334</v>
      </c>
      <c r="E1336" s="796">
        <v>1</v>
      </c>
      <c r="F1336" s="769" t="s">
        <v>78</v>
      </c>
      <c r="G1336" s="767">
        <v>0.08</v>
      </c>
      <c r="H1336" s="767">
        <f t="shared" si="618"/>
        <v>0.08</v>
      </c>
      <c r="I1336" s="767">
        <f>'Materiaal '!E122</f>
        <v>6.24</v>
      </c>
      <c r="J1336" s="767">
        <f t="shared" si="619"/>
        <v>6.24</v>
      </c>
      <c r="K1336" s="767"/>
      <c r="L1336" s="767">
        <f t="shared" si="620"/>
        <v>0</v>
      </c>
      <c r="M1336" s="767">
        <f>J1336+H1336*Onderbouwing_M29!$Y$2+L1336</f>
        <v>11.04</v>
      </c>
      <c r="N1336" s="1050"/>
      <c r="O1336" s="787"/>
      <c r="P1336" s="787"/>
      <c r="Q1336" s="787"/>
      <c r="R1336" s="787"/>
      <c r="S1336" s="787"/>
      <c r="T1336" s="787"/>
      <c r="U1336" s="787"/>
      <c r="V1336" s="787"/>
      <c r="W1336" s="787"/>
      <c r="X1336" s="787"/>
    </row>
    <row r="1337" spans="2:34" s="769" customFormat="1" ht="15.65" customHeight="1" outlineLevel="2" x14ac:dyDescent="0.25">
      <c r="B1337" s="786"/>
      <c r="C1337" s="1042"/>
      <c r="D1337" s="808" t="s">
        <v>1404</v>
      </c>
      <c r="E1337" s="796">
        <v>2.5</v>
      </c>
      <c r="F1337" s="769" t="s">
        <v>78</v>
      </c>
      <c r="G1337" s="767">
        <v>0.15</v>
      </c>
      <c r="H1337" s="767">
        <f t="shared" si="618"/>
        <v>0.375</v>
      </c>
      <c r="I1337" s="767">
        <v>1.81</v>
      </c>
      <c r="J1337" s="767">
        <f t="shared" si="619"/>
        <v>4.5250000000000004</v>
      </c>
      <c r="K1337" s="767"/>
      <c r="L1337" s="767">
        <f t="shared" si="620"/>
        <v>0</v>
      </c>
      <c r="M1337" s="767">
        <f>J1337+H1337*Onderbouwing_M29!$Y$2+L1337</f>
        <v>27.024999999999999</v>
      </c>
      <c r="N1337" s="1050"/>
      <c r="O1337" s="787"/>
      <c r="P1337" s="787"/>
      <c r="Q1337" s="787"/>
      <c r="R1337" s="787"/>
      <c r="S1337" s="787"/>
      <c r="T1337" s="787"/>
      <c r="U1337" s="787"/>
      <c r="V1337" s="787"/>
      <c r="W1337" s="787"/>
      <c r="X1337" s="787"/>
    </row>
    <row r="1338" spans="2:34" s="769" customFormat="1" ht="15.65" customHeight="1" outlineLevel="2" x14ac:dyDescent="0.25">
      <c r="B1338" s="786"/>
      <c r="C1338" s="1042"/>
      <c r="D1338" s="808" t="s">
        <v>439</v>
      </c>
      <c r="E1338" s="796">
        <v>1</v>
      </c>
      <c r="F1338" s="769" t="s">
        <v>78</v>
      </c>
      <c r="G1338" s="767">
        <v>0.6</v>
      </c>
      <c r="H1338" s="767">
        <f t="shared" si="618"/>
        <v>0.6</v>
      </c>
      <c r="I1338" s="767">
        <v>0</v>
      </c>
      <c r="J1338" s="767">
        <f t="shared" si="619"/>
        <v>0</v>
      </c>
      <c r="K1338" s="767"/>
      <c r="L1338" s="767">
        <f t="shared" si="620"/>
        <v>0</v>
      </c>
      <c r="M1338" s="767">
        <f>J1338+H1338*Onderbouwing_M29!$Y$2+L1338</f>
        <v>36</v>
      </c>
      <c r="N1338" s="1050"/>
      <c r="O1338" s="787"/>
      <c r="P1338" s="787"/>
      <c r="Q1338" s="787"/>
      <c r="R1338" s="787"/>
      <c r="S1338" s="787"/>
      <c r="T1338" s="787"/>
      <c r="U1338" s="787"/>
      <c r="V1338" s="787"/>
      <c r="W1338" s="787"/>
      <c r="X1338" s="787"/>
    </row>
    <row r="1339" spans="2:34" s="769" customFormat="1" ht="15.65" customHeight="1" outlineLevel="2" x14ac:dyDescent="0.25">
      <c r="B1339" s="786"/>
      <c r="C1339" s="1042"/>
      <c r="D1339" s="808" t="s">
        <v>411</v>
      </c>
      <c r="E1339" s="796">
        <f>0.1*E1332</f>
        <v>0.1</v>
      </c>
      <c r="F1339" s="769" t="s">
        <v>403</v>
      </c>
      <c r="G1339" s="767">
        <v>0</v>
      </c>
      <c r="H1339" s="767">
        <f t="shared" si="618"/>
        <v>0</v>
      </c>
      <c r="I1339" s="767">
        <v>5</v>
      </c>
      <c r="J1339" s="767">
        <f t="shared" si="619"/>
        <v>0.5</v>
      </c>
      <c r="K1339" s="767"/>
      <c r="L1339" s="767">
        <f t="shared" si="620"/>
        <v>0</v>
      </c>
      <c r="M1339" s="767">
        <f>J1339+H1339*Onderbouwing_M29!$Y$2+L1339</f>
        <v>0.5</v>
      </c>
      <c r="N1339" s="1050"/>
      <c r="O1339" s="787"/>
      <c r="P1339" s="787"/>
      <c r="Q1339" s="787"/>
      <c r="R1339" s="787"/>
      <c r="S1339" s="787"/>
      <c r="T1339" s="787"/>
      <c r="U1339" s="787"/>
      <c r="V1339" s="787"/>
      <c r="W1339" s="787"/>
      <c r="X1339" s="787"/>
    </row>
    <row r="1340" spans="2:34" ht="9" customHeight="1" outlineLevel="1" thickBot="1" x14ac:dyDescent="0.3">
      <c r="B1340" s="788"/>
      <c r="D1340" s="789"/>
      <c r="E1340" s="791"/>
      <c r="F1340" s="789"/>
      <c r="G1340" s="790"/>
      <c r="H1340" s="790"/>
      <c r="I1340" s="790"/>
      <c r="J1340" s="790"/>
      <c r="K1340" s="790"/>
      <c r="L1340" s="790"/>
      <c r="M1340" s="790"/>
      <c r="N1340" s="1037"/>
      <c r="O1340" s="963"/>
      <c r="P1340" s="963"/>
      <c r="Q1340" s="963"/>
      <c r="R1340" s="963"/>
      <c r="S1340" s="963"/>
      <c r="T1340" s="963"/>
      <c r="U1340" s="963"/>
      <c r="V1340" s="963"/>
      <c r="W1340" s="963"/>
      <c r="X1340" s="963"/>
      <c r="Y1340" s="963"/>
      <c r="Z1340" s="774"/>
      <c r="AA1340" s="779"/>
      <c r="AB1340" s="753"/>
      <c r="AC1340" s="753"/>
      <c r="AD1340" s="753"/>
      <c r="AE1340" s="753"/>
      <c r="AF1340" s="753"/>
      <c r="AG1340" s="758"/>
      <c r="AH1340" s="758"/>
    </row>
    <row r="1341" spans="2:34" s="1003" customFormat="1" ht="15.65" customHeight="1" thickTop="1" thickBot="1" x14ac:dyDescent="0.3">
      <c r="B1341" s="975" t="s">
        <v>288</v>
      </c>
      <c r="C1341" s="1039"/>
      <c r="D1341" s="964" t="s">
        <v>133</v>
      </c>
      <c r="E1341" s="977"/>
      <c r="F1341" s="978"/>
      <c r="G1341" s="979"/>
      <c r="H1341" s="980"/>
      <c r="I1341" s="979"/>
      <c r="J1341" s="981"/>
      <c r="K1341" s="979"/>
      <c r="L1341" s="979"/>
      <c r="M1341" s="981"/>
      <c r="N1341" s="1039"/>
      <c r="O1341" s="982"/>
      <c r="P1341" s="982"/>
      <c r="Q1341" s="982"/>
      <c r="R1341" s="982"/>
      <c r="S1341" s="982"/>
      <c r="T1341" s="982"/>
      <c r="U1341" s="982"/>
      <c r="V1341" s="982"/>
      <c r="W1341" s="982"/>
      <c r="X1341" s="982"/>
    </row>
    <row r="1342" spans="2:34" s="988" customFormat="1" ht="15.65" customHeight="1" outlineLevel="1" thickTop="1" x14ac:dyDescent="0.25">
      <c r="B1342" s="993" t="s">
        <v>1486</v>
      </c>
      <c r="C1342" s="1040"/>
      <c r="D1342" s="994" t="s">
        <v>1894</v>
      </c>
      <c r="E1342" s="995">
        <v>1</v>
      </c>
      <c r="F1342" s="994" t="s">
        <v>78</v>
      </c>
      <c r="G1342" s="996"/>
      <c r="H1342" s="996">
        <f>SUM(H1343:H1350)</f>
        <v>0</v>
      </c>
      <c r="I1342" s="996"/>
      <c r="J1342" s="996">
        <f>SUM(J1343:J1350)</f>
        <v>0</v>
      </c>
      <c r="K1342" s="996"/>
      <c r="L1342" s="996">
        <f>SUM(L1343:L1350)</f>
        <v>124.1</v>
      </c>
      <c r="M1342" s="996">
        <f>SUM(M1343:M1350)</f>
        <v>124.1</v>
      </c>
      <c r="N1342" s="1051"/>
      <c r="O1342" s="997">
        <f>SUM(M1343:M1350)</f>
        <v>124.1</v>
      </c>
      <c r="P1342" s="998" t="str">
        <f>B1342</f>
        <v>V4-1-A1</v>
      </c>
      <c r="Q1342" s="998"/>
      <c r="R1342" s="998"/>
      <c r="S1342" s="998"/>
      <c r="T1342" s="998"/>
      <c r="U1342" s="998"/>
      <c r="V1342" s="998"/>
      <c r="W1342" s="998"/>
      <c r="X1342" s="999">
        <f>SUM(X1343:X1350)</f>
        <v>146.43799999999999</v>
      </c>
    </row>
    <row r="1343" spans="2:34" ht="15.65" customHeight="1" outlineLevel="2" x14ac:dyDescent="0.25">
      <c r="B1343" s="782"/>
      <c r="D1343" s="793" t="s">
        <v>1393</v>
      </c>
      <c r="E1343" s="783"/>
      <c r="G1343" s="784"/>
      <c r="H1343" s="784"/>
      <c r="I1343" s="795"/>
      <c r="J1343" s="795"/>
      <c r="K1343" s="795"/>
      <c r="L1343" s="784"/>
      <c r="M1343" s="784"/>
      <c r="N1343" s="1049"/>
      <c r="O1343" s="785"/>
      <c r="P1343" s="785"/>
      <c r="Q1343" s="785"/>
      <c r="R1343" s="785"/>
      <c r="S1343" s="785"/>
      <c r="T1343" s="785"/>
      <c r="U1343" s="785"/>
      <c r="V1343" s="785"/>
      <c r="W1343" s="785"/>
      <c r="X1343" s="785"/>
    </row>
    <row r="1344" spans="2:34" ht="15.65" customHeight="1" outlineLevel="2" x14ac:dyDescent="0.25">
      <c r="B1344" s="782"/>
      <c r="D1344" s="816" t="str">
        <f>D1342</f>
        <v>Dakisolatie -gespoten isolatieschuim dik 115mm Rc=3.5 &lt; 45 m²</v>
      </c>
      <c r="E1344" s="816">
        <v>1</v>
      </c>
      <c r="F1344" s="816" t="s">
        <v>78</v>
      </c>
      <c r="G1344" s="816"/>
      <c r="H1344" s="816">
        <f>E1344*G1344</f>
        <v>0</v>
      </c>
      <c r="I1344" s="816"/>
      <c r="J1344" s="816">
        <f>E1344*I1344</f>
        <v>0</v>
      </c>
      <c r="K1344" s="816">
        <v>50</v>
      </c>
      <c r="L1344" s="816">
        <f>E1344*K1344</f>
        <v>50</v>
      </c>
      <c r="M1344" s="816">
        <f>J1344+H1344*Onderbouwing_M29!$Y$2+L1344</f>
        <v>50</v>
      </c>
      <c r="N1344" s="1049"/>
      <c r="O1344" s="785"/>
      <c r="P1344" s="785"/>
      <c r="Q1344" s="930" t="s">
        <v>1578</v>
      </c>
      <c r="R1344" s="930">
        <f>_xlfn.XLOOKUP(Q1344,Tabellen!$B$4:$B$16,Tabellen!$C$4:$C$16,"controleren")</f>
        <v>0.25</v>
      </c>
      <c r="S1344" s="931">
        <f t="shared" ref="S1344:S1349" si="621">M1344*R1344</f>
        <v>12.5</v>
      </c>
      <c r="T1344" s="931">
        <f t="shared" ref="T1344:T1349" si="622">M1344-S1344</f>
        <v>37.5</v>
      </c>
      <c r="U1344" s="931">
        <f t="shared" ref="U1344:U1349" si="623">S1344*$U$2</f>
        <v>1.125</v>
      </c>
      <c r="V1344" s="931">
        <f t="shared" ref="V1344:V1349" si="624">T1344*$V$2</f>
        <v>7.875</v>
      </c>
      <c r="W1344" s="787">
        <f t="shared" ref="W1344:W1349" si="625">U1344+V1344</f>
        <v>9</v>
      </c>
      <c r="X1344" s="787">
        <f t="shared" ref="X1344:X1349" si="626">M1344+W1344</f>
        <v>59</v>
      </c>
    </row>
    <row r="1345" spans="2:34" ht="15.65" customHeight="1" outlineLevel="2" x14ac:dyDescent="0.25">
      <c r="B1345" s="782"/>
      <c r="D1345" s="816"/>
      <c r="E1345" s="816"/>
      <c r="F1345" s="816"/>
      <c r="G1345" s="808"/>
      <c r="H1345" s="816"/>
      <c r="I1345" s="816"/>
      <c r="J1345" s="816"/>
      <c r="K1345" s="816"/>
      <c r="L1345" s="816"/>
      <c r="M1345" s="816"/>
      <c r="N1345" s="1049"/>
      <c r="O1345" s="785"/>
      <c r="P1345" s="785"/>
      <c r="Q1345" s="930" t="s">
        <v>1578</v>
      </c>
      <c r="R1345" s="930">
        <f>_xlfn.XLOOKUP(Q1345,Tabellen!$B$4:$B$16,Tabellen!$C$4:$C$16,"controleren")</f>
        <v>0.25</v>
      </c>
      <c r="S1345" s="931">
        <f t="shared" si="621"/>
        <v>0</v>
      </c>
      <c r="T1345" s="931">
        <f t="shared" si="622"/>
        <v>0</v>
      </c>
      <c r="U1345" s="931">
        <f t="shared" si="623"/>
        <v>0</v>
      </c>
      <c r="V1345" s="931">
        <f t="shared" si="624"/>
        <v>0</v>
      </c>
      <c r="W1345" s="787">
        <f t="shared" si="625"/>
        <v>0</v>
      </c>
      <c r="X1345" s="787">
        <f t="shared" si="626"/>
        <v>0</v>
      </c>
    </row>
    <row r="1346" spans="2:34" ht="15.65" customHeight="1" outlineLevel="2" x14ac:dyDescent="0.25">
      <c r="B1346" s="935" t="s">
        <v>1552</v>
      </c>
      <c r="D1346" s="816" t="s">
        <v>1895</v>
      </c>
      <c r="E1346" s="816">
        <v>1</v>
      </c>
      <c r="F1346" s="816" t="s">
        <v>78</v>
      </c>
      <c r="G1346" s="808"/>
      <c r="H1346" s="816">
        <f>E1346*G1346</f>
        <v>0</v>
      </c>
      <c r="I1346" s="816"/>
      <c r="J1346" s="816">
        <f>E1346*I1346</f>
        <v>0</v>
      </c>
      <c r="K1346" s="816">
        <v>8</v>
      </c>
      <c r="L1346" s="816">
        <f>E1346*K1346</f>
        <v>8</v>
      </c>
      <c r="M1346" s="816">
        <f>J1346+H1346*Onderbouwing_M29!$Y$2+L1346</f>
        <v>8</v>
      </c>
      <c r="N1346" s="1049"/>
      <c r="O1346" s="785"/>
      <c r="P1346" s="785"/>
      <c r="Q1346" s="930" t="s">
        <v>1578</v>
      </c>
      <c r="R1346" s="930">
        <f>_xlfn.XLOOKUP(Q1346,Tabellen!$B$4:$B$16,Tabellen!$C$4:$C$16,"controleren")</f>
        <v>0.25</v>
      </c>
      <c r="S1346" s="931">
        <f t="shared" si="621"/>
        <v>2</v>
      </c>
      <c r="T1346" s="931">
        <f t="shared" si="622"/>
        <v>6</v>
      </c>
      <c r="U1346" s="931">
        <f t="shared" si="623"/>
        <v>0.18</v>
      </c>
      <c r="V1346" s="931">
        <f t="shared" si="624"/>
        <v>1.26</v>
      </c>
      <c r="W1346" s="787">
        <f t="shared" si="625"/>
        <v>1.44</v>
      </c>
      <c r="X1346" s="787">
        <f t="shared" si="626"/>
        <v>9.44</v>
      </c>
    </row>
    <row r="1347" spans="2:34" ht="15.65" customHeight="1" outlineLevel="2" x14ac:dyDescent="0.25">
      <c r="B1347" s="935" t="s">
        <v>1552</v>
      </c>
      <c r="D1347" s="816" t="s">
        <v>1410</v>
      </c>
      <c r="E1347" s="816">
        <v>1</v>
      </c>
      <c r="F1347" s="816" t="s">
        <v>78</v>
      </c>
      <c r="G1347" s="808"/>
      <c r="H1347" s="816">
        <f>E1347*G1347</f>
        <v>0</v>
      </c>
      <c r="I1347" s="808"/>
      <c r="J1347" s="816">
        <f>E1347*I1347</f>
        <v>0</v>
      </c>
      <c r="K1347" s="816">
        <v>15</v>
      </c>
      <c r="L1347" s="816">
        <f>E1347*K1347</f>
        <v>15</v>
      </c>
      <c r="M1347" s="816">
        <f>J1347+H1347*Onderbouwing_M29!$Y$2+L1347</f>
        <v>15</v>
      </c>
      <c r="N1347" s="1049"/>
      <c r="O1347" s="785"/>
      <c r="P1347" s="785"/>
      <c r="Q1347" s="930" t="s">
        <v>1578</v>
      </c>
      <c r="R1347" s="930">
        <f>_xlfn.XLOOKUP(Q1347,Tabellen!$B$4:$B$16,Tabellen!$C$4:$C$16,"controleren")</f>
        <v>0.25</v>
      </c>
      <c r="S1347" s="931">
        <f t="shared" si="621"/>
        <v>3.75</v>
      </c>
      <c r="T1347" s="931">
        <f t="shared" si="622"/>
        <v>11.25</v>
      </c>
      <c r="U1347" s="931">
        <f t="shared" si="623"/>
        <v>0.33749999999999997</v>
      </c>
      <c r="V1347" s="931">
        <f t="shared" si="624"/>
        <v>2.3624999999999998</v>
      </c>
      <c r="W1347" s="787">
        <f t="shared" si="625"/>
        <v>2.6999999999999997</v>
      </c>
      <c r="X1347" s="787">
        <f t="shared" si="626"/>
        <v>17.7</v>
      </c>
    </row>
    <row r="1348" spans="2:34" ht="15.65" customHeight="1" outlineLevel="2" x14ac:dyDescent="0.25">
      <c r="B1348" s="935" t="s">
        <v>1552</v>
      </c>
      <c r="D1348" s="816" t="s">
        <v>1412</v>
      </c>
      <c r="E1348" s="816">
        <v>1</v>
      </c>
      <c r="F1348" s="816" t="s">
        <v>78</v>
      </c>
      <c r="G1348" s="808"/>
      <c r="H1348" s="816">
        <f>E1348*G1348</f>
        <v>0</v>
      </c>
      <c r="I1348" s="816"/>
      <c r="J1348" s="816">
        <f>E1348*I1348</f>
        <v>0</v>
      </c>
      <c r="K1348" s="816">
        <v>22.2</v>
      </c>
      <c r="L1348" s="816">
        <f>E1348*K1348</f>
        <v>22.2</v>
      </c>
      <c r="M1348" s="816">
        <f>J1348+H1348*Onderbouwing_M29!$Y$2+L1348</f>
        <v>22.2</v>
      </c>
      <c r="N1348" s="1049"/>
      <c r="O1348" s="785"/>
      <c r="P1348" s="785"/>
      <c r="Q1348" s="930" t="s">
        <v>1578</v>
      </c>
      <c r="R1348" s="930">
        <f>_xlfn.XLOOKUP(Q1348,Tabellen!$B$4:$B$16,Tabellen!$C$4:$C$16,"controleren")</f>
        <v>0.25</v>
      </c>
      <c r="S1348" s="931">
        <f t="shared" si="621"/>
        <v>5.55</v>
      </c>
      <c r="T1348" s="931">
        <f t="shared" si="622"/>
        <v>16.649999999999999</v>
      </c>
      <c r="U1348" s="931">
        <f t="shared" si="623"/>
        <v>0.49949999999999994</v>
      </c>
      <c r="V1348" s="931">
        <f t="shared" si="624"/>
        <v>3.4964999999999997</v>
      </c>
      <c r="W1348" s="787">
        <f t="shared" si="625"/>
        <v>3.9959999999999996</v>
      </c>
      <c r="X1348" s="787">
        <f t="shared" si="626"/>
        <v>26.195999999999998</v>
      </c>
    </row>
    <row r="1349" spans="2:34" ht="15.65" customHeight="1" outlineLevel="2" x14ac:dyDescent="0.25">
      <c r="B1349" s="935" t="s">
        <v>1552</v>
      </c>
      <c r="D1349" s="816" t="s">
        <v>1893</v>
      </c>
      <c r="E1349" s="816">
        <v>1</v>
      </c>
      <c r="F1349" s="816" t="s">
        <v>78</v>
      </c>
      <c r="G1349" s="808"/>
      <c r="H1349" s="816">
        <f>E1349*G1349</f>
        <v>0</v>
      </c>
      <c r="I1349" s="816"/>
      <c r="J1349" s="816">
        <f>E1349*I1349</f>
        <v>0</v>
      </c>
      <c r="K1349" s="816">
        <v>28.9</v>
      </c>
      <c r="L1349" s="816">
        <f>E1349*K1349</f>
        <v>28.9</v>
      </c>
      <c r="M1349" s="816">
        <f>J1349+H1349*Onderbouwing_M29!$Y$2+L1349</f>
        <v>28.9</v>
      </c>
      <c r="N1349" s="1049"/>
      <c r="O1349" s="785"/>
      <c r="P1349" s="785"/>
      <c r="Q1349" s="930" t="s">
        <v>1578</v>
      </c>
      <c r="R1349" s="930">
        <f>_xlfn.XLOOKUP(Q1349,Tabellen!$B$4:$B$16,Tabellen!$C$4:$C$16,"controleren")</f>
        <v>0.25</v>
      </c>
      <c r="S1349" s="931">
        <f t="shared" si="621"/>
        <v>7.2249999999999996</v>
      </c>
      <c r="T1349" s="931">
        <f t="shared" si="622"/>
        <v>21.674999999999997</v>
      </c>
      <c r="U1349" s="931">
        <f t="shared" si="623"/>
        <v>0.65024999999999999</v>
      </c>
      <c r="V1349" s="931">
        <f t="shared" si="624"/>
        <v>4.5517499999999993</v>
      </c>
      <c r="W1349" s="787">
        <f t="shared" si="625"/>
        <v>5.2019999999999991</v>
      </c>
      <c r="X1349" s="787">
        <f t="shared" si="626"/>
        <v>34.101999999999997</v>
      </c>
    </row>
    <row r="1350" spans="2:34" ht="15.65" customHeight="1" outlineLevel="2" x14ac:dyDescent="0.25">
      <c r="B1350" s="782"/>
      <c r="D1350" s="816"/>
      <c r="E1350" s="783"/>
      <c r="G1350" s="784"/>
      <c r="H1350" s="784">
        <f>E1350*G1350</f>
        <v>0</v>
      </c>
      <c r="I1350" s="784"/>
      <c r="J1350" s="784">
        <f>E1350*I1350</f>
        <v>0</v>
      </c>
      <c r="K1350" s="784"/>
      <c r="L1350" s="784">
        <f>E1350*K1350</f>
        <v>0</v>
      </c>
      <c r="M1350" s="784">
        <f>J1350+H1350*Onderbouwing_M29!$Y$2+L1350</f>
        <v>0</v>
      </c>
      <c r="N1350" s="1049"/>
      <c r="O1350" s="785"/>
      <c r="P1350" s="785"/>
      <c r="Q1350" s="785"/>
      <c r="R1350" s="785"/>
      <c r="S1350" s="785"/>
      <c r="T1350" s="785"/>
      <c r="U1350" s="785"/>
      <c r="V1350" s="785"/>
      <c r="W1350" s="785"/>
      <c r="X1350" s="785"/>
    </row>
    <row r="1351" spans="2:34" ht="9" customHeight="1" outlineLevel="1" x14ac:dyDescent="0.25">
      <c r="B1351" s="788"/>
      <c r="D1351" s="789"/>
      <c r="E1351" s="791"/>
      <c r="F1351" s="789"/>
      <c r="G1351" s="790"/>
      <c r="H1351" s="790"/>
      <c r="I1351" s="790"/>
      <c r="J1351" s="790"/>
      <c r="K1351" s="790"/>
      <c r="L1351" s="790"/>
      <c r="M1351" s="790"/>
      <c r="N1351" s="1037"/>
      <c r="O1351" s="963"/>
      <c r="P1351" s="963"/>
      <c r="Q1351" s="963"/>
      <c r="R1351" s="963"/>
      <c r="S1351" s="963"/>
      <c r="T1351" s="963"/>
      <c r="U1351" s="963"/>
      <c r="V1351" s="963"/>
      <c r="W1351" s="963"/>
      <c r="X1351" s="963"/>
      <c r="Y1351" s="963"/>
      <c r="Z1351" s="774"/>
      <c r="AA1351" s="779"/>
      <c r="AB1351" s="753"/>
      <c r="AC1351" s="753"/>
      <c r="AD1351" s="753"/>
      <c r="AE1351" s="753"/>
      <c r="AF1351" s="753"/>
      <c r="AG1351" s="758"/>
      <c r="AH1351" s="758"/>
    </row>
    <row r="1352" spans="2:34" ht="15.65" customHeight="1" outlineLevel="1" x14ac:dyDescent="0.25">
      <c r="B1352" s="760" t="s">
        <v>1487</v>
      </c>
      <c r="D1352" s="761" t="s">
        <v>1896</v>
      </c>
      <c r="E1352" s="780">
        <v>1</v>
      </c>
      <c r="F1352" s="761" t="s">
        <v>78</v>
      </c>
      <c r="G1352" s="762"/>
      <c r="H1352" s="762">
        <f>SUM(H1353:H1360)</f>
        <v>0</v>
      </c>
      <c r="I1352" s="762"/>
      <c r="J1352" s="762">
        <f>SUM(J1353:J1360)</f>
        <v>0</v>
      </c>
      <c r="K1352" s="762"/>
      <c r="L1352" s="762">
        <f>SUM(L1353:L1360)</f>
        <v>114.1</v>
      </c>
      <c r="M1352" s="762">
        <f>SUM(M1353:M1360)</f>
        <v>114.1</v>
      </c>
      <c r="N1352" s="1049"/>
      <c r="O1352" s="763">
        <f>SUM(M1353:M1360)</f>
        <v>114.1</v>
      </c>
      <c r="P1352" s="781" t="str">
        <f>B1352</f>
        <v>V4-1-A2</v>
      </c>
      <c r="Q1352" s="781"/>
      <c r="R1352" s="781"/>
      <c r="S1352" s="781"/>
      <c r="T1352" s="781"/>
      <c r="U1352" s="781"/>
      <c r="V1352" s="781"/>
      <c r="W1352" s="781"/>
      <c r="X1352" s="932">
        <f>SUM(X1353:X1360)</f>
        <v>134.63800000000001</v>
      </c>
    </row>
    <row r="1353" spans="2:34" ht="15.65" customHeight="1" outlineLevel="2" x14ac:dyDescent="0.25">
      <c r="B1353" s="782"/>
      <c r="D1353" s="793" t="s">
        <v>1393</v>
      </c>
      <c r="E1353" s="783"/>
      <c r="G1353" s="784"/>
      <c r="H1353" s="784"/>
      <c r="I1353" s="795"/>
      <c r="J1353" s="795"/>
      <c r="K1353" s="795"/>
      <c r="L1353" s="784"/>
      <c r="M1353" s="784"/>
      <c r="N1353" s="1049"/>
      <c r="O1353" s="785"/>
      <c r="P1353" s="785"/>
      <c r="Q1353" s="785"/>
      <c r="R1353" s="785"/>
      <c r="S1353" s="785"/>
      <c r="T1353" s="785"/>
      <c r="U1353" s="785"/>
      <c r="V1353" s="785"/>
      <c r="W1353" s="785"/>
      <c r="X1353" s="785"/>
    </row>
    <row r="1354" spans="2:34" ht="15.65" customHeight="1" outlineLevel="2" x14ac:dyDescent="0.25">
      <c r="B1354" s="782"/>
      <c r="D1354" s="816" t="str">
        <f>D1352</f>
        <v>Dakisolatie -gespoten isolatieschuim dik 115mm Rc=3.5 45- 120 m²</v>
      </c>
      <c r="E1354" s="816">
        <v>1</v>
      </c>
      <c r="F1354" s="816" t="s">
        <v>78</v>
      </c>
      <c r="G1354" s="816"/>
      <c r="H1354" s="816">
        <f>E1354*G1354</f>
        <v>0</v>
      </c>
      <c r="I1354" s="816"/>
      <c r="J1354" s="816">
        <f>E1354*I1354</f>
        <v>0</v>
      </c>
      <c r="K1354" s="816">
        <v>40</v>
      </c>
      <c r="L1354" s="816">
        <f>E1354*K1354</f>
        <v>40</v>
      </c>
      <c r="M1354" s="816">
        <f>J1354+H1354*Onderbouwing_M29!$Y$2+L1354</f>
        <v>40</v>
      </c>
      <c r="N1354" s="1049"/>
      <c r="O1354" s="785"/>
      <c r="P1354" s="785"/>
      <c r="Q1354" s="930" t="s">
        <v>1578</v>
      </c>
      <c r="R1354" s="930">
        <f>_xlfn.XLOOKUP(Q1354,Tabellen!$B$4:$B$16,Tabellen!$C$4:$C$16,"controleren")</f>
        <v>0.25</v>
      </c>
      <c r="S1354" s="931">
        <f t="shared" ref="S1354:S1359" si="627">M1354*R1354</f>
        <v>10</v>
      </c>
      <c r="T1354" s="931">
        <f t="shared" ref="T1354:T1359" si="628">M1354-S1354</f>
        <v>30</v>
      </c>
      <c r="U1354" s="931">
        <f t="shared" ref="U1354:U1359" si="629">S1354*$U$2</f>
        <v>0.89999999999999991</v>
      </c>
      <c r="V1354" s="931">
        <f t="shared" ref="V1354:V1359" si="630">T1354*$V$2</f>
        <v>6.3</v>
      </c>
      <c r="W1354" s="787">
        <f t="shared" ref="W1354:W1359" si="631">U1354+V1354</f>
        <v>7.1999999999999993</v>
      </c>
      <c r="X1354" s="787">
        <f t="shared" ref="X1354:X1359" si="632">M1354+W1354</f>
        <v>47.2</v>
      </c>
    </row>
    <row r="1355" spans="2:34" ht="15.65" customHeight="1" outlineLevel="2" x14ac:dyDescent="0.25">
      <c r="B1355" s="782"/>
      <c r="D1355" s="816"/>
      <c r="E1355" s="816"/>
      <c r="F1355" s="816"/>
      <c r="G1355" s="808"/>
      <c r="H1355" s="816"/>
      <c r="I1355" s="816"/>
      <c r="J1355" s="816"/>
      <c r="K1355" s="816"/>
      <c r="L1355" s="816"/>
      <c r="M1355" s="816"/>
      <c r="N1355" s="1049"/>
      <c r="O1355" s="785"/>
      <c r="P1355" s="785"/>
      <c r="Q1355" s="930" t="s">
        <v>1578</v>
      </c>
      <c r="R1355" s="930">
        <f>_xlfn.XLOOKUP(Q1355,Tabellen!$B$4:$B$16,Tabellen!$C$4:$C$16,"controleren")</f>
        <v>0.25</v>
      </c>
      <c r="S1355" s="931">
        <f t="shared" si="627"/>
        <v>0</v>
      </c>
      <c r="T1355" s="931">
        <f t="shared" si="628"/>
        <v>0</v>
      </c>
      <c r="U1355" s="931">
        <f t="shared" si="629"/>
        <v>0</v>
      </c>
      <c r="V1355" s="931">
        <f t="shared" si="630"/>
        <v>0</v>
      </c>
      <c r="W1355" s="787">
        <f t="shared" si="631"/>
        <v>0</v>
      </c>
      <c r="X1355" s="787">
        <f t="shared" si="632"/>
        <v>0</v>
      </c>
    </row>
    <row r="1356" spans="2:34" ht="15.65" customHeight="1" outlineLevel="2" x14ac:dyDescent="0.25">
      <c r="B1356" s="935" t="s">
        <v>1552</v>
      </c>
      <c r="D1356" s="816" t="s">
        <v>1895</v>
      </c>
      <c r="E1356" s="816">
        <v>1</v>
      </c>
      <c r="F1356" s="816" t="s">
        <v>78</v>
      </c>
      <c r="G1356" s="808"/>
      <c r="H1356" s="816">
        <f>E1356*G1356</f>
        <v>0</v>
      </c>
      <c r="I1356" s="816"/>
      <c r="J1356" s="816">
        <f>E1356*I1356</f>
        <v>0</v>
      </c>
      <c r="K1356" s="816">
        <v>8</v>
      </c>
      <c r="L1356" s="816">
        <f>E1356*K1356</f>
        <v>8</v>
      </c>
      <c r="M1356" s="816">
        <f>J1356+H1356*Onderbouwing_M29!$Y$2+L1356</f>
        <v>8</v>
      </c>
      <c r="N1356" s="1049"/>
      <c r="O1356" s="785"/>
      <c r="P1356" s="785"/>
      <c r="Q1356" s="930" t="s">
        <v>1578</v>
      </c>
      <c r="R1356" s="930">
        <f>_xlfn.XLOOKUP(Q1356,Tabellen!$B$4:$B$16,Tabellen!$C$4:$C$16,"controleren")</f>
        <v>0.25</v>
      </c>
      <c r="S1356" s="931">
        <f t="shared" si="627"/>
        <v>2</v>
      </c>
      <c r="T1356" s="931">
        <f t="shared" si="628"/>
        <v>6</v>
      </c>
      <c r="U1356" s="931">
        <f t="shared" si="629"/>
        <v>0.18</v>
      </c>
      <c r="V1356" s="931">
        <f t="shared" si="630"/>
        <v>1.26</v>
      </c>
      <c r="W1356" s="787">
        <f t="shared" si="631"/>
        <v>1.44</v>
      </c>
      <c r="X1356" s="787">
        <f t="shared" si="632"/>
        <v>9.44</v>
      </c>
    </row>
    <row r="1357" spans="2:34" ht="15.65" customHeight="1" outlineLevel="2" x14ac:dyDescent="0.25">
      <c r="B1357" s="935" t="s">
        <v>1552</v>
      </c>
      <c r="D1357" s="816" t="s">
        <v>1410</v>
      </c>
      <c r="E1357" s="816">
        <v>1</v>
      </c>
      <c r="F1357" s="816" t="s">
        <v>78</v>
      </c>
      <c r="G1357" s="808"/>
      <c r="H1357" s="816">
        <f>E1357*G1357</f>
        <v>0</v>
      </c>
      <c r="I1357" s="808"/>
      <c r="J1357" s="816">
        <f>E1357*I1357</f>
        <v>0</v>
      </c>
      <c r="K1357" s="816">
        <v>15</v>
      </c>
      <c r="L1357" s="816">
        <f>E1357*K1357</f>
        <v>15</v>
      </c>
      <c r="M1357" s="816">
        <f>J1357+H1357*Onderbouwing_M29!$Y$2+L1357</f>
        <v>15</v>
      </c>
      <c r="N1357" s="1049"/>
      <c r="O1357" s="785"/>
      <c r="P1357" s="785"/>
      <c r="Q1357" s="930" t="s">
        <v>1578</v>
      </c>
      <c r="R1357" s="930">
        <f>_xlfn.XLOOKUP(Q1357,Tabellen!$B$4:$B$16,Tabellen!$C$4:$C$16,"controleren")</f>
        <v>0.25</v>
      </c>
      <c r="S1357" s="931">
        <f t="shared" si="627"/>
        <v>3.75</v>
      </c>
      <c r="T1357" s="931">
        <f t="shared" si="628"/>
        <v>11.25</v>
      </c>
      <c r="U1357" s="931">
        <f t="shared" si="629"/>
        <v>0.33749999999999997</v>
      </c>
      <c r="V1357" s="931">
        <f t="shared" si="630"/>
        <v>2.3624999999999998</v>
      </c>
      <c r="W1357" s="787">
        <f t="shared" si="631"/>
        <v>2.6999999999999997</v>
      </c>
      <c r="X1357" s="787">
        <f t="shared" si="632"/>
        <v>17.7</v>
      </c>
    </row>
    <row r="1358" spans="2:34" ht="15.65" customHeight="1" outlineLevel="2" x14ac:dyDescent="0.25">
      <c r="B1358" s="935" t="s">
        <v>1552</v>
      </c>
      <c r="D1358" s="816" t="s">
        <v>1412</v>
      </c>
      <c r="E1358" s="816">
        <v>1</v>
      </c>
      <c r="F1358" s="816" t="s">
        <v>78</v>
      </c>
      <c r="G1358" s="808"/>
      <c r="H1358" s="816">
        <f>E1358*G1358</f>
        <v>0</v>
      </c>
      <c r="I1358" s="816"/>
      <c r="J1358" s="816">
        <f>E1358*I1358</f>
        <v>0</v>
      </c>
      <c r="K1358" s="816">
        <v>22.2</v>
      </c>
      <c r="L1358" s="816">
        <f>E1358*K1358</f>
        <v>22.2</v>
      </c>
      <c r="M1358" s="816">
        <f>J1358+H1358*Onderbouwing_M29!$Y$2+L1358</f>
        <v>22.2</v>
      </c>
      <c r="N1358" s="1049"/>
      <c r="O1358" s="785"/>
      <c r="P1358" s="785"/>
      <c r="Q1358" s="930" t="s">
        <v>1578</v>
      </c>
      <c r="R1358" s="930">
        <f>_xlfn.XLOOKUP(Q1358,Tabellen!$B$4:$B$16,Tabellen!$C$4:$C$16,"controleren")</f>
        <v>0.25</v>
      </c>
      <c r="S1358" s="931">
        <f t="shared" si="627"/>
        <v>5.55</v>
      </c>
      <c r="T1358" s="931">
        <f t="shared" si="628"/>
        <v>16.649999999999999</v>
      </c>
      <c r="U1358" s="931">
        <f t="shared" si="629"/>
        <v>0.49949999999999994</v>
      </c>
      <c r="V1358" s="931">
        <f t="shared" si="630"/>
        <v>3.4964999999999997</v>
      </c>
      <c r="W1358" s="787">
        <f t="shared" si="631"/>
        <v>3.9959999999999996</v>
      </c>
      <c r="X1358" s="787">
        <f t="shared" si="632"/>
        <v>26.195999999999998</v>
      </c>
    </row>
    <row r="1359" spans="2:34" ht="15.65" customHeight="1" outlineLevel="2" x14ac:dyDescent="0.25">
      <c r="B1359" s="935" t="s">
        <v>1552</v>
      </c>
      <c r="D1359" s="816" t="s">
        <v>1893</v>
      </c>
      <c r="E1359" s="816">
        <v>1</v>
      </c>
      <c r="F1359" s="816" t="s">
        <v>78</v>
      </c>
      <c r="G1359" s="808"/>
      <c r="H1359" s="816">
        <f>E1359*G1359</f>
        <v>0</v>
      </c>
      <c r="I1359" s="816"/>
      <c r="J1359" s="816">
        <f>E1359*I1359</f>
        <v>0</v>
      </c>
      <c r="K1359" s="816">
        <v>28.9</v>
      </c>
      <c r="L1359" s="816">
        <f>E1359*K1359</f>
        <v>28.9</v>
      </c>
      <c r="M1359" s="816">
        <f>J1359+H1359*Onderbouwing_M29!$Y$2+L1359</f>
        <v>28.9</v>
      </c>
      <c r="N1359" s="1049"/>
      <c r="O1359" s="785"/>
      <c r="P1359" s="785"/>
      <c r="Q1359" s="930" t="s">
        <v>1578</v>
      </c>
      <c r="R1359" s="930">
        <f>_xlfn.XLOOKUP(Q1359,Tabellen!$B$4:$B$16,Tabellen!$C$4:$C$16,"controleren")</f>
        <v>0.25</v>
      </c>
      <c r="S1359" s="931">
        <f t="shared" si="627"/>
        <v>7.2249999999999996</v>
      </c>
      <c r="T1359" s="931">
        <f t="shared" si="628"/>
        <v>21.674999999999997</v>
      </c>
      <c r="U1359" s="931">
        <f t="shared" si="629"/>
        <v>0.65024999999999999</v>
      </c>
      <c r="V1359" s="931">
        <f t="shared" si="630"/>
        <v>4.5517499999999993</v>
      </c>
      <c r="W1359" s="787">
        <f t="shared" si="631"/>
        <v>5.2019999999999991</v>
      </c>
      <c r="X1359" s="787">
        <f t="shared" si="632"/>
        <v>34.101999999999997</v>
      </c>
    </row>
    <row r="1360" spans="2:34" ht="15.65" customHeight="1" outlineLevel="2" x14ac:dyDescent="0.25">
      <c r="B1360" s="782"/>
      <c r="D1360" s="816"/>
      <c r="E1360" s="783"/>
      <c r="G1360" s="784">
        <v>0</v>
      </c>
      <c r="H1360" s="784">
        <f>E1360*G1360</f>
        <v>0</v>
      </c>
      <c r="I1360" s="784">
        <v>0</v>
      </c>
      <c r="J1360" s="784">
        <f>E1360*I1360</f>
        <v>0</v>
      </c>
      <c r="K1360" s="784"/>
      <c r="L1360" s="784">
        <f>E1360*K1360</f>
        <v>0</v>
      </c>
      <c r="M1360" s="784">
        <f>J1360+H1360*Onderbouwing_M29!$Y$2+L1360</f>
        <v>0</v>
      </c>
      <c r="N1360" s="1049"/>
      <c r="O1360" s="785"/>
      <c r="P1360" s="785"/>
      <c r="Q1360" s="785"/>
      <c r="R1360" s="785"/>
      <c r="S1360" s="785"/>
      <c r="T1360" s="785"/>
      <c r="U1360" s="785"/>
      <c r="V1360" s="785"/>
      <c r="W1360" s="785"/>
      <c r="X1360" s="785"/>
    </row>
    <row r="1361" spans="2:34" ht="9" customHeight="1" outlineLevel="1" x14ac:dyDescent="0.25">
      <c r="B1361" s="788"/>
      <c r="D1361" s="789"/>
      <c r="E1361" s="791"/>
      <c r="F1361" s="789"/>
      <c r="G1361" s="790"/>
      <c r="H1361" s="790"/>
      <c r="I1361" s="790"/>
      <c r="J1361" s="790"/>
      <c r="K1361" s="790"/>
      <c r="L1361" s="790"/>
      <c r="M1361" s="790"/>
      <c r="N1361" s="1037"/>
      <c r="O1361" s="963"/>
      <c r="P1361" s="963"/>
      <c r="Q1361" s="963"/>
      <c r="R1361" s="963"/>
      <c r="S1361" s="963"/>
      <c r="T1361" s="963"/>
      <c r="U1361" s="963"/>
      <c r="V1361" s="963"/>
      <c r="W1361" s="963"/>
      <c r="X1361" s="963"/>
      <c r="Y1361" s="963"/>
      <c r="Z1361" s="774"/>
      <c r="AA1361" s="779"/>
      <c r="AB1361" s="753"/>
      <c r="AC1361" s="753"/>
      <c r="AD1361" s="753"/>
      <c r="AE1361" s="753"/>
      <c r="AF1361" s="753"/>
      <c r="AG1361" s="758"/>
      <c r="AH1361" s="758"/>
    </row>
    <row r="1362" spans="2:34" ht="15.65" customHeight="1" outlineLevel="1" x14ac:dyDescent="0.25">
      <c r="B1362" s="760" t="s">
        <v>1488</v>
      </c>
      <c r="D1362" s="761" t="s">
        <v>1897</v>
      </c>
      <c r="E1362" s="780">
        <v>1</v>
      </c>
      <c r="F1362" s="761" t="s">
        <v>78</v>
      </c>
      <c r="G1362" s="762"/>
      <c r="H1362" s="762">
        <f>SUM(H1363:H1370)</f>
        <v>0</v>
      </c>
      <c r="I1362" s="762"/>
      <c r="J1362" s="762">
        <f>SUM(J1363:J1370)</f>
        <v>0</v>
      </c>
      <c r="K1362" s="762"/>
      <c r="L1362" s="762">
        <f>SUM(L1363:L1370)</f>
        <v>104.1</v>
      </c>
      <c r="M1362" s="762">
        <f>SUM(M1363:M1370)</f>
        <v>104.1</v>
      </c>
      <c r="N1362" s="1049"/>
      <c r="O1362" s="763">
        <f>SUM(M1363:M1370)</f>
        <v>104.1</v>
      </c>
      <c r="P1362" s="781" t="str">
        <f>B1362</f>
        <v>V4-1-A3</v>
      </c>
      <c r="Q1362" s="781"/>
      <c r="R1362" s="781"/>
      <c r="S1362" s="781"/>
      <c r="T1362" s="781"/>
      <c r="U1362" s="781"/>
      <c r="V1362" s="781"/>
      <c r="W1362" s="781"/>
      <c r="X1362" s="932">
        <f>SUM(X1363:X1370)</f>
        <v>122.83799999999999</v>
      </c>
    </row>
    <row r="1363" spans="2:34" ht="15.65" customHeight="1" outlineLevel="2" x14ac:dyDescent="0.25">
      <c r="B1363" s="782"/>
      <c r="D1363" s="793" t="s">
        <v>1393</v>
      </c>
      <c r="E1363" s="783"/>
      <c r="G1363" s="784"/>
      <c r="H1363" s="784"/>
      <c r="I1363" s="795"/>
      <c r="J1363" s="795"/>
      <c r="K1363" s="795"/>
      <c r="L1363" s="784"/>
      <c r="M1363" s="784"/>
      <c r="N1363" s="1049"/>
      <c r="O1363" s="785"/>
      <c r="P1363" s="785"/>
      <c r="Q1363" s="785"/>
      <c r="R1363" s="785"/>
      <c r="S1363" s="785"/>
      <c r="T1363" s="785"/>
      <c r="U1363" s="785"/>
      <c r="V1363" s="785"/>
      <c r="W1363" s="785"/>
      <c r="X1363" s="785"/>
    </row>
    <row r="1364" spans="2:34" ht="15.65" customHeight="1" outlineLevel="2" x14ac:dyDescent="0.25">
      <c r="B1364" s="782"/>
      <c r="D1364" s="816" t="str">
        <f>D1362</f>
        <v>Dakisolatie -gespoten isolatieschuim dik 115mm Rc=3.5 &gt; 120 m²</v>
      </c>
      <c r="E1364" s="816">
        <v>1</v>
      </c>
      <c r="F1364" s="816" t="s">
        <v>78</v>
      </c>
      <c r="G1364" s="816"/>
      <c r="H1364" s="816">
        <f>E1364*G1364</f>
        <v>0</v>
      </c>
      <c r="I1364" s="816"/>
      <c r="J1364" s="816">
        <f>E1364*I1364</f>
        <v>0</v>
      </c>
      <c r="K1364" s="816">
        <v>30</v>
      </c>
      <c r="L1364" s="816">
        <f>E1364*K1364</f>
        <v>30</v>
      </c>
      <c r="M1364" s="816">
        <f>J1364+H1364*Onderbouwing_M29!$Y$2+L1364</f>
        <v>30</v>
      </c>
      <c r="N1364" s="1049"/>
      <c r="O1364" s="785"/>
      <c r="P1364" s="785"/>
      <c r="Q1364" s="930" t="s">
        <v>1578</v>
      </c>
      <c r="R1364" s="930">
        <f>_xlfn.XLOOKUP(Q1364,Tabellen!$B$4:$B$16,Tabellen!$C$4:$C$16,"controleren")</f>
        <v>0.25</v>
      </c>
      <c r="S1364" s="931">
        <f t="shared" ref="S1364:S1369" si="633">M1364*R1364</f>
        <v>7.5</v>
      </c>
      <c r="T1364" s="931">
        <f t="shared" ref="T1364:T1369" si="634">M1364-S1364</f>
        <v>22.5</v>
      </c>
      <c r="U1364" s="931">
        <f t="shared" ref="U1364:U1369" si="635">S1364*$U$2</f>
        <v>0.67499999999999993</v>
      </c>
      <c r="V1364" s="931">
        <f t="shared" ref="V1364:V1369" si="636">T1364*$V$2</f>
        <v>4.7249999999999996</v>
      </c>
      <c r="W1364" s="787">
        <f t="shared" ref="W1364:W1369" si="637">U1364+V1364</f>
        <v>5.3999999999999995</v>
      </c>
      <c r="X1364" s="787">
        <f t="shared" ref="X1364:X1369" si="638">M1364+W1364</f>
        <v>35.4</v>
      </c>
    </row>
    <row r="1365" spans="2:34" ht="15.65" customHeight="1" outlineLevel="2" x14ac:dyDescent="0.25">
      <c r="B1365" s="782"/>
      <c r="D1365" s="816"/>
      <c r="E1365" s="816"/>
      <c r="F1365" s="816"/>
      <c r="G1365" s="808"/>
      <c r="H1365" s="816"/>
      <c r="I1365" s="816"/>
      <c r="J1365" s="816"/>
      <c r="K1365" s="816"/>
      <c r="L1365" s="816"/>
      <c r="M1365" s="816"/>
      <c r="N1365" s="1049"/>
      <c r="O1365" s="785"/>
      <c r="P1365" s="785"/>
      <c r="Q1365" s="930" t="s">
        <v>1578</v>
      </c>
      <c r="R1365" s="930">
        <f>_xlfn.XLOOKUP(Q1365,Tabellen!$B$4:$B$16,Tabellen!$C$4:$C$16,"controleren")</f>
        <v>0.25</v>
      </c>
      <c r="S1365" s="931">
        <f t="shared" si="633"/>
        <v>0</v>
      </c>
      <c r="T1365" s="931">
        <f t="shared" si="634"/>
        <v>0</v>
      </c>
      <c r="U1365" s="931">
        <f t="shared" si="635"/>
        <v>0</v>
      </c>
      <c r="V1365" s="931">
        <f t="shared" si="636"/>
        <v>0</v>
      </c>
      <c r="W1365" s="787">
        <f t="shared" si="637"/>
        <v>0</v>
      </c>
      <c r="X1365" s="787">
        <f t="shared" si="638"/>
        <v>0</v>
      </c>
    </row>
    <row r="1366" spans="2:34" ht="15.65" customHeight="1" outlineLevel="2" x14ac:dyDescent="0.25">
      <c r="B1366" s="935" t="s">
        <v>1552</v>
      </c>
      <c r="D1366" s="816" t="s">
        <v>1895</v>
      </c>
      <c r="E1366" s="816">
        <v>1</v>
      </c>
      <c r="F1366" s="816" t="s">
        <v>78</v>
      </c>
      <c r="G1366" s="808"/>
      <c r="H1366" s="816">
        <f>E1366*G1366</f>
        <v>0</v>
      </c>
      <c r="I1366" s="816"/>
      <c r="J1366" s="816">
        <f>E1366*I1366</f>
        <v>0</v>
      </c>
      <c r="K1366" s="816">
        <v>8</v>
      </c>
      <c r="L1366" s="816">
        <f>E1366*K1366</f>
        <v>8</v>
      </c>
      <c r="M1366" s="816">
        <f>J1366+H1366*Onderbouwing_M29!$Y$2+L1366</f>
        <v>8</v>
      </c>
      <c r="N1366" s="1049"/>
      <c r="O1366" s="785"/>
      <c r="P1366" s="785"/>
      <c r="Q1366" s="930" t="s">
        <v>1578</v>
      </c>
      <c r="R1366" s="930">
        <f>_xlfn.XLOOKUP(Q1366,Tabellen!$B$4:$B$16,Tabellen!$C$4:$C$16,"controleren")</f>
        <v>0.25</v>
      </c>
      <c r="S1366" s="931">
        <f t="shared" si="633"/>
        <v>2</v>
      </c>
      <c r="T1366" s="931">
        <f t="shared" si="634"/>
        <v>6</v>
      </c>
      <c r="U1366" s="931">
        <f t="shared" si="635"/>
        <v>0.18</v>
      </c>
      <c r="V1366" s="931">
        <f t="shared" si="636"/>
        <v>1.26</v>
      </c>
      <c r="W1366" s="787">
        <f t="shared" si="637"/>
        <v>1.44</v>
      </c>
      <c r="X1366" s="787">
        <f t="shared" si="638"/>
        <v>9.44</v>
      </c>
    </row>
    <row r="1367" spans="2:34" ht="15.65" customHeight="1" outlineLevel="2" x14ac:dyDescent="0.25">
      <c r="B1367" s="935" t="s">
        <v>1552</v>
      </c>
      <c r="D1367" s="816" t="s">
        <v>1410</v>
      </c>
      <c r="E1367" s="816">
        <v>1</v>
      </c>
      <c r="F1367" s="816" t="s">
        <v>78</v>
      </c>
      <c r="G1367" s="808"/>
      <c r="H1367" s="816">
        <f>E1367*G1367</f>
        <v>0</v>
      </c>
      <c r="I1367" s="808"/>
      <c r="J1367" s="816">
        <f>E1367*I1367</f>
        <v>0</v>
      </c>
      <c r="K1367" s="816">
        <v>15</v>
      </c>
      <c r="L1367" s="816">
        <f>E1367*K1367</f>
        <v>15</v>
      </c>
      <c r="M1367" s="816">
        <f>J1367+H1367*Onderbouwing_M29!$Y$2+L1367</f>
        <v>15</v>
      </c>
      <c r="N1367" s="1049"/>
      <c r="O1367" s="785"/>
      <c r="P1367" s="785"/>
      <c r="Q1367" s="930" t="s">
        <v>1578</v>
      </c>
      <c r="R1367" s="930">
        <f>_xlfn.XLOOKUP(Q1367,Tabellen!$B$4:$B$16,Tabellen!$C$4:$C$16,"controleren")</f>
        <v>0.25</v>
      </c>
      <c r="S1367" s="931">
        <f t="shared" si="633"/>
        <v>3.75</v>
      </c>
      <c r="T1367" s="931">
        <f t="shared" si="634"/>
        <v>11.25</v>
      </c>
      <c r="U1367" s="931">
        <f t="shared" si="635"/>
        <v>0.33749999999999997</v>
      </c>
      <c r="V1367" s="931">
        <f t="shared" si="636"/>
        <v>2.3624999999999998</v>
      </c>
      <c r="W1367" s="787">
        <f t="shared" si="637"/>
        <v>2.6999999999999997</v>
      </c>
      <c r="X1367" s="787">
        <f t="shared" si="638"/>
        <v>17.7</v>
      </c>
    </row>
    <row r="1368" spans="2:34" ht="15.65" customHeight="1" outlineLevel="2" x14ac:dyDescent="0.25">
      <c r="B1368" s="935" t="s">
        <v>1552</v>
      </c>
      <c r="D1368" s="816" t="s">
        <v>1412</v>
      </c>
      <c r="E1368" s="816">
        <v>1</v>
      </c>
      <c r="F1368" s="816" t="s">
        <v>78</v>
      </c>
      <c r="G1368" s="808"/>
      <c r="H1368" s="816">
        <f>E1368*G1368</f>
        <v>0</v>
      </c>
      <c r="I1368" s="816"/>
      <c r="J1368" s="816">
        <f>E1368*I1368</f>
        <v>0</v>
      </c>
      <c r="K1368" s="816">
        <v>22.2</v>
      </c>
      <c r="L1368" s="816">
        <f>E1368*K1368</f>
        <v>22.2</v>
      </c>
      <c r="M1368" s="816">
        <f>J1368+H1368*Onderbouwing_M29!$Y$2+L1368</f>
        <v>22.2</v>
      </c>
      <c r="N1368" s="1049"/>
      <c r="O1368" s="785"/>
      <c r="P1368" s="785"/>
      <c r="Q1368" s="930" t="s">
        <v>1578</v>
      </c>
      <c r="R1368" s="930">
        <f>_xlfn.XLOOKUP(Q1368,Tabellen!$B$4:$B$16,Tabellen!$C$4:$C$16,"controleren")</f>
        <v>0.25</v>
      </c>
      <c r="S1368" s="931">
        <f t="shared" si="633"/>
        <v>5.55</v>
      </c>
      <c r="T1368" s="931">
        <f t="shared" si="634"/>
        <v>16.649999999999999</v>
      </c>
      <c r="U1368" s="931">
        <f t="shared" si="635"/>
        <v>0.49949999999999994</v>
      </c>
      <c r="V1368" s="931">
        <f t="shared" si="636"/>
        <v>3.4964999999999997</v>
      </c>
      <c r="W1368" s="787">
        <f t="shared" si="637"/>
        <v>3.9959999999999996</v>
      </c>
      <c r="X1368" s="787">
        <f t="shared" si="638"/>
        <v>26.195999999999998</v>
      </c>
    </row>
    <row r="1369" spans="2:34" ht="15.65" customHeight="1" outlineLevel="2" x14ac:dyDescent="0.25">
      <c r="B1369" s="935" t="s">
        <v>1552</v>
      </c>
      <c r="D1369" s="816" t="s">
        <v>1893</v>
      </c>
      <c r="E1369" s="816">
        <v>1</v>
      </c>
      <c r="F1369" s="816" t="s">
        <v>78</v>
      </c>
      <c r="G1369" s="808"/>
      <c r="H1369" s="816">
        <f>E1369*G1369</f>
        <v>0</v>
      </c>
      <c r="I1369" s="816"/>
      <c r="J1369" s="816">
        <f>E1369*I1369</f>
        <v>0</v>
      </c>
      <c r="K1369" s="816">
        <v>28.9</v>
      </c>
      <c r="L1369" s="816">
        <f>E1369*K1369</f>
        <v>28.9</v>
      </c>
      <c r="M1369" s="816">
        <f>J1369+H1369*Onderbouwing_M29!$Y$2+L1369</f>
        <v>28.9</v>
      </c>
      <c r="N1369" s="1049"/>
      <c r="O1369" s="785"/>
      <c r="P1369" s="785"/>
      <c r="Q1369" s="930" t="s">
        <v>1578</v>
      </c>
      <c r="R1369" s="930">
        <f>_xlfn.XLOOKUP(Q1369,Tabellen!$B$4:$B$16,Tabellen!$C$4:$C$16,"controleren")</f>
        <v>0.25</v>
      </c>
      <c r="S1369" s="931">
        <f t="shared" si="633"/>
        <v>7.2249999999999996</v>
      </c>
      <c r="T1369" s="931">
        <f t="shared" si="634"/>
        <v>21.674999999999997</v>
      </c>
      <c r="U1369" s="931">
        <f t="shared" si="635"/>
        <v>0.65024999999999999</v>
      </c>
      <c r="V1369" s="931">
        <f t="shared" si="636"/>
        <v>4.5517499999999993</v>
      </c>
      <c r="W1369" s="787">
        <f t="shared" si="637"/>
        <v>5.2019999999999991</v>
      </c>
      <c r="X1369" s="787">
        <f t="shared" si="638"/>
        <v>34.101999999999997</v>
      </c>
    </row>
    <row r="1370" spans="2:34" ht="15.65" customHeight="1" outlineLevel="2" x14ac:dyDescent="0.25">
      <c r="B1370" s="782"/>
      <c r="D1370" s="816"/>
      <c r="E1370" s="783"/>
      <c r="G1370" s="784">
        <v>0</v>
      </c>
      <c r="H1370" s="784">
        <f>E1370*G1370</f>
        <v>0</v>
      </c>
      <c r="I1370" s="784">
        <v>0</v>
      </c>
      <c r="J1370" s="784">
        <f>E1370*I1370</f>
        <v>0</v>
      </c>
      <c r="K1370" s="784"/>
      <c r="L1370" s="784">
        <f>E1370*K1370</f>
        <v>0</v>
      </c>
      <c r="M1370" s="784">
        <f>J1370+H1370*Onderbouwing_M29!$Y$2+L1370</f>
        <v>0</v>
      </c>
      <c r="N1370" s="1049"/>
      <c r="O1370" s="785"/>
      <c r="P1370" s="785"/>
      <c r="Q1370" s="785"/>
      <c r="R1370" s="785"/>
      <c r="S1370" s="785"/>
      <c r="T1370" s="785"/>
      <c r="U1370" s="785"/>
      <c r="V1370" s="785"/>
      <c r="W1370" s="785"/>
      <c r="X1370" s="785"/>
    </row>
    <row r="1371" spans="2:34" ht="9" customHeight="1" outlineLevel="1" x14ac:dyDescent="0.25">
      <c r="B1371" s="788"/>
      <c r="D1371" s="789"/>
      <c r="E1371" s="791"/>
      <c r="F1371" s="789"/>
      <c r="G1371" s="790"/>
      <c r="H1371" s="790"/>
      <c r="I1371" s="790"/>
      <c r="J1371" s="790"/>
      <c r="K1371" s="790"/>
      <c r="L1371" s="790"/>
      <c r="M1371" s="790"/>
      <c r="N1371" s="1037"/>
      <c r="O1371" s="963"/>
      <c r="P1371" s="963"/>
      <c r="Q1371" s="963"/>
      <c r="R1371" s="963"/>
      <c r="S1371" s="963"/>
      <c r="T1371" s="963"/>
      <c r="U1371" s="963"/>
      <c r="V1371" s="963"/>
      <c r="W1371" s="963"/>
      <c r="X1371" s="963"/>
      <c r="Y1371" s="963"/>
      <c r="Z1371" s="774"/>
      <c r="AA1371" s="779"/>
      <c r="AB1371" s="753"/>
      <c r="AC1371" s="753"/>
      <c r="AD1371" s="753"/>
      <c r="AE1371" s="753"/>
      <c r="AF1371" s="753"/>
      <c r="AG1371" s="758"/>
      <c r="AH1371" s="758"/>
    </row>
    <row r="1372" spans="2:34" ht="15.65" customHeight="1" outlineLevel="1" x14ac:dyDescent="0.25">
      <c r="B1372" s="760" t="s">
        <v>1489</v>
      </c>
      <c r="D1372" s="761" t="s">
        <v>1541</v>
      </c>
      <c r="E1372" s="780">
        <v>1</v>
      </c>
      <c r="F1372" s="761" t="s">
        <v>78</v>
      </c>
      <c r="G1372" s="762"/>
      <c r="H1372" s="762">
        <f>SUM(H1373:H1376)</f>
        <v>0</v>
      </c>
      <c r="I1372" s="762"/>
      <c r="J1372" s="762">
        <f>SUM(J1373:J1376)</f>
        <v>0</v>
      </c>
      <c r="K1372" s="762"/>
      <c r="L1372" s="762">
        <f>SUM(L1373:L1376)</f>
        <v>0.25</v>
      </c>
      <c r="M1372" s="762">
        <f>SUM(M1373:M1376)</f>
        <v>0.25</v>
      </c>
      <c r="N1372" s="1049"/>
      <c r="O1372" s="763">
        <f>SUM(M1373:M1376)</f>
        <v>0.25</v>
      </c>
      <c r="P1372" s="781" t="str">
        <f>B1372</f>
        <v>V4-1-A4</v>
      </c>
      <c r="Q1372" s="781"/>
      <c r="R1372" s="781"/>
      <c r="S1372" s="781"/>
      <c r="T1372" s="781"/>
      <c r="U1372" s="781"/>
      <c r="V1372" s="781"/>
      <c r="W1372" s="781"/>
      <c r="X1372" s="932">
        <f>SUM(X1373:X1376)</f>
        <v>0.29499999999999998</v>
      </c>
    </row>
    <row r="1373" spans="2:34" ht="15.65" customHeight="1" outlineLevel="2" x14ac:dyDescent="0.25">
      <c r="B1373" s="782"/>
      <c r="D1373" s="793" t="s">
        <v>1393</v>
      </c>
      <c r="E1373" s="783"/>
      <c r="G1373" s="784"/>
      <c r="H1373" s="784"/>
      <c r="I1373" s="795"/>
      <c r="J1373" s="795"/>
      <c r="K1373" s="795"/>
      <c r="L1373" s="784"/>
      <c r="M1373" s="784"/>
      <c r="N1373" s="1049"/>
      <c r="O1373" s="785"/>
      <c r="P1373" s="785"/>
      <c r="Q1373" s="785"/>
      <c r="R1373" s="785"/>
      <c r="S1373" s="785"/>
      <c r="T1373" s="785"/>
      <c r="U1373" s="785"/>
      <c r="V1373" s="785"/>
      <c r="W1373" s="785"/>
      <c r="X1373" s="785"/>
    </row>
    <row r="1374" spans="2:34" ht="15.65" customHeight="1" outlineLevel="2" x14ac:dyDescent="0.25">
      <c r="B1374" s="839"/>
      <c r="D1374" s="793" t="s">
        <v>1873</v>
      </c>
      <c r="E1374" s="840"/>
      <c r="F1374" s="838"/>
      <c r="G1374" s="841"/>
      <c r="H1374" s="841"/>
      <c r="I1374" s="841"/>
      <c r="J1374" s="841"/>
      <c r="K1374" s="841"/>
      <c r="L1374" s="841"/>
      <c r="M1374" s="841"/>
      <c r="O1374" s="842"/>
      <c r="P1374" s="843"/>
      <c r="Q1374" s="843"/>
      <c r="R1374" s="843"/>
      <c r="S1374" s="843"/>
      <c r="T1374" s="843"/>
      <c r="U1374" s="843"/>
      <c r="V1374" s="843"/>
      <c r="W1374" s="843"/>
      <c r="X1374" s="843"/>
    </row>
    <row r="1375" spans="2:34" ht="15.65" customHeight="1" outlineLevel="2" x14ac:dyDescent="0.25">
      <c r="B1375" s="782"/>
      <c r="D1375" s="816" t="str">
        <f>D1372</f>
        <v xml:space="preserve">╚ Meerprijs isolatieschuim per mm </v>
      </c>
      <c r="E1375" s="816">
        <v>1</v>
      </c>
      <c r="F1375" s="816" t="s">
        <v>78</v>
      </c>
      <c r="G1375" s="816"/>
      <c r="H1375" s="816">
        <f>E1375*G1375</f>
        <v>0</v>
      </c>
      <c r="I1375" s="816"/>
      <c r="J1375" s="816">
        <f>E1375*I1375</f>
        <v>0</v>
      </c>
      <c r="K1375" s="816">
        <v>0.25</v>
      </c>
      <c r="L1375" s="816">
        <f>E1375*K1375</f>
        <v>0.25</v>
      </c>
      <c r="M1375" s="816">
        <f>J1375+H1375*Onderbouwing_M29!$Y$2+L1375</f>
        <v>0.25</v>
      </c>
      <c r="N1375" s="1049"/>
      <c r="O1375" s="785"/>
      <c r="P1375" s="785"/>
      <c r="Q1375" s="930" t="s">
        <v>1578</v>
      </c>
      <c r="R1375" s="930">
        <f>_xlfn.XLOOKUP(Q1375,Tabellen!$B$4:$B$16,Tabellen!$C$4:$C$16,"controleren")</f>
        <v>0.25</v>
      </c>
      <c r="S1375" s="931">
        <f>M1375*R1375</f>
        <v>6.25E-2</v>
      </c>
      <c r="T1375" s="931">
        <f>M1375-S1375</f>
        <v>0.1875</v>
      </c>
      <c r="U1375" s="931">
        <f>S1375*$U$2</f>
        <v>5.6249999999999998E-3</v>
      </c>
      <c r="V1375" s="931">
        <f>T1375*$V$2</f>
        <v>3.9375E-2</v>
      </c>
      <c r="W1375" s="787">
        <f>U1375+V1375</f>
        <v>4.4999999999999998E-2</v>
      </c>
      <c r="X1375" s="787">
        <f>M1375+W1375</f>
        <v>0.29499999999999998</v>
      </c>
    </row>
    <row r="1376" spans="2:34" ht="15.65" customHeight="1" outlineLevel="2" x14ac:dyDescent="0.25">
      <c r="B1376" s="782"/>
      <c r="D1376" s="838"/>
      <c r="E1376" s="783"/>
      <c r="G1376" s="784">
        <v>0</v>
      </c>
      <c r="H1376" s="784">
        <f>E1376*G1376</f>
        <v>0</v>
      </c>
      <c r="I1376" s="784">
        <v>0</v>
      </c>
      <c r="J1376" s="784">
        <f>E1376*I1376</f>
        <v>0</v>
      </c>
      <c r="K1376" s="784"/>
      <c r="L1376" s="784">
        <f>E1376*K1376</f>
        <v>0</v>
      </c>
      <c r="M1376" s="784">
        <f>J1376+H1376*Onderbouwing_M29!$Y$2+L1376</f>
        <v>0</v>
      </c>
      <c r="N1376" s="1049"/>
      <c r="O1376" s="785"/>
      <c r="P1376" s="785"/>
      <c r="Q1376" s="785"/>
      <c r="R1376" s="785"/>
      <c r="S1376" s="785"/>
      <c r="T1376" s="785"/>
      <c r="U1376" s="785"/>
      <c r="V1376" s="785"/>
      <c r="W1376" s="785"/>
      <c r="X1376" s="785"/>
    </row>
    <row r="1377" spans="2:34" ht="9" customHeight="1" outlineLevel="1" x14ac:dyDescent="0.25">
      <c r="B1377" s="788"/>
      <c r="D1377" s="789"/>
      <c r="E1377" s="791"/>
      <c r="F1377" s="789"/>
      <c r="G1377" s="790"/>
      <c r="H1377" s="790"/>
      <c r="I1377" s="790"/>
      <c r="J1377" s="790"/>
      <c r="K1377" s="790"/>
      <c r="L1377" s="790"/>
      <c r="M1377" s="790"/>
      <c r="N1377" s="1037"/>
      <c r="O1377" s="963"/>
      <c r="P1377" s="963"/>
      <c r="Q1377" s="963"/>
      <c r="R1377" s="963"/>
      <c r="S1377" s="963"/>
      <c r="T1377" s="963"/>
      <c r="U1377" s="963"/>
      <c r="V1377" s="963"/>
      <c r="W1377" s="963"/>
      <c r="X1377" s="963"/>
      <c r="Y1377" s="963"/>
      <c r="Z1377" s="774"/>
      <c r="AA1377" s="779"/>
      <c r="AB1377" s="753"/>
      <c r="AC1377" s="753"/>
      <c r="AD1377" s="753"/>
      <c r="AE1377" s="753"/>
      <c r="AF1377" s="753"/>
      <c r="AG1377" s="758"/>
      <c r="AH1377" s="758"/>
    </row>
    <row r="1378" spans="2:34" ht="15.65" customHeight="1" outlineLevel="1" x14ac:dyDescent="0.25">
      <c r="B1378" s="760" t="s">
        <v>1490</v>
      </c>
      <c r="D1378" s="761" t="s">
        <v>1898</v>
      </c>
      <c r="E1378" s="780">
        <v>1</v>
      </c>
      <c r="F1378" s="761" t="s">
        <v>78</v>
      </c>
      <c r="G1378" s="762"/>
      <c r="H1378" s="762">
        <f>SUM(H1379:H1385)</f>
        <v>0</v>
      </c>
      <c r="I1378" s="762"/>
      <c r="J1378" s="762">
        <f>SUM(J1379:J1385)</f>
        <v>0</v>
      </c>
      <c r="K1378" s="762"/>
      <c r="L1378" s="762">
        <f>SUM(L1379:L1385)</f>
        <v>121.1</v>
      </c>
      <c r="M1378" s="762">
        <f>SUM(M1379:M1385)</f>
        <v>121.1</v>
      </c>
      <c r="N1378" s="1049"/>
      <c r="O1378" s="763">
        <f>SUM(M1379:M1385)</f>
        <v>121.1</v>
      </c>
      <c r="P1378" s="781" t="str">
        <f>B1378</f>
        <v>V4-1-B1</v>
      </c>
      <c r="Q1378" s="781"/>
      <c r="R1378" s="781"/>
      <c r="S1378" s="781"/>
      <c r="T1378" s="781"/>
      <c r="U1378" s="781"/>
      <c r="V1378" s="781"/>
      <c r="W1378" s="781"/>
      <c r="X1378" s="932">
        <f>SUM(X1379:X1385)</f>
        <v>142.898</v>
      </c>
    </row>
    <row r="1379" spans="2:34" ht="15.65" customHeight="1" outlineLevel="2" x14ac:dyDescent="0.25">
      <c r="B1379" s="782"/>
      <c r="D1379" s="793" t="s">
        <v>168</v>
      </c>
      <c r="E1379" s="783"/>
      <c r="G1379" s="784"/>
      <c r="H1379" s="784"/>
      <c r="I1379" s="795"/>
      <c r="J1379" s="795"/>
      <c r="K1379" s="795"/>
      <c r="L1379" s="784"/>
      <c r="M1379" s="784"/>
      <c r="N1379" s="1049"/>
      <c r="O1379" s="785"/>
      <c r="P1379" s="785"/>
      <c r="Q1379" s="785"/>
      <c r="R1379" s="785"/>
      <c r="S1379" s="785"/>
      <c r="T1379" s="785"/>
      <c r="U1379" s="785"/>
      <c r="V1379" s="785"/>
      <c r="W1379" s="785"/>
      <c r="X1379" s="785"/>
    </row>
    <row r="1380" spans="2:34" ht="15.65" customHeight="1" outlineLevel="2" x14ac:dyDescent="0.25">
      <c r="B1380" s="782"/>
      <c r="D1380" s="816" t="str">
        <f>D1378</f>
        <v>Dakisolatie -glaswol deken dik 130mm Rc=3.5 &lt; 45 m²</v>
      </c>
      <c r="E1380" s="816">
        <v>1</v>
      </c>
      <c r="F1380" s="816" t="s">
        <v>78</v>
      </c>
      <c r="G1380" s="816"/>
      <c r="H1380" s="816">
        <f>E1380*G1380</f>
        <v>0</v>
      </c>
      <c r="I1380" s="816"/>
      <c r="J1380" s="816">
        <f>E1380*I1380</f>
        <v>0</v>
      </c>
      <c r="K1380" s="816">
        <v>55</v>
      </c>
      <c r="L1380" s="816">
        <f>E1380*K1380</f>
        <v>55</v>
      </c>
      <c r="M1380" s="816">
        <f>J1380+H1380*Onderbouwing_M29!$Y$2+L1380</f>
        <v>55</v>
      </c>
      <c r="N1380" s="1049"/>
      <c r="O1380" s="785"/>
      <c r="P1380" s="785"/>
      <c r="Q1380" s="930" t="s">
        <v>1578</v>
      </c>
      <c r="R1380" s="930">
        <f>_xlfn.XLOOKUP(Q1380,Tabellen!$B$4:$B$16,Tabellen!$C$4:$C$16,"controleren")</f>
        <v>0.25</v>
      </c>
      <c r="S1380" s="931">
        <f>M1380*R1380</f>
        <v>13.75</v>
      </c>
      <c r="T1380" s="931">
        <f>M1380-S1380</f>
        <v>41.25</v>
      </c>
      <c r="U1380" s="931">
        <f>S1380*$U$2</f>
        <v>1.2375</v>
      </c>
      <c r="V1380" s="931">
        <f>T1380*$V$2</f>
        <v>8.6624999999999996</v>
      </c>
      <c r="W1380" s="787">
        <f>U1380+V1380</f>
        <v>9.9</v>
      </c>
      <c r="X1380" s="787">
        <f>M1380+W1380</f>
        <v>64.900000000000006</v>
      </c>
    </row>
    <row r="1381" spans="2:34" ht="15.65" customHeight="1" outlineLevel="2" x14ac:dyDescent="0.25">
      <c r="B1381" s="782"/>
      <c r="D1381" s="816"/>
      <c r="E1381" s="816"/>
      <c r="F1381" s="816"/>
      <c r="G1381" s="808"/>
      <c r="H1381" s="816"/>
      <c r="I1381" s="816"/>
      <c r="J1381" s="816"/>
      <c r="K1381" s="816"/>
      <c r="L1381" s="816"/>
      <c r="M1381" s="816"/>
      <c r="N1381" s="1049"/>
      <c r="O1381" s="785"/>
      <c r="P1381" s="785"/>
      <c r="Q1381" s="930" t="s">
        <v>1578</v>
      </c>
      <c r="R1381" s="930">
        <f>_xlfn.XLOOKUP(Q1381,Tabellen!$B$4:$B$16,Tabellen!$C$4:$C$16,"controleren")</f>
        <v>0.25</v>
      </c>
      <c r="S1381" s="931">
        <f>M1381*R1381</f>
        <v>0</v>
      </c>
      <c r="T1381" s="931">
        <f>M1381-S1381</f>
        <v>0</v>
      </c>
      <c r="U1381" s="931">
        <f>S1381*$U$2</f>
        <v>0</v>
      </c>
      <c r="V1381" s="931">
        <f>T1381*$V$2</f>
        <v>0</v>
      </c>
      <c r="W1381" s="787">
        <f>U1381+V1381</f>
        <v>0</v>
      </c>
      <c r="X1381" s="787">
        <f>M1381+W1381</f>
        <v>0</v>
      </c>
    </row>
    <row r="1382" spans="2:34" ht="15.65" customHeight="1" outlineLevel="2" x14ac:dyDescent="0.25">
      <c r="B1382" s="935" t="s">
        <v>1552</v>
      </c>
      <c r="D1382" s="816" t="s">
        <v>1410</v>
      </c>
      <c r="E1382" s="816">
        <v>1</v>
      </c>
      <c r="F1382" s="816" t="s">
        <v>78</v>
      </c>
      <c r="G1382" s="808"/>
      <c r="H1382" s="816">
        <f>E1382*G1382</f>
        <v>0</v>
      </c>
      <c r="I1382" s="808"/>
      <c r="J1382" s="816">
        <f>E1382*I1382</f>
        <v>0</v>
      </c>
      <c r="K1382" s="816">
        <v>15</v>
      </c>
      <c r="L1382" s="816">
        <f>E1382*K1382</f>
        <v>15</v>
      </c>
      <c r="M1382" s="816">
        <f>J1382+H1382*Onderbouwing_M29!$Y$2+L1382</f>
        <v>15</v>
      </c>
      <c r="N1382" s="1049"/>
      <c r="O1382" s="785"/>
      <c r="P1382" s="785"/>
      <c r="Q1382" s="930" t="s">
        <v>1578</v>
      </c>
      <c r="R1382" s="930">
        <f>_xlfn.XLOOKUP(Q1382,Tabellen!$B$4:$B$16,Tabellen!$C$4:$C$16,"controleren")</f>
        <v>0.25</v>
      </c>
      <c r="S1382" s="931">
        <f>M1382*R1382</f>
        <v>3.75</v>
      </c>
      <c r="T1382" s="931">
        <f>M1382-S1382</f>
        <v>11.25</v>
      </c>
      <c r="U1382" s="931">
        <f>S1382*$U$2</f>
        <v>0.33749999999999997</v>
      </c>
      <c r="V1382" s="931">
        <f>T1382*$V$2</f>
        <v>2.3624999999999998</v>
      </c>
      <c r="W1382" s="787">
        <f>U1382+V1382</f>
        <v>2.6999999999999997</v>
      </c>
      <c r="X1382" s="787">
        <f>M1382+W1382</f>
        <v>17.7</v>
      </c>
    </row>
    <row r="1383" spans="2:34" ht="15.65" customHeight="1" outlineLevel="2" x14ac:dyDescent="0.25">
      <c r="B1383" s="935" t="s">
        <v>1552</v>
      </c>
      <c r="D1383" s="816" t="s">
        <v>1412</v>
      </c>
      <c r="E1383" s="816">
        <v>1</v>
      </c>
      <c r="F1383" s="816" t="s">
        <v>78</v>
      </c>
      <c r="G1383" s="808"/>
      <c r="H1383" s="816">
        <f>E1383*G1383</f>
        <v>0</v>
      </c>
      <c r="I1383" s="816"/>
      <c r="J1383" s="816">
        <f>E1383*I1383</f>
        <v>0</v>
      </c>
      <c r="K1383" s="816">
        <v>22.2</v>
      </c>
      <c r="L1383" s="816">
        <f>E1383*K1383</f>
        <v>22.2</v>
      </c>
      <c r="M1383" s="816">
        <f>J1383+H1383*Onderbouwing_M29!$Y$2+L1383</f>
        <v>22.2</v>
      </c>
      <c r="N1383" s="1049"/>
      <c r="O1383" s="785"/>
      <c r="P1383" s="785"/>
      <c r="Q1383" s="930" t="s">
        <v>1578</v>
      </c>
      <c r="R1383" s="930">
        <f>_xlfn.XLOOKUP(Q1383,Tabellen!$B$4:$B$16,Tabellen!$C$4:$C$16,"controleren")</f>
        <v>0.25</v>
      </c>
      <c r="S1383" s="931">
        <f>M1383*R1383</f>
        <v>5.55</v>
      </c>
      <c r="T1383" s="931">
        <f>M1383-S1383</f>
        <v>16.649999999999999</v>
      </c>
      <c r="U1383" s="931">
        <f>S1383*$U$2</f>
        <v>0.49949999999999994</v>
      </c>
      <c r="V1383" s="931">
        <f>T1383*$V$2</f>
        <v>3.4964999999999997</v>
      </c>
      <c r="W1383" s="787">
        <f>U1383+V1383</f>
        <v>3.9959999999999996</v>
      </c>
      <c r="X1383" s="787">
        <f>M1383+W1383</f>
        <v>26.195999999999998</v>
      </c>
    </row>
    <row r="1384" spans="2:34" ht="15.65" customHeight="1" outlineLevel="2" x14ac:dyDescent="0.25">
      <c r="B1384" s="935" t="s">
        <v>1552</v>
      </c>
      <c r="D1384" s="816" t="s">
        <v>1893</v>
      </c>
      <c r="E1384" s="816">
        <v>1</v>
      </c>
      <c r="F1384" s="816" t="s">
        <v>78</v>
      </c>
      <c r="G1384" s="808"/>
      <c r="H1384" s="816">
        <f>E1384*G1384</f>
        <v>0</v>
      </c>
      <c r="I1384" s="816"/>
      <c r="J1384" s="816">
        <f>E1384*I1384</f>
        <v>0</v>
      </c>
      <c r="K1384" s="816">
        <v>28.9</v>
      </c>
      <c r="L1384" s="816">
        <f>E1384*K1384</f>
        <v>28.9</v>
      </c>
      <c r="M1384" s="816">
        <f>J1384+H1384*Onderbouwing_M29!$Y$2+L1384</f>
        <v>28.9</v>
      </c>
      <c r="N1384" s="1049"/>
      <c r="O1384" s="785"/>
      <c r="P1384" s="785"/>
      <c r="Q1384" s="930" t="s">
        <v>1578</v>
      </c>
      <c r="R1384" s="930">
        <f>_xlfn.XLOOKUP(Q1384,Tabellen!$B$4:$B$16,Tabellen!$C$4:$C$16,"controleren")</f>
        <v>0.25</v>
      </c>
      <c r="S1384" s="931">
        <f>M1384*R1384</f>
        <v>7.2249999999999996</v>
      </c>
      <c r="T1384" s="931">
        <f>M1384-S1384</f>
        <v>21.674999999999997</v>
      </c>
      <c r="U1384" s="931">
        <f>S1384*$U$2</f>
        <v>0.65024999999999999</v>
      </c>
      <c r="V1384" s="931">
        <f>T1384*$V$2</f>
        <v>4.5517499999999993</v>
      </c>
      <c r="W1384" s="787">
        <f>U1384+V1384</f>
        <v>5.2019999999999991</v>
      </c>
      <c r="X1384" s="787">
        <f>M1384+W1384</f>
        <v>34.101999999999997</v>
      </c>
    </row>
    <row r="1385" spans="2:34" ht="15.65" customHeight="1" outlineLevel="2" x14ac:dyDescent="0.25">
      <c r="B1385" s="782"/>
      <c r="D1385" s="816"/>
      <c r="E1385" s="783"/>
      <c r="G1385" s="784">
        <v>0</v>
      </c>
      <c r="H1385" s="784">
        <f>E1385*G1385</f>
        <v>0</v>
      </c>
      <c r="I1385" s="784">
        <v>0</v>
      </c>
      <c r="J1385" s="784">
        <f>E1385*I1385</f>
        <v>0</v>
      </c>
      <c r="K1385" s="784"/>
      <c r="L1385" s="784">
        <f>E1385*K1385</f>
        <v>0</v>
      </c>
      <c r="M1385" s="784">
        <f>J1385+H1385*Onderbouwing_M29!$Y$2+L1385</f>
        <v>0</v>
      </c>
      <c r="N1385" s="1049"/>
      <c r="O1385" s="785"/>
      <c r="P1385" s="785"/>
      <c r="Q1385" s="785"/>
      <c r="R1385" s="785"/>
      <c r="S1385" s="785"/>
      <c r="T1385" s="785"/>
      <c r="U1385" s="785"/>
      <c r="V1385" s="785"/>
      <c r="W1385" s="785"/>
      <c r="X1385" s="785"/>
    </row>
    <row r="1386" spans="2:34" ht="9" customHeight="1" outlineLevel="1" x14ac:dyDescent="0.25">
      <c r="B1386" s="788"/>
      <c r="D1386" s="789"/>
      <c r="E1386" s="791"/>
      <c r="F1386" s="789"/>
      <c r="G1386" s="790"/>
      <c r="H1386" s="790"/>
      <c r="I1386" s="790"/>
      <c r="J1386" s="790"/>
      <c r="K1386" s="790"/>
      <c r="L1386" s="790"/>
      <c r="M1386" s="790"/>
      <c r="N1386" s="1037"/>
      <c r="O1386" s="963"/>
      <c r="P1386" s="963"/>
      <c r="Q1386" s="963"/>
      <c r="R1386" s="963"/>
      <c r="S1386" s="963"/>
      <c r="T1386" s="963"/>
      <c r="U1386" s="963"/>
      <c r="V1386" s="963"/>
      <c r="W1386" s="963"/>
      <c r="X1386" s="963"/>
      <c r="Y1386" s="963"/>
      <c r="Z1386" s="774"/>
      <c r="AA1386" s="779"/>
      <c r="AB1386" s="753"/>
      <c r="AC1386" s="753"/>
      <c r="AD1386" s="753"/>
      <c r="AE1386" s="753"/>
      <c r="AF1386" s="753"/>
      <c r="AG1386" s="758"/>
      <c r="AH1386" s="758"/>
    </row>
    <row r="1387" spans="2:34" ht="15.65" customHeight="1" outlineLevel="1" x14ac:dyDescent="0.25">
      <c r="B1387" s="760" t="s">
        <v>1491</v>
      </c>
      <c r="D1387" s="761" t="s">
        <v>1899</v>
      </c>
      <c r="E1387" s="780">
        <v>1</v>
      </c>
      <c r="F1387" s="761" t="s">
        <v>78</v>
      </c>
      <c r="G1387" s="762"/>
      <c r="H1387" s="762">
        <f>SUM(H1388:H1394)</f>
        <v>0</v>
      </c>
      <c r="I1387" s="762"/>
      <c r="J1387" s="762">
        <f>SUM(J1388:J1394)</f>
        <v>0</v>
      </c>
      <c r="K1387" s="762"/>
      <c r="L1387" s="762">
        <f>SUM(L1388:L1394)</f>
        <v>111.1</v>
      </c>
      <c r="M1387" s="762">
        <f>SUM(M1388:M1394)</f>
        <v>111.1</v>
      </c>
      <c r="N1387" s="1049"/>
      <c r="O1387" s="763">
        <f>SUM(M1388:M1394)</f>
        <v>111.1</v>
      </c>
      <c r="P1387" s="781" t="str">
        <f>B1387</f>
        <v>V4-1-B2</v>
      </c>
      <c r="Q1387" s="781"/>
      <c r="R1387" s="781"/>
      <c r="S1387" s="781"/>
      <c r="T1387" s="781"/>
      <c r="U1387" s="781"/>
      <c r="V1387" s="781"/>
      <c r="W1387" s="781"/>
      <c r="X1387" s="932">
        <f>SUM(X1388:X1394)</f>
        <v>131.09799999999998</v>
      </c>
    </row>
    <row r="1388" spans="2:34" ht="15.65" customHeight="1" outlineLevel="2" x14ac:dyDescent="0.25">
      <c r="B1388" s="782"/>
      <c r="D1388" s="793" t="s">
        <v>168</v>
      </c>
      <c r="E1388" s="783"/>
      <c r="G1388" s="784"/>
      <c r="H1388" s="784"/>
      <c r="I1388" s="795"/>
      <c r="J1388" s="795"/>
      <c r="K1388" s="795"/>
      <c r="L1388" s="784"/>
      <c r="M1388" s="784"/>
      <c r="N1388" s="1049"/>
      <c r="O1388" s="785"/>
      <c r="P1388" s="785"/>
      <c r="Q1388" s="785"/>
      <c r="R1388" s="785"/>
      <c r="S1388" s="785"/>
      <c r="T1388" s="785"/>
      <c r="U1388" s="785"/>
      <c r="V1388" s="785"/>
      <c r="W1388" s="785"/>
      <c r="X1388" s="785"/>
    </row>
    <row r="1389" spans="2:34" ht="15.65" customHeight="1" outlineLevel="2" x14ac:dyDescent="0.25">
      <c r="B1389" s="782"/>
      <c r="D1389" s="816" t="str">
        <f>D1387</f>
        <v>Dakisolatie -glaswol deken dik 130mm  Rc=3.5 45- 120 m²</v>
      </c>
      <c r="E1389" s="816">
        <v>1</v>
      </c>
      <c r="F1389" s="816" t="s">
        <v>78</v>
      </c>
      <c r="G1389" s="816"/>
      <c r="H1389" s="816">
        <f>E1389*G1389</f>
        <v>0</v>
      </c>
      <c r="I1389" s="816"/>
      <c r="J1389" s="816">
        <f>E1389*I1389</f>
        <v>0</v>
      </c>
      <c r="K1389" s="816">
        <v>45</v>
      </c>
      <c r="L1389" s="816">
        <f>E1389*K1389</f>
        <v>45</v>
      </c>
      <c r="M1389" s="816">
        <f>J1389+H1389*Onderbouwing_M29!$Y$2+L1389</f>
        <v>45</v>
      </c>
      <c r="N1389" s="1049"/>
      <c r="O1389" s="785"/>
      <c r="P1389" s="785"/>
      <c r="Q1389" s="930" t="s">
        <v>1578</v>
      </c>
      <c r="R1389" s="930">
        <f>_xlfn.XLOOKUP(Q1389,Tabellen!$B$4:$B$16,Tabellen!$C$4:$C$16,"controleren")</f>
        <v>0.25</v>
      </c>
      <c r="S1389" s="931">
        <f>M1389*R1389</f>
        <v>11.25</v>
      </c>
      <c r="T1389" s="931">
        <f>M1389-S1389</f>
        <v>33.75</v>
      </c>
      <c r="U1389" s="931">
        <f>S1389*$U$2</f>
        <v>1.0125</v>
      </c>
      <c r="V1389" s="931">
        <f>T1389*$V$2</f>
        <v>7.0874999999999995</v>
      </c>
      <c r="W1389" s="787">
        <f>U1389+V1389</f>
        <v>8.1</v>
      </c>
      <c r="X1389" s="787">
        <f>M1389+W1389</f>
        <v>53.1</v>
      </c>
    </row>
    <row r="1390" spans="2:34" ht="15.65" customHeight="1" outlineLevel="2" x14ac:dyDescent="0.25">
      <c r="B1390" s="782"/>
      <c r="D1390" s="816"/>
      <c r="E1390" s="816"/>
      <c r="F1390" s="816"/>
      <c r="G1390" s="808"/>
      <c r="H1390" s="816"/>
      <c r="I1390" s="816"/>
      <c r="J1390" s="816"/>
      <c r="K1390" s="816"/>
      <c r="L1390" s="816"/>
      <c r="M1390" s="816"/>
      <c r="N1390" s="1049"/>
      <c r="O1390" s="785"/>
      <c r="P1390" s="785"/>
      <c r="Q1390" s="930" t="s">
        <v>1578</v>
      </c>
      <c r="R1390" s="930">
        <f>_xlfn.XLOOKUP(Q1390,Tabellen!$B$4:$B$16,Tabellen!$C$4:$C$16,"controleren")</f>
        <v>0.25</v>
      </c>
      <c r="S1390" s="931">
        <f>M1390*R1390</f>
        <v>0</v>
      </c>
      <c r="T1390" s="931">
        <f>M1390-S1390</f>
        <v>0</v>
      </c>
      <c r="U1390" s="931">
        <f>S1390*$U$2</f>
        <v>0</v>
      </c>
      <c r="V1390" s="931">
        <f>T1390*$V$2</f>
        <v>0</v>
      </c>
      <c r="W1390" s="787">
        <f>U1390+V1390</f>
        <v>0</v>
      </c>
      <c r="X1390" s="787">
        <f>M1390+W1390</f>
        <v>0</v>
      </c>
    </row>
    <row r="1391" spans="2:34" ht="15.65" customHeight="1" outlineLevel="2" x14ac:dyDescent="0.25">
      <c r="B1391" s="935" t="s">
        <v>1552</v>
      </c>
      <c r="D1391" s="816" t="s">
        <v>1410</v>
      </c>
      <c r="E1391" s="816">
        <v>1</v>
      </c>
      <c r="F1391" s="816" t="s">
        <v>78</v>
      </c>
      <c r="G1391" s="808"/>
      <c r="H1391" s="816">
        <f>E1391*G1391</f>
        <v>0</v>
      </c>
      <c r="I1391" s="808"/>
      <c r="J1391" s="816">
        <f>E1391*I1391</f>
        <v>0</v>
      </c>
      <c r="K1391" s="816">
        <v>15</v>
      </c>
      <c r="L1391" s="816">
        <f>E1391*K1391</f>
        <v>15</v>
      </c>
      <c r="M1391" s="816">
        <f>J1391+H1391*Onderbouwing_M29!$Y$2+L1391</f>
        <v>15</v>
      </c>
      <c r="N1391" s="1049"/>
      <c r="O1391" s="785"/>
      <c r="P1391" s="785"/>
      <c r="Q1391" s="930" t="s">
        <v>1578</v>
      </c>
      <c r="R1391" s="930">
        <f>_xlfn.XLOOKUP(Q1391,Tabellen!$B$4:$B$16,Tabellen!$C$4:$C$16,"controleren")</f>
        <v>0.25</v>
      </c>
      <c r="S1391" s="931">
        <f>M1391*R1391</f>
        <v>3.75</v>
      </c>
      <c r="T1391" s="931">
        <f>M1391-S1391</f>
        <v>11.25</v>
      </c>
      <c r="U1391" s="931">
        <f>S1391*$U$2</f>
        <v>0.33749999999999997</v>
      </c>
      <c r="V1391" s="931">
        <f>T1391*$V$2</f>
        <v>2.3624999999999998</v>
      </c>
      <c r="W1391" s="787">
        <f>U1391+V1391</f>
        <v>2.6999999999999997</v>
      </c>
      <c r="X1391" s="787">
        <f>M1391+W1391</f>
        <v>17.7</v>
      </c>
    </row>
    <row r="1392" spans="2:34" ht="15.65" customHeight="1" outlineLevel="2" x14ac:dyDescent="0.25">
      <c r="B1392" s="935" t="s">
        <v>1552</v>
      </c>
      <c r="D1392" s="816" t="s">
        <v>1412</v>
      </c>
      <c r="E1392" s="816">
        <v>1</v>
      </c>
      <c r="F1392" s="816" t="s">
        <v>78</v>
      </c>
      <c r="G1392" s="808"/>
      <c r="H1392" s="816">
        <f>E1392*G1392</f>
        <v>0</v>
      </c>
      <c r="I1392" s="816"/>
      <c r="J1392" s="816">
        <f>E1392*I1392</f>
        <v>0</v>
      </c>
      <c r="K1392" s="816">
        <v>22.2</v>
      </c>
      <c r="L1392" s="816">
        <f>E1392*K1392</f>
        <v>22.2</v>
      </c>
      <c r="M1392" s="816">
        <f>J1392+H1392*Onderbouwing_M29!$Y$2+L1392</f>
        <v>22.2</v>
      </c>
      <c r="N1392" s="1049"/>
      <c r="O1392" s="785"/>
      <c r="P1392" s="785"/>
      <c r="Q1392" s="930" t="s">
        <v>1578</v>
      </c>
      <c r="R1392" s="930">
        <f>_xlfn.XLOOKUP(Q1392,Tabellen!$B$4:$B$16,Tabellen!$C$4:$C$16,"controleren")</f>
        <v>0.25</v>
      </c>
      <c r="S1392" s="931">
        <f>M1392*R1392</f>
        <v>5.55</v>
      </c>
      <c r="T1392" s="931">
        <f>M1392-S1392</f>
        <v>16.649999999999999</v>
      </c>
      <c r="U1392" s="931">
        <f>S1392*$U$2</f>
        <v>0.49949999999999994</v>
      </c>
      <c r="V1392" s="931">
        <f>T1392*$V$2</f>
        <v>3.4964999999999997</v>
      </c>
      <c r="W1392" s="787">
        <f>U1392+V1392</f>
        <v>3.9959999999999996</v>
      </c>
      <c r="X1392" s="787">
        <f>M1392+W1392</f>
        <v>26.195999999999998</v>
      </c>
    </row>
    <row r="1393" spans="2:34" ht="15.65" customHeight="1" outlineLevel="2" x14ac:dyDescent="0.25">
      <c r="B1393" s="935" t="s">
        <v>1552</v>
      </c>
      <c r="D1393" s="816" t="s">
        <v>1893</v>
      </c>
      <c r="E1393" s="816">
        <v>1</v>
      </c>
      <c r="F1393" s="816" t="s">
        <v>78</v>
      </c>
      <c r="G1393" s="808"/>
      <c r="H1393" s="816">
        <f>E1393*G1393</f>
        <v>0</v>
      </c>
      <c r="I1393" s="816"/>
      <c r="J1393" s="816">
        <f>E1393*I1393</f>
        <v>0</v>
      </c>
      <c r="K1393" s="816">
        <v>28.9</v>
      </c>
      <c r="L1393" s="816">
        <f>E1393*K1393</f>
        <v>28.9</v>
      </c>
      <c r="M1393" s="816">
        <f>J1393+H1393*Onderbouwing_M29!$Y$2+L1393</f>
        <v>28.9</v>
      </c>
      <c r="N1393" s="1049"/>
      <c r="O1393" s="785"/>
      <c r="P1393" s="785"/>
      <c r="Q1393" s="930" t="s">
        <v>1578</v>
      </c>
      <c r="R1393" s="930">
        <f>_xlfn.XLOOKUP(Q1393,Tabellen!$B$4:$B$16,Tabellen!$C$4:$C$16,"controleren")</f>
        <v>0.25</v>
      </c>
      <c r="S1393" s="931">
        <f>M1393*R1393</f>
        <v>7.2249999999999996</v>
      </c>
      <c r="T1393" s="931">
        <f>M1393-S1393</f>
        <v>21.674999999999997</v>
      </c>
      <c r="U1393" s="931">
        <f>S1393*$U$2</f>
        <v>0.65024999999999999</v>
      </c>
      <c r="V1393" s="931">
        <f>T1393*$V$2</f>
        <v>4.5517499999999993</v>
      </c>
      <c r="W1393" s="787">
        <f>U1393+V1393</f>
        <v>5.2019999999999991</v>
      </c>
      <c r="X1393" s="787">
        <f>M1393+W1393</f>
        <v>34.101999999999997</v>
      </c>
    </row>
    <row r="1394" spans="2:34" ht="15.65" customHeight="1" outlineLevel="2" x14ac:dyDescent="0.25">
      <c r="B1394" s="782"/>
      <c r="D1394" s="816"/>
      <c r="E1394" s="783"/>
      <c r="G1394" s="784">
        <v>0</v>
      </c>
      <c r="H1394" s="784">
        <f>E1394*G1394</f>
        <v>0</v>
      </c>
      <c r="I1394" s="784">
        <v>0</v>
      </c>
      <c r="J1394" s="784">
        <f>E1394*I1394</f>
        <v>0</v>
      </c>
      <c r="K1394" s="784"/>
      <c r="L1394" s="784">
        <f>E1394*K1394</f>
        <v>0</v>
      </c>
      <c r="M1394" s="784">
        <f>J1394+H1394*Onderbouwing_M29!$Y$2+L1394</f>
        <v>0</v>
      </c>
      <c r="N1394" s="1049"/>
      <c r="O1394" s="785"/>
      <c r="P1394" s="785"/>
      <c r="Q1394" s="785"/>
      <c r="R1394" s="785"/>
      <c r="S1394" s="785"/>
      <c r="T1394" s="785"/>
      <c r="U1394" s="785"/>
      <c r="V1394" s="785"/>
      <c r="W1394" s="785"/>
      <c r="X1394" s="785"/>
    </row>
    <row r="1395" spans="2:34" ht="9" customHeight="1" outlineLevel="1" x14ac:dyDescent="0.25">
      <c r="B1395" s="788"/>
      <c r="D1395" s="789"/>
      <c r="E1395" s="791"/>
      <c r="F1395" s="789"/>
      <c r="G1395" s="790"/>
      <c r="H1395" s="790"/>
      <c r="I1395" s="790"/>
      <c r="J1395" s="790"/>
      <c r="K1395" s="790"/>
      <c r="L1395" s="790"/>
      <c r="M1395" s="790"/>
      <c r="N1395" s="1037"/>
      <c r="O1395" s="963"/>
      <c r="P1395" s="963"/>
      <c r="Q1395" s="963"/>
      <c r="R1395" s="963"/>
      <c r="S1395" s="963"/>
      <c r="T1395" s="963"/>
      <c r="U1395" s="963"/>
      <c r="V1395" s="963"/>
      <c r="W1395" s="963"/>
      <c r="X1395" s="963"/>
      <c r="Y1395" s="963"/>
      <c r="Z1395" s="774"/>
      <c r="AA1395" s="779"/>
      <c r="AB1395" s="753"/>
      <c r="AC1395" s="753"/>
      <c r="AD1395" s="753"/>
      <c r="AE1395" s="753"/>
      <c r="AF1395" s="753"/>
      <c r="AG1395" s="758"/>
      <c r="AH1395" s="758"/>
    </row>
    <row r="1396" spans="2:34" ht="15.65" customHeight="1" outlineLevel="1" x14ac:dyDescent="0.25">
      <c r="B1396" s="760" t="s">
        <v>1492</v>
      </c>
      <c r="D1396" s="761" t="s">
        <v>1900</v>
      </c>
      <c r="E1396" s="780">
        <v>1</v>
      </c>
      <c r="F1396" s="761" t="s">
        <v>78</v>
      </c>
      <c r="G1396" s="762"/>
      <c r="H1396" s="762">
        <f>SUM(H1397:H1403)</f>
        <v>0</v>
      </c>
      <c r="I1396" s="762"/>
      <c r="J1396" s="762">
        <f>SUM(J1397:J1403)</f>
        <v>0</v>
      </c>
      <c r="K1396" s="762"/>
      <c r="L1396" s="762">
        <f>SUM(L1397:L1403)</f>
        <v>101.1</v>
      </c>
      <c r="M1396" s="762">
        <f>SUM(M1397:M1402)</f>
        <v>101.1</v>
      </c>
      <c r="N1396" s="1049"/>
      <c r="O1396" s="763">
        <f>SUM(M1397:M1403)</f>
        <v>101.1</v>
      </c>
      <c r="P1396" s="781" t="str">
        <f>B1396</f>
        <v>V4-1-B3</v>
      </c>
      <c r="Q1396" s="781"/>
      <c r="R1396" s="781"/>
      <c r="S1396" s="781"/>
      <c r="T1396" s="781"/>
      <c r="U1396" s="781"/>
      <c r="V1396" s="781"/>
      <c r="W1396" s="781"/>
      <c r="X1396" s="932">
        <f>SUM(X1397:X1403)</f>
        <v>119.298</v>
      </c>
    </row>
    <row r="1397" spans="2:34" ht="15.65" customHeight="1" outlineLevel="2" x14ac:dyDescent="0.25">
      <c r="B1397" s="782"/>
      <c r="D1397" s="793" t="s">
        <v>168</v>
      </c>
      <c r="E1397" s="783"/>
      <c r="G1397" s="784"/>
      <c r="H1397" s="784"/>
      <c r="I1397" s="795"/>
      <c r="J1397" s="795"/>
      <c r="K1397" s="795"/>
      <c r="L1397" s="784"/>
      <c r="M1397" s="784"/>
      <c r="N1397" s="1049"/>
      <c r="O1397" s="785"/>
      <c r="P1397" s="785"/>
      <c r="Q1397" s="785"/>
      <c r="R1397" s="785"/>
      <c r="S1397" s="785"/>
      <c r="T1397" s="785"/>
      <c r="U1397" s="785"/>
      <c r="V1397" s="785"/>
      <c r="W1397" s="785"/>
      <c r="X1397" s="785"/>
    </row>
    <row r="1398" spans="2:34" ht="15.65" customHeight="1" outlineLevel="2" x14ac:dyDescent="0.25">
      <c r="B1398" s="782"/>
      <c r="D1398" s="816" t="str">
        <f>D1396</f>
        <v>Dakisolatie -glaswol deken dik 130mm  Rc=3.5 &gt; 120 m²</v>
      </c>
      <c r="E1398" s="816">
        <v>1</v>
      </c>
      <c r="F1398" s="816" t="s">
        <v>78</v>
      </c>
      <c r="G1398" s="816"/>
      <c r="H1398" s="816">
        <f>E1398*G1398</f>
        <v>0</v>
      </c>
      <c r="I1398" s="816"/>
      <c r="J1398" s="816">
        <f>E1398*I1398</f>
        <v>0</v>
      </c>
      <c r="K1398" s="816">
        <v>35</v>
      </c>
      <c r="L1398" s="816">
        <f>E1398*K1398</f>
        <v>35</v>
      </c>
      <c r="M1398" s="816">
        <f>J1398+H1398*Onderbouwing_M29!$Y$2+L1398</f>
        <v>35</v>
      </c>
      <c r="N1398" s="1049"/>
      <c r="O1398" s="785"/>
      <c r="P1398" s="785"/>
      <c r="Q1398" s="930" t="s">
        <v>1578</v>
      </c>
      <c r="R1398" s="930">
        <f>_xlfn.XLOOKUP(Q1398,Tabellen!$B$4:$B$16,Tabellen!$C$4:$C$16,"controleren")</f>
        <v>0.25</v>
      </c>
      <c r="S1398" s="931">
        <f>M1398*R1398</f>
        <v>8.75</v>
      </c>
      <c r="T1398" s="931">
        <f>M1398-S1398</f>
        <v>26.25</v>
      </c>
      <c r="U1398" s="931">
        <f>S1398*$U$2</f>
        <v>0.78749999999999998</v>
      </c>
      <c r="V1398" s="931">
        <f>T1398*$V$2</f>
        <v>5.5125000000000002</v>
      </c>
      <c r="W1398" s="787">
        <f>U1398+V1398</f>
        <v>6.3</v>
      </c>
      <c r="X1398" s="787">
        <f>M1398+W1398</f>
        <v>41.3</v>
      </c>
    </row>
    <row r="1399" spans="2:34" ht="15.65" customHeight="1" outlineLevel="2" x14ac:dyDescent="0.25">
      <c r="B1399" s="782"/>
      <c r="D1399" s="816"/>
      <c r="E1399" s="816"/>
      <c r="F1399" s="816"/>
      <c r="G1399" s="808"/>
      <c r="H1399" s="816"/>
      <c r="I1399" s="816"/>
      <c r="J1399" s="816"/>
      <c r="K1399" s="816"/>
      <c r="L1399" s="816"/>
      <c r="M1399" s="816"/>
      <c r="N1399" s="1049"/>
      <c r="O1399" s="785"/>
      <c r="P1399" s="785"/>
      <c r="Q1399" s="930" t="s">
        <v>1578</v>
      </c>
      <c r="R1399" s="930">
        <f>_xlfn.XLOOKUP(Q1399,Tabellen!$B$4:$B$16,Tabellen!$C$4:$C$16,"controleren")</f>
        <v>0.25</v>
      </c>
      <c r="S1399" s="931">
        <f>M1399*R1399</f>
        <v>0</v>
      </c>
      <c r="T1399" s="931">
        <f>M1399-S1399</f>
        <v>0</v>
      </c>
      <c r="U1399" s="931">
        <f>S1399*$U$2</f>
        <v>0</v>
      </c>
      <c r="V1399" s="931">
        <f>T1399*$V$2</f>
        <v>0</v>
      </c>
      <c r="W1399" s="787">
        <f>U1399+V1399</f>
        <v>0</v>
      </c>
      <c r="X1399" s="787">
        <f>M1399+W1399</f>
        <v>0</v>
      </c>
    </row>
    <row r="1400" spans="2:34" ht="15.65" customHeight="1" outlineLevel="2" x14ac:dyDescent="0.25">
      <c r="B1400" s="935" t="s">
        <v>1552</v>
      </c>
      <c r="D1400" s="816" t="s">
        <v>1410</v>
      </c>
      <c r="E1400" s="816">
        <v>1</v>
      </c>
      <c r="F1400" s="816" t="s">
        <v>78</v>
      </c>
      <c r="G1400" s="808"/>
      <c r="H1400" s="816">
        <f>E1400*G1400</f>
        <v>0</v>
      </c>
      <c r="I1400" s="808"/>
      <c r="J1400" s="816">
        <f>E1400*I1400</f>
        <v>0</v>
      </c>
      <c r="K1400" s="816">
        <v>15</v>
      </c>
      <c r="L1400" s="816">
        <f>E1400*K1400</f>
        <v>15</v>
      </c>
      <c r="M1400" s="816">
        <f>J1400+H1400*Onderbouwing_M29!$Y$2+L1400</f>
        <v>15</v>
      </c>
      <c r="N1400" s="1049"/>
      <c r="O1400" s="785"/>
      <c r="P1400" s="785"/>
      <c r="Q1400" s="930" t="s">
        <v>1578</v>
      </c>
      <c r="R1400" s="930">
        <f>_xlfn.XLOOKUP(Q1400,Tabellen!$B$4:$B$16,Tabellen!$C$4:$C$16,"controleren")</f>
        <v>0.25</v>
      </c>
      <c r="S1400" s="931">
        <f>M1400*R1400</f>
        <v>3.75</v>
      </c>
      <c r="T1400" s="931">
        <f>M1400-S1400</f>
        <v>11.25</v>
      </c>
      <c r="U1400" s="931">
        <f>S1400*$U$2</f>
        <v>0.33749999999999997</v>
      </c>
      <c r="V1400" s="931">
        <f>T1400*$V$2</f>
        <v>2.3624999999999998</v>
      </c>
      <c r="W1400" s="787">
        <f>U1400+V1400</f>
        <v>2.6999999999999997</v>
      </c>
      <c r="X1400" s="787">
        <f>M1400+W1400</f>
        <v>17.7</v>
      </c>
    </row>
    <row r="1401" spans="2:34" ht="15.65" customHeight="1" outlineLevel="2" x14ac:dyDescent="0.25">
      <c r="B1401" s="935" t="s">
        <v>1552</v>
      </c>
      <c r="D1401" s="816" t="s">
        <v>1412</v>
      </c>
      <c r="E1401" s="816">
        <v>1</v>
      </c>
      <c r="F1401" s="816" t="s">
        <v>78</v>
      </c>
      <c r="G1401" s="808"/>
      <c r="H1401" s="816">
        <f>E1401*G1401</f>
        <v>0</v>
      </c>
      <c r="I1401" s="816"/>
      <c r="J1401" s="816">
        <f>E1401*I1401</f>
        <v>0</v>
      </c>
      <c r="K1401" s="816">
        <v>22.2</v>
      </c>
      <c r="L1401" s="816">
        <f>E1401*K1401</f>
        <v>22.2</v>
      </c>
      <c r="M1401" s="816">
        <f>J1401+H1401*Onderbouwing_M29!$Y$2+L1401</f>
        <v>22.2</v>
      </c>
      <c r="N1401" s="1049"/>
      <c r="O1401" s="785"/>
      <c r="P1401" s="785"/>
      <c r="Q1401" s="930" t="s">
        <v>1578</v>
      </c>
      <c r="R1401" s="930">
        <f>_xlfn.XLOOKUP(Q1401,Tabellen!$B$4:$B$16,Tabellen!$C$4:$C$16,"controleren")</f>
        <v>0.25</v>
      </c>
      <c r="S1401" s="931">
        <f>M1401*R1401</f>
        <v>5.55</v>
      </c>
      <c r="T1401" s="931">
        <f>M1401-S1401</f>
        <v>16.649999999999999</v>
      </c>
      <c r="U1401" s="931">
        <f>S1401*$U$2</f>
        <v>0.49949999999999994</v>
      </c>
      <c r="V1401" s="931">
        <f>T1401*$V$2</f>
        <v>3.4964999999999997</v>
      </c>
      <c r="W1401" s="787">
        <f>U1401+V1401</f>
        <v>3.9959999999999996</v>
      </c>
      <c r="X1401" s="787">
        <f>M1401+W1401</f>
        <v>26.195999999999998</v>
      </c>
    </row>
    <row r="1402" spans="2:34" ht="15.65" customHeight="1" outlineLevel="2" x14ac:dyDescent="0.25">
      <c r="B1402" s="935" t="s">
        <v>1552</v>
      </c>
      <c r="D1402" s="816" t="s">
        <v>1893</v>
      </c>
      <c r="E1402" s="816">
        <v>1</v>
      </c>
      <c r="F1402" s="816" t="s">
        <v>78</v>
      </c>
      <c r="G1402" s="808"/>
      <c r="H1402" s="816">
        <f>E1402*G1402</f>
        <v>0</v>
      </c>
      <c r="I1402" s="816"/>
      <c r="J1402" s="816">
        <f>E1402*I1402</f>
        <v>0</v>
      </c>
      <c r="K1402" s="816">
        <v>28.9</v>
      </c>
      <c r="L1402" s="816">
        <f>E1402*K1402</f>
        <v>28.9</v>
      </c>
      <c r="M1402" s="816">
        <f>J1402+H1402*Onderbouwing_M29!$Y$2+L1402</f>
        <v>28.9</v>
      </c>
      <c r="N1402" s="1049"/>
      <c r="O1402" s="785"/>
      <c r="P1402" s="785"/>
      <c r="Q1402" s="930" t="s">
        <v>1578</v>
      </c>
      <c r="R1402" s="930">
        <f>_xlfn.XLOOKUP(Q1402,Tabellen!$B$4:$B$16,Tabellen!$C$4:$C$16,"controleren")</f>
        <v>0.25</v>
      </c>
      <c r="S1402" s="931">
        <f>M1402*R1402</f>
        <v>7.2249999999999996</v>
      </c>
      <c r="T1402" s="931">
        <f>M1402-S1402</f>
        <v>21.674999999999997</v>
      </c>
      <c r="U1402" s="931">
        <f>S1402*$U$2</f>
        <v>0.65024999999999999</v>
      </c>
      <c r="V1402" s="931">
        <f>T1402*$V$2</f>
        <v>4.5517499999999993</v>
      </c>
      <c r="W1402" s="787">
        <f>U1402+V1402</f>
        <v>5.2019999999999991</v>
      </c>
      <c r="X1402" s="787">
        <f>M1402+W1402</f>
        <v>34.101999999999997</v>
      </c>
    </row>
    <row r="1403" spans="2:34" ht="9" customHeight="1" outlineLevel="1" x14ac:dyDescent="0.25">
      <c r="B1403" s="788"/>
      <c r="D1403" s="789"/>
      <c r="E1403" s="791"/>
      <c r="F1403" s="789"/>
      <c r="G1403" s="790"/>
      <c r="H1403" s="790"/>
      <c r="I1403" s="790"/>
      <c r="J1403" s="790"/>
      <c r="K1403" s="790"/>
      <c r="L1403" s="790"/>
      <c r="M1403" s="790"/>
      <c r="N1403" s="1037"/>
      <c r="O1403" s="963"/>
      <c r="P1403" s="963"/>
      <c r="Q1403" s="963"/>
      <c r="R1403" s="963"/>
      <c r="S1403" s="963"/>
      <c r="T1403" s="963"/>
      <c r="U1403" s="963"/>
      <c r="V1403" s="963"/>
      <c r="W1403" s="963"/>
      <c r="X1403" s="963"/>
      <c r="Y1403" s="963"/>
      <c r="Z1403" s="774"/>
      <c r="AA1403" s="779"/>
      <c r="AB1403" s="753"/>
      <c r="AC1403" s="753"/>
      <c r="AD1403" s="753"/>
      <c r="AE1403" s="753"/>
      <c r="AF1403" s="753"/>
      <c r="AG1403" s="758"/>
      <c r="AH1403" s="758"/>
    </row>
    <row r="1404" spans="2:34" ht="15.65" customHeight="1" outlineLevel="1" x14ac:dyDescent="0.25">
      <c r="B1404" s="760" t="s">
        <v>1493</v>
      </c>
      <c r="D1404" s="761" t="s">
        <v>1880</v>
      </c>
      <c r="E1404" s="780">
        <v>1</v>
      </c>
      <c r="F1404" s="761" t="s">
        <v>78</v>
      </c>
      <c r="G1404" s="762"/>
      <c r="H1404" s="762">
        <f>SUM(H1405:H1407)</f>
        <v>0</v>
      </c>
      <c r="I1404" s="762"/>
      <c r="J1404" s="762">
        <f>SUM(J1405:J1407)</f>
        <v>0</v>
      </c>
      <c r="K1404" s="762"/>
      <c r="L1404" s="762">
        <f>SUM(L1405:L1407)</f>
        <v>5.2</v>
      </c>
      <c r="M1404" s="762">
        <f>SUM(M1405:M1407)</f>
        <v>5.2</v>
      </c>
      <c r="N1404" s="1049"/>
      <c r="O1404" s="763">
        <f>SUM(M1405:M1407)</f>
        <v>5.2</v>
      </c>
      <c r="P1404" s="781" t="str">
        <f>B1404</f>
        <v>V4-1-B4</v>
      </c>
      <c r="Q1404" s="781"/>
      <c r="R1404" s="781"/>
      <c r="S1404" s="781"/>
      <c r="T1404" s="781"/>
      <c r="U1404" s="781"/>
      <c r="V1404" s="781"/>
      <c r="W1404" s="781"/>
      <c r="X1404" s="932">
        <f>SUM(X1405:X1407)</f>
        <v>6.1360000000000001</v>
      </c>
    </row>
    <row r="1405" spans="2:34" ht="15.65" customHeight="1" outlineLevel="2" x14ac:dyDescent="0.25">
      <c r="B1405" s="782"/>
      <c r="D1405" s="793" t="s">
        <v>168</v>
      </c>
      <c r="E1405" s="783"/>
      <c r="G1405" s="784"/>
      <c r="H1405" s="784"/>
      <c r="I1405" s="795"/>
      <c r="J1405" s="795"/>
      <c r="K1405" s="795"/>
      <c r="L1405" s="784"/>
      <c r="M1405" s="784"/>
      <c r="N1405" s="1049"/>
      <c r="O1405" s="785"/>
      <c r="P1405" s="785"/>
      <c r="Q1405" s="785"/>
      <c r="R1405" s="785"/>
      <c r="S1405" s="785"/>
      <c r="T1405" s="785"/>
      <c r="U1405" s="785"/>
      <c r="V1405" s="785"/>
      <c r="W1405" s="785"/>
      <c r="X1405" s="785"/>
    </row>
    <row r="1406" spans="2:34" ht="15.65" customHeight="1" outlineLevel="2" x14ac:dyDescent="0.25">
      <c r="B1406" s="782"/>
      <c r="D1406" s="816" t="str">
        <f>D1404</f>
        <v>╚ Meerprijs glaswol deken dik 170mm Rc=4.5</v>
      </c>
      <c r="E1406" s="816">
        <v>1</v>
      </c>
      <c r="F1406" s="816" t="s">
        <v>78</v>
      </c>
      <c r="G1406" s="816"/>
      <c r="H1406" s="816">
        <f>E1406*G1406</f>
        <v>0</v>
      </c>
      <c r="I1406" s="816"/>
      <c r="J1406" s="816">
        <f>E1406*I1406</f>
        <v>0</v>
      </c>
      <c r="K1406" s="816">
        <v>5.2</v>
      </c>
      <c r="L1406" s="816">
        <f>E1406*K1406</f>
        <v>5.2</v>
      </c>
      <c r="M1406" s="816">
        <f>J1406+H1406*Onderbouwing_M29!$Y$2+L1406</f>
        <v>5.2</v>
      </c>
      <c r="N1406" s="1049"/>
      <c r="O1406" s="785"/>
      <c r="P1406" s="785"/>
      <c r="Q1406" s="930" t="s">
        <v>1578</v>
      </c>
      <c r="R1406" s="930">
        <f>_xlfn.XLOOKUP(Q1406,Tabellen!$B$4:$B$16,Tabellen!$C$4:$C$16,"controleren")</f>
        <v>0.25</v>
      </c>
      <c r="S1406" s="931">
        <f>M1406*R1406</f>
        <v>1.3</v>
      </c>
      <c r="T1406" s="931">
        <f>M1406-S1406</f>
        <v>3.9000000000000004</v>
      </c>
      <c r="U1406" s="931">
        <f>S1406*$U$2</f>
        <v>0.11699999999999999</v>
      </c>
      <c r="V1406" s="931">
        <f>T1406*$V$2</f>
        <v>0.81900000000000006</v>
      </c>
      <c r="W1406" s="787">
        <f>U1406+V1406</f>
        <v>0.93600000000000005</v>
      </c>
      <c r="X1406" s="787">
        <f>M1406+W1406</f>
        <v>6.1360000000000001</v>
      </c>
    </row>
    <row r="1407" spans="2:34" ht="15.65" customHeight="1" outlineLevel="2" x14ac:dyDescent="0.25">
      <c r="B1407" s="782"/>
      <c r="D1407" s="816"/>
      <c r="E1407" s="783"/>
      <c r="G1407" s="784">
        <v>0</v>
      </c>
      <c r="H1407" s="784">
        <f>E1407*G1407</f>
        <v>0</v>
      </c>
      <c r="I1407" s="784">
        <v>0</v>
      </c>
      <c r="J1407" s="784">
        <f>E1407*I1407</f>
        <v>0</v>
      </c>
      <c r="K1407" s="784"/>
      <c r="L1407" s="784">
        <f>E1407*K1407</f>
        <v>0</v>
      </c>
      <c r="M1407" s="784">
        <f>J1407+H1407*Onderbouwing_M29!$Y$2+L1407</f>
        <v>0</v>
      </c>
      <c r="N1407" s="1049"/>
      <c r="O1407" s="785"/>
      <c r="P1407" s="785"/>
      <c r="Q1407" s="785"/>
      <c r="R1407" s="785"/>
      <c r="S1407" s="785"/>
      <c r="T1407" s="785"/>
      <c r="U1407" s="785"/>
      <c r="V1407" s="785"/>
      <c r="W1407" s="785"/>
      <c r="X1407" s="785"/>
    </row>
    <row r="1408" spans="2:34" ht="9" customHeight="1" outlineLevel="1" x14ac:dyDescent="0.25">
      <c r="B1408" s="788"/>
      <c r="D1408" s="789"/>
      <c r="E1408" s="791"/>
      <c r="F1408" s="789"/>
      <c r="G1408" s="790"/>
      <c r="H1408" s="790"/>
      <c r="I1408" s="790"/>
      <c r="J1408" s="790"/>
      <c r="K1408" s="790"/>
      <c r="L1408" s="790"/>
      <c r="M1408" s="790"/>
      <c r="N1408" s="1037"/>
      <c r="O1408" s="963"/>
      <c r="P1408" s="963"/>
      <c r="Q1408" s="963"/>
      <c r="R1408" s="963"/>
      <c r="S1408" s="963"/>
      <c r="T1408" s="963"/>
      <c r="U1408" s="963"/>
      <c r="V1408" s="963"/>
      <c r="W1408" s="963"/>
      <c r="X1408" s="963"/>
      <c r="Y1408" s="963"/>
      <c r="Z1408" s="774"/>
      <c r="AA1408" s="779"/>
      <c r="AB1408" s="753"/>
      <c r="AC1408" s="753"/>
      <c r="AD1408" s="753"/>
      <c r="AE1408" s="753"/>
      <c r="AF1408" s="753"/>
      <c r="AG1408" s="758"/>
      <c r="AH1408" s="758"/>
    </row>
    <row r="1409" spans="2:34" ht="15.65" customHeight="1" outlineLevel="1" x14ac:dyDescent="0.25">
      <c r="B1409" s="760" t="s">
        <v>1494</v>
      </c>
      <c r="D1409" s="761" t="s">
        <v>1901</v>
      </c>
      <c r="E1409" s="780">
        <v>1</v>
      </c>
      <c r="F1409" s="761" t="s">
        <v>78</v>
      </c>
      <c r="G1409" s="762"/>
      <c r="H1409" s="762">
        <f>SUM(H1410:H1412)</f>
        <v>0</v>
      </c>
      <c r="I1409" s="762"/>
      <c r="J1409" s="762">
        <f>SUM(J1410:J1412)</f>
        <v>0</v>
      </c>
      <c r="K1409" s="762"/>
      <c r="L1409" s="762">
        <f>SUM(L1410:L1412)</f>
        <v>65</v>
      </c>
      <c r="M1409" s="762">
        <f>SUM(M1410:M1412)</f>
        <v>65</v>
      </c>
      <c r="N1409" s="1049"/>
      <c r="O1409" s="763">
        <f>SUM(M1410:M1412)</f>
        <v>65</v>
      </c>
      <c r="P1409" s="781" t="str">
        <f>B1409</f>
        <v>V4-1-C1</v>
      </c>
      <c r="Q1409" s="781"/>
      <c r="R1409" s="781"/>
      <c r="S1409" s="781"/>
      <c r="T1409" s="781"/>
      <c r="U1409" s="781"/>
      <c r="V1409" s="781"/>
      <c r="W1409" s="781"/>
      <c r="X1409" s="932">
        <f>SUM(X1410:X1412)</f>
        <v>76.7</v>
      </c>
    </row>
    <row r="1410" spans="2:34" ht="15.65" customHeight="1" outlineLevel="2" x14ac:dyDescent="0.25">
      <c r="B1410" s="782"/>
      <c r="D1410" s="793" t="s">
        <v>168</v>
      </c>
      <c r="E1410" s="783"/>
      <c r="G1410" s="784"/>
      <c r="H1410" s="784"/>
      <c r="I1410" s="795"/>
      <c r="J1410" s="795"/>
      <c r="K1410" s="795"/>
      <c r="L1410" s="784"/>
      <c r="M1410" s="784"/>
      <c r="N1410" s="1049"/>
      <c r="O1410" s="785"/>
      <c r="P1410" s="785"/>
      <c r="Q1410" s="785"/>
      <c r="R1410" s="785"/>
      <c r="S1410" s="785"/>
      <c r="T1410" s="785"/>
      <c r="U1410" s="785"/>
      <c r="V1410" s="785"/>
      <c r="W1410" s="785"/>
      <c r="X1410" s="785"/>
    </row>
    <row r="1411" spans="2:34" ht="15.65" customHeight="1" outlineLevel="2" x14ac:dyDescent="0.25">
      <c r="B1411" s="782"/>
      <c r="D1411" s="816" t="str">
        <f>D1409</f>
        <v>Dakisolatie -glaswol ingeblazen dik 130mm Rc=3.5 &lt; 45 m²</v>
      </c>
      <c r="E1411" s="816">
        <v>1</v>
      </c>
      <c r="F1411" s="816" t="s">
        <v>78</v>
      </c>
      <c r="G1411" s="816"/>
      <c r="H1411" s="816">
        <f>E1411*G1411</f>
        <v>0</v>
      </c>
      <c r="I1411" s="816"/>
      <c r="J1411" s="816">
        <f>E1411*I1411</f>
        <v>0</v>
      </c>
      <c r="K1411" s="816">
        <v>65</v>
      </c>
      <c r="L1411" s="816">
        <f>E1411*K1411</f>
        <v>65</v>
      </c>
      <c r="M1411" s="816">
        <f>J1411+H1411*Onderbouwing_M29!$Y$2+L1411</f>
        <v>65</v>
      </c>
      <c r="N1411" s="1049"/>
      <c r="O1411" s="785"/>
      <c r="P1411" s="785"/>
      <c r="Q1411" s="930" t="s">
        <v>1578</v>
      </c>
      <c r="R1411" s="930">
        <f>_xlfn.XLOOKUP(Q1411,Tabellen!$B$4:$B$16,Tabellen!$C$4:$C$16,"controleren")</f>
        <v>0.25</v>
      </c>
      <c r="S1411" s="931">
        <f>M1411*R1411</f>
        <v>16.25</v>
      </c>
      <c r="T1411" s="931">
        <f>M1411-S1411</f>
        <v>48.75</v>
      </c>
      <c r="U1411" s="931">
        <f>S1411*$U$2</f>
        <v>1.4624999999999999</v>
      </c>
      <c r="V1411" s="931">
        <f>T1411*$V$2</f>
        <v>10.237499999999999</v>
      </c>
      <c r="W1411" s="787">
        <f>U1411+V1411</f>
        <v>11.7</v>
      </c>
      <c r="X1411" s="787">
        <f>M1411+W1411</f>
        <v>76.7</v>
      </c>
    </row>
    <row r="1412" spans="2:34" ht="15.65" customHeight="1" outlineLevel="2" x14ac:dyDescent="0.25">
      <c r="B1412" s="782"/>
      <c r="D1412" s="816"/>
      <c r="E1412" s="783"/>
      <c r="G1412" s="784">
        <v>0</v>
      </c>
      <c r="H1412" s="784">
        <f>E1412*G1412</f>
        <v>0</v>
      </c>
      <c r="I1412" s="784">
        <v>0</v>
      </c>
      <c r="J1412" s="784">
        <f>E1412*I1412</f>
        <v>0</v>
      </c>
      <c r="K1412" s="784"/>
      <c r="L1412" s="784">
        <f>E1412*K1412</f>
        <v>0</v>
      </c>
      <c r="M1412" s="784">
        <f>J1412+H1412*Onderbouwing_M29!$Y$2+L1412</f>
        <v>0</v>
      </c>
      <c r="N1412" s="1049"/>
      <c r="O1412" s="785"/>
      <c r="P1412" s="785"/>
      <c r="Q1412" s="785"/>
      <c r="R1412" s="785"/>
      <c r="S1412" s="785"/>
      <c r="T1412" s="785"/>
      <c r="U1412" s="785"/>
      <c r="V1412" s="785"/>
      <c r="W1412" s="785"/>
      <c r="X1412" s="785"/>
    </row>
    <row r="1413" spans="2:34" ht="9" customHeight="1" outlineLevel="1" x14ac:dyDescent="0.25">
      <c r="B1413" s="788"/>
      <c r="D1413" s="789"/>
      <c r="E1413" s="791"/>
      <c r="F1413" s="789"/>
      <c r="G1413" s="790"/>
      <c r="H1413" s="790"/>
      <c r="I1413" s="790"/>
      <c r="J1413" s="790"/>
      <c r="K1413" s="790"/>
      <c r="L1413" s="790"/>
      <c r="M1413" s="790"/>
      <c r="N1413" s="1037"/>
      <c r="O1413" s="963"/>
      <c r="P1413" s="963"/>
      <c r="Q1413" s="963"/>
      <c r="R1413" s="963"/>
      <c r="S1413" s="963"/>
      <c r="T1413" s="963"/>
      <c r="U1413" s="963"/>
      <c r="V1413" s="963"/>
      <c r="W1413" s="963"/>
      <c r="X1413" s="963"/>
      <c r="Y1413" s="963"/>
      <c r="Z1413" s="774"/>
      <c r="AA1413" s="779"/>
      <c r="AB1413" s="753"/>
      <c r="AC1413" s="753"/>
      <c r="AD1413" s="753"/>
      <c r="AE1413" s="753"/>
      <c r="AF1413" s="753"/>
      <c r="AG1413" s="758"/>
      <c r="AH1413" s="758"/>
    </row>
    <row r="1414" spans="2:34" ht="15.65" customHeight="1" outlineLevel="1" x14ac:dyDescent="0.25">
      <c r="B1414" s="760" t="s">
        <v>1495</v>
      </c>
      <c r="D1414" s="761" t="s">
        <v>1902</v>
      </c>
      <c r="E1414" s="780">
        <v>1</v>
      </c>
      <c r="F1414" s="761" t="s">
        <v>78</v>
      </c>
      <c r="G1414" s="762"/>
      <c r="H1414" s="762">
        <f>SUM(H1415:H1417)</f>
        <v>0</v>
      </c>
      <c r="I1414" s="762"/>
      <c r="J1414" s="762">
        <f>SUM(J1415:J1417)</f>
        <v>0</v>
      </c>
      <c r="K1414" s="762"/>
      <c r="L1414" s="762">
        <f>SUM(L1415:L1417)</f>
        <v>55</v>
      </c>
      <c r="M1414" s="762">
        <f>SUM(M1415:M1417)</f>
        <v>55</v>
      </c>
      <c r="N1414" s="1049"/>
      <c r="O1414" s="763">
        <f>SUM(M1415:M1417)</f>
        <v>55</v>
      </c>
      <c r="P1414" s="781" t="str">
        <f>B1414</f>
        <v>V4-1-C2</v>
      </c>
      <c r="Q1414" s="781"/>
      <c r="R1414" s="781"/>
      <c r="S1414" s="781"/>
      <c r="T1414" s="781"/>
      <c r="U1414" s="781"/>
      <c r="V1414" s="781"/>
      <c r="W1414" s="781"/>
      <c r="X1414" s="932">
        <f>SUM(X1415:X1417)</f>
        <v>64.900000000000006</v>
      </c>
    </row>
    <row r="1415" spans="2:34" ht="15.65" customHeight="1" outlineLevel="2" x14ac:dyDescent="0.25">
      <c r="B1415" s="782"/>
      <c r="D1415" s="793" t="s">
        <v>168</v>
      </c>
      <c r="E1415" s="783"/>
      <c r="G1415" s="784"/>
      <c r="H1415" s="784"/>
      <c r="I1415" s="795"/>
      <c r="J1415" s="795"/>
      <c r="K1415" s="795"/>
      <c r="L1415" s="784"/>
      <c r="M1415" s="784"/>
      <c r="N1415" s="1049"/>
      <c r="O1415" s="785"/>
      <c r="P1415" s="785"/>
      <c r="Q1415" s="785"/>
      <c r="R1415" s="785"/>
      <c r="S1415" s="785"/>
      <c r="T1415" s="785"/>
      <c r="U1415" s="785"/>
      <c r="V1415" s="785"/>
      <c r="W1415" s="785"/>
      <c r="X1415" s="785"/>
    </row>
    <row r="1416" spans="2:34" ht="15.65" customHeight="1" outlineLevel="2" x14ac:dyDescent="0.25">
      <c r="B1416" s="782"/>
      <c r="D1416" s="816" t="str">
        <f>D1414</f>
        <v>Dakisolatie -glaswol ingeblazen dik 130mm  Rc=3.5 45- 120 m²</v>
      </c>
      <c r="E1416" s="816">
        <v>1</v>
      </c>
      <c r="F1416" s="816" t="s">
        <v>78</v>
      </c>
      <c r="G1416" s="816"/>
      <c r="H1416" s="816">
        <f>E1416*G1416</f>
        <v>0</v>
      </c>
      <c r="I1416" s="816"/>
      <c r="J1416" s="816">
        <f>E1416*I1416</f>
        <v>0</v>
      </c>
      <c r="K1416" s="816">
        <v>55</v>
      </c>
      <c r="L1416" s="816">
        <f>E1416*K1416</f>
        <v>55</v>
      </c>
      <c r="M1416" s="816">
        <f>J1416+H1416*Onderbouwing_M29!$Y$2+L1416</f>
        <v>55</v>
      </c>
      <c r="N1416" s="1049"/>
      <c r="O1416" s="785"/>
      <c r="P1416" s="785"/>
      <c r="Q1416" s="930" t="s">
        <v>1578</v>
      </c>
      <c r="R1416" s="930">
        <f>_xlfn.XLOOKUP(Q1416,Tabellen!$B$4:$B$16,Tabellen!$C$4:$C$16,"controleren")</f>
        <v>0.25</v>
      </c>
      <c r="S1416" s="931">
        <f>M1416*R1416</f>
        <v>13.75</v>
      </c>
      <c r="T1416" s="931">
        <f>M1416-S1416</f>
        <v>41.25</v>
      </c>
      <c r="U1416" s="931">
        <f>S1416*$U$2</f>
        <v>1.2375</v>
      </c>
      <c r="V1416" s="931">
        <f>T1416*$V$2</f>
        <v>8.6624999999999996</v>
      </c>
      <c r="W1416" s="787">
        <f>U1416+V1416</f>
        <v>9.9</v>
      </c>
      <c r="X1416" s="787">
        <f>M1416+W1416</f>
        <v>64.900000000000006</v>
      </c>
    </row>
    <row r="1417" spans="2:34" ht="15.65" customHeight="1" outlineLevel="2" x14ac:dyDescent="0.25">
      <c r="B1417" s="782"/>
      <c r="D1417" s="816"/>
      <c r="E1417" s="783"/>
      <c r="G1417" s="784">
        <v>0</v>
      </c>
      <c r="H1417" s="784">
        <f>E1417*G1417</f>
        <v>0</v>
      </c>
      <c r="I1417" s="784">
        <v>0</v>
      </c>
      <c r="J1417" s="784">
        <f>E1417*I1417</f>
        <v>0</v>
      </c>
      <c r="K1417" s="784"/>
      <c r="L1417" s="784">
        <f>E1417*K1417</f>
        <v>0</v>
      </c>
      <c r="M1417" s="784">
        <f>J1417+H1417*Onderbouwing_M29!$Y$2+L1417</f>
        <v>0</v>
      </c>
      <c r="N1417" s="1049"/>
      <c r="O1417" s="785"/>
      <c r="P1417" s="785"/>
      <c r="Q1417" s="785"/>
      <c r="R1417" s="785"/>
      <c r="S1417" s="785"/>
      <c r="T1417" s="785"/>
      <c r="U1417" s="785"/>
      <c r="V1417" s="785"/>
      <c r="W1417" s="785"/>
      <c r="X1417" s="785"/>
    </row>
    <row r="1418" spans="2:34" ht="9" customHeight="1" outlineLevel="1" x14ac:dyDescent="0.25">
      <c r="B1418" s="788"/>
      <c r="D1418" s="789"/>
      <c r="E1418" s="791"/>
      <c r="F1418" s="789"/>
      <c r="G1418" s="790"/>
      <c r="H1418" s="790"/>
      <c r="I1418" s="790"/>
      <c r="J1418" s="790"/>
      <c r="K1418" s="790"/>
      <c r="L1418" s="790"/>
      <c r="M1418" s="790"/>
      <c r="N1418" s="1037"/>
      <c r="O1418" s="963"/>
      <c r="P1418" s="963"/>
      <c r="Q1418" s="963"/>
      <c r="R1418" s="963"/>
      <c r="S1418" s="963"/>
      <c r="T1418" s="963"/>
      <c r="U1418" s="963"/>
      <c r="V1418" s="963"/>
      <c r="W1418" s="963"/>
      <c r="X1418" s="963"/>
      <c r="Y1418" s="963"/>
      <c r="Z1418" s="774"/>
      <c r="AA1418" s="779"/>
      <c r="AB1418" s="753"/>
      <c r="AC1418" s="753"/>
      <c r="AD1418" s="753"/>
      <c r="AE1418" s="753"/>
      <c r="AF1418" s="753"/>
      <c r="AG1418" s="758"/>
      <c r="AH1418" s="758"/>
    </row>
    <row r="1419" spans="2:34" ht="15.65" customHeight="1" outlineLevel="1" x14ac:dyDescent="0.25">
      <c r="B1419" s="760" t="s">
        <v>1496</v>
      </c>
      <c r="D1419" s="761" t="s">
        <v>1903</v>
      </c>
      <c r="E1419" s="780">
        <v>1</v>
      </c>
      <c r="F1419" s="761" t="s">
        <v>78</v>
      </c>
      <c r="G1419" s="762"/>
      <c r="H1419" s="762">
        <f>SUM(H1420:H1422)</f>
        <v>0</v>
      </c>
      <c r="I1419" s="762"/>
      <c r="J1419" s="762">
        <f>SUM(J1420:J1422)</f>
        <v>0</v>
      </c>
      <c r="K1419" s="762"/>
      <c r="L1419" s="762">
        <f>SUM(L1420:L1422)</f>
        <v>45</v>
      </c>
      <c r="M1419" s="762">
        <f>SUM(M1420:M1422)</f>
        <v>45</v>
      </c>
      <c r="N1419" s="1049"/>
      <c r="O1419" s="763">
        <f>SUM(M1420:M1422)</f>
        <v>45</v>
      </c>
      <c r="P1419" s="781" t="str">
        <f>B1419</f>
        <v>V4-1-C3</v>
      </c>
      <c r="Q1419" s="781"/>
      <c r="R1419" s="781"/>
      <c r="S1419" s="781"/>
      <c r="T1419" s="781"/>
      <c r="U1419" s="781"/>
      <c r="V1419" s="781"/>
      <c r="W1419" s="781"/>
      <c r="X1419" s="932">
        <f>SUM(X1420:X1422)</f>
        <v>53.1</v>
      </c>
    </row>
    <row r="1420" spans="2:34" ht="15.65" customHeight="1" outlineLevel="2" x14ac:dyDescent="0.25">
      <c r="B1420" s="782"/>
      <c r="D1420" s="793" t="s">
        <v>168</v>
      </c>
      <c r="E1420" s="783"/>
      <c r="G1420" s="784"/>
      <c r="H1420" s="784"/>
      <c r="I1420" s="795"/>
      <c r="J1420" s="795"/>
      <c r="K1420" s="795"/>
      <c r="L1420" s="784"/>
      <c r="M1420" s="784"/>
      <c r="N1420" s="1049"/>
      <c r="O1420" s="785"/>
      <c r="P1420" s="785"/>
      <c r="Q1420" s="785"/>
      <c r="R1420" s="785"/>
      <c r="S1420" s="785"/>
      <c r="T1420" s="785"/>
      <c r="U1420" s="785"/>
      <c r="V1420" s="785"/>
      <c r="W1420" s="785"/>
      <c r="X1420" s="785"/>
    </row>
    <row r="1421" spans="2:34" ht="15.65" customHeight="1" outlineLevel="2" x14ac:dyDescent="0.25">
      <c r="B1421" s="782"/>
      <c r="D1421" s="816" t="str">
        <f>D1419</f>
        <v>Dakisolatie -glaswol ingeblazen dik 130mm Rc=3.5 &gt; 120 m²</v>
      </c>
      <c r="E1421" s="816">
        <v>1</v>
      </c>
      <c r="F1421" s="816" t="s">
        <v>78</v>
      </c>
      <c r="G1421" s="816"/>
      <c r="H1421" s="816">
        <f>E1421*G1421</f>
        <v>0</v>
      </c>
      <c r="I1421" s="816"/>
      <c r="J1421" s="816">
        <f>E1421*I1421</f>
        <v>0</v>
      </c>
      <c r="K1421" s="816">
        <v>45</v>
      </c>
      <c r="L1421" s="816">
        <f>E1421*K1421</f>
        <v>45</v>
      </c>
      <c r="M1421" s="816">
        <f>J1421+H1421*Onderbouwing_M29!$Y$2+L1421</f>
        <v>45</v>
      </c>
      <c r="N1421" s="1049"/>
      <c r="O1421" s="785"/>
      <c r="P1421" s="785"/>
      <c r="Q1421" s="930" t="s">
        <v>1578</v>
      </c>
      <c r="R1421" s="930">
        <f>_xlfn.XLOOKUP(Q1421,Tabellen!$B$4:$B$16,Tabellen!$C$4:$C$16,"controleren")</f>
        <v>0.25</v>
      </c>
      <c r="S1421" s="931">
        <f>M1421*R1421</f>
        <v>11.25</v>
      </c>
      <c r="T1421" s="931">
        <f>M1421-S1421</f>
        <v>33.75</v>
      </c>
      <c r="U1421" s="931">
        <f>S1421*$U$2</f>
        <v>1.0125</v>
      </c>
      <c r="V1421" s="931">
        <f>T1421*$V$2</f>
        <v>7.0874999999999995</v>
      </c>
      <c r="W1421" s="787">
        <f>U1421+V1421</f>
        <v>8.1</v>
      </c>
      <c r="X1421" s="787">
        <f>M1421+W1421</f>
        <v>53.1</v>
      </c>
    </row>
    <row r="1422" spans="2:34" ht="15.65" customHeight="1" outlineLevel="2" x14ac:dyDescent="0.25">
      <c r="B1422" s="782"/>
      <c r="D1422" s="816"/>
      <c r="E1422" s="783"/>
      <c r="G1422" s="784">
        <v>0</v>
      </c>
      <c r="H1422" s="784">
        <f>E1422*G1422</f>
        <v>0</v>
      </c>
      <c r="I1422" s="784">
        <v>0</v>
      </c>
      <c r="J1422" s="784">
        <f>E1422*I1422</f>
        <v>0</v>
      </c>
      <c r="K1422" s="784"/>
      <c r="L1422" s="784">
        <f>E1422*K1422</f>
        <v>0</v>
      </c>
      <c r="M1422" s="784">
        <f>J1422+H1422*Onderbouwing_M29!$Y$2+L1422</f>
        <v>0</v>
      </c>
      <c r="N1422" s="1049"/>
      <c r="O1422" s="785"/>
      <c r="P1422" s="785"/>
      <c r="Q1422" s="785"/>
      <c r="R1422" s="785"/>
      <c r="S1422" s="785"/>
      <c r="T1422" s="785"/>
      <c r="U1422" s="785"/>
      <c r="V1422" s="785"/>
      <c r="W1422" s="785"/>
      <c r="X1422" s="785"/>
    </row>
    <row r="1423" spans="2:34" ht="9" customHeight="1" outlineLevel="1" x14ac:dyDescent="0.25">
      <c r="B1423" s="788"/>
      <c r="D1423" s="789"/>
      <c r="E1423" s="791"/>
      <c r="F1423" s="789"/>
      <c r="G1423" s="790"/>
      <c r="H1423" s="790"/>
      <c r="I1423" s="790"/>
      <c r="J1423" s="790"/>
      <c r="K1423" s="790"/>
      <c r="L1423" s="790"/>
      <c r="M1423" s="790"/>
      <c r="N1423" s="1037"/>
      <c r="O1423" s="963"/>
      <c r="P1423" s="963"/>
      <c r="Q1423" s="963"/>
      <c r="R1423" s="963"/>
      <c r="S1423" s="963"/>
      <c r="T1423" s="963"/>
      <c r="U1423" s="963"/>
      <c r="V1423" s="963"/>
      <c r="W1423" s="963"/>
      <c r="X1423" s="963"/>
      <c r="Y1423" s="963"/>
      <c r="Z1423" s="774"/>
      <c r="AA1423" s="779"/>
      <c r="AB1423" s="753"/>
      <c r="AC1423" s="753"/>
      <c r="AD1423" s="753"/>
      <c r="AE1423" s="753"/>
      <c r="AF1423" s="753"/>
      <c r="AG1423" s="758"/>
      <c r="AH1423" s="758"/>
    </row>
    <row r="1424" spans="2:34" ht="15.65" customHeight="1" outlineLevel="1" x14ac:dyDescent="0.25">
      <c r="B1424" s="760" t="s">
        <v>1497</v>
      </c>
      <c r="D1424" s="761" t="s">
        <v>1567</v>
      </c>
      <c r="E1424" s="780">
        <v>1</v>
      </c>
      <c r="F1424" s="761" t="s">
        <v>78</v>
      </c>
      <c r="G1424" s="762"/>
      <c r="H1424" s="762">
        <f>SUM(H1425:H1428)</f>
        <v>0</v>
      </c>
      <c r="I1424" s="762"/>
      <c r="J1424" s="762">
        <f>SUM(J1425:J1428)</f>
        <v>0</v>
      </c>
      <c r="K1424" s="762"/>
      <c r="L1424" s="762">
        <f>SUM(L1425:L1428)</f>
        <v>0.1</v>
      </c>
      <c r="M1424" s="762">
        <f>SUM(M1425:M1428)</f>
        <v>0.1</v>
      </c>
      <c r="N1424" s="1049"/>
      <c r="O1424" s="763">
        <f>SUM(M1425:M1428)</f>
        <v>0.1</v>
      </c>
      <c r="P1424" s="781" t="str">
        <f>B1424</f>
        <v>V4-1-C4</v>
      </c>
      <c r="Q1424" s="781"/>
      <c r="R1424" s="781"/>
      <c r="S1424" s="781"/>
      <c r="T1424" s="781"/>
      <c r="U1424" s="781"/>
      <c r="V1424" s="781"/>
      <c r="W1424" s="781"/>
      <c r="X1424" s="932">
        <f>SUM(X1425:X1428)</f>
        <v>0.11800000000000001</v>
      </c>
    </row>
    <row r="1425" spans="2:34" ht="15.65" customHeight="1" outlineLevel="2" x14ac:dyDescent="0.25">
      <c r="B1425" s="782"/>
      <c r="D1425" s="793" t="s">
        <v>1904</v>
      </c>
      <c r="E1425" s="783"/>
      <c r="G1425" s="784"/>
      <c r="H1425" s="784"/>
      <c r="I1425" s="795"/>
      <c r="J1425" s="795"/>
      <c r="K1425" s="795"/>
      <c r="L1425" s="784"/>
      <c r="M1425" s="784"/>
      <c r="N1425" s="1049"/>
      <c r="O1425" s="785"/>
      <c r="P1425" s="785"/>
      <c r="Q1425" s="785"/>
      <c r="R1425" s="785"/>
      <c r="S1425" s="785"/>
      <c r="T1425" s="785"/>
      <c r="U1425" s="785"/>
      <c r="V1425" s="785"/>
      <c r="W1425" s="785"/>
      <c r="X1425" s="785"/>
    </row>
    <row r="1426" spans="2:34" ht="15.65" customHeight="1" outlineLevel="2" x14ac:dyDescent="0.25">
      <c r="B1426" s="935" t="s">
        <v>1552</v>
      </c>
      <c r="D1426" s="793" t="s">
        <v>1905</v>
      </c>
      <c r="E1426" s="840"/>
      <c r="F1426" s="838"/>
      <c r="G1426" s="841"/>
      <c r="H1426" s="841"/>
      <c r="I1426" s="841"/>
      <c r="J1426" s="841"/>
      <c r="K1426" s="841"/>
      <c r="L1426" s="841"/>
      <c r="M1426" s="841"/>
      <c r="O1426" s="842"/>
      <c r="P1426" s="843"/>
      <c r="Q1426" s="843"/>
      <c r="R1426" s="843"/>
      <c r="S1426" s="843"/>
      <c r="T1426" s="843"/>
      <c r="U1426" s="843"/>
      <c r="V1426" s="843"/>
      <c r="W1426" s="843"/>
      <c r="X1426" s="843"/>
    </row>
    <row r="1427" spans="2:34" ht="15.65" customHeight="1" outlineLevel="2" x14ac:dyDescent="0.25">
      <c r="B1427" s="935" t="s">
        <v>1552</v>
      </c>
      <c r="D1427" s="816" t="str">
        <f>D1424</f>
        <v xml:space="preserve">╚ Meerprijs glaswol ingeblazen per mm </v>
      </c>
      <c r="E1427" s="816">
        <v>1</v>
      </c>
      <c r="F1427" s="816" t="s">
        <v>78</v>
      </c>
      <c r="G1427" s="816"/>
      <c r="H1427" s="816">
        <f>E1427*G1427</f>
        <v>0</v>
      </c>
      <c r="I1427" s="816"/>
      <c r="J1427" s="816">
        <f>E1427*I1427</f>
        <v>0</v>
      </c>
      <c r="K1427" s="816">
        <v>0.1</v>
      </c>
      <c r="L1427" s="816">
        <f>E1427*K1427</f>
        <v>0.1</v>
      </c>
      <c r="M1427" s="816">
        <f>J1427+H1427*Onderbouwing_M29!$Y$2+L1427</f>
        <v>0.1</v>
      </c>
      <c r="N1427" s="1049"/>
      <c r="O1427" s="785"/>
      <c r="P1427" s="785"/>
      <c r="Q1427" s="930" t="s">
        <v>1578</v>
      </c>
      <c r="R1427" s="930">
        <f>_xlfn.XLOOKUP(Q1427,Tabellen!$B$4:$B$16,Tabellen!$C$4:$C$16,"controleren")</f>
        <v>0.25</v>
      </c>
      <c r="S1427" s="931">
        <f>M1427*R1427</f>
        <v>2.5000000000000001E-2</v>
      </c>
      <c r="T1427" s="931">
        <f>M1427-S1427</f>
        <v>7.5000000000000011E-2</v>
      </c>
      <c r="U1427" s="931">
        <f>S1427*$U$2</f>
        <v>2.2499999999999998E-3</v>
      </c>
      <c r="V1427" s="931">
        <f>T1427*$V$2</f>
        <v>1.575E-2</v>
      </c>
      <c r="W1427" s="787">
        <f>U1427+V1427</f>
        <v>1.7999999999999999E-2</v>
      </c>
      <c r="X1427" s="787">
        <f>M1427+W1427</f>
        <v>0.11800000000000001</v>
      </c>
    </row>
    <row r="1428" spans="2:34" ht="15.65" customHeight="1" outlineLevel="2" x14ac:dyDescent="0.25">
      <c r="B1428" s="782"/>
      <c r="D1428" s="816"/>
      <c r="E1428" s="783"/>
      <c r="G1428" s="784">
        <v>0</v>
      </c>
      <c r="H1428" s="784">
        <f>E1428*G1428</f>
        <v>0</v>
      </c>
      <c r="I1428" s="784">
        <v>0</v>
      </c>
      <c r="J1428" s="784">
        <f>E1428*I1428</f>
        <v>0</v>
      </c>
      <c r="K1428" s="784"/>
      <c r="L1428" s="784">
        <f>E1428*K1428</f>
        <v>0</v>
      </c>
      <c r="M1428" s="784">
        <f>J1428+H1428*Onderbouwing_M29!$Y$2+L1428</f>
        <v>0</v>
      </c>
      <c r="N1428" s="1049"/>
      <c r="O1428" s="785"/>
      <c r="P1428" s="785"/>
      <c r="Q1428" s="785"/>
      <c r="R1428" s="785"/>
      <c r="S1428" s="785"/>
      <c r="T1428" s="785"/>
      <c r="U1428" s="785"/>
      <c r="V1428" s="785"/>
      <c r="W1428" s="785"/>
      <c r="X1428" s="785"/>
    </row>
    <row r="1429" spans="2:34" ht="9" customHeight="1" outlineLevel="1" x14ac:dyDescent="0.25">
      <c r="B1429" s="788"/>
      <c r="D1429" s="789"/>
      <c r="E1429" s="791"/>
      <c r="F1429" s="789"/>
      <c r="G1429" s="790"/>
      <c r="H1429" s="790"/>
      <c r="I1429" s="790"/>
      <c r="J1429" s="790"/>
      <c r="K1429" s="790"/>
      <c r="L1429" s="790"/>
      <c r="M1429" s="790"/>
      <c r="N1429" s="1037"/>
      <c r="O1429" s="963"/>
      <c r="P1429" s="963"/>
      <c r="Q1429" s="963"/>
      <c r="R1429" s="963"/>
      <c r="S1429" s="963"/>
      <c r="T1429" s="963"/>
      <c r="U1429" s="963"/>
      <c r="V1429" s="963"/>
      <c r="W1429" s="963"/>
      <c r="X1429" s="963"/>
      <c r="Y1429" s="963"/>
      <c r="Z1429" s="774"/>
      <c r="AA1429" s="779"/>
      <c r="AB1429" s="753"/>
      <c r="AC1429" s="753"/>
      <c r="AD1429" s="753"/>
      <c r="AE1429" s="753"/>
      <c r="AF1429" s="753"/>
      <c r="AG1429" s="758"/>
      <c r="AH1429" s="758"/>
    </row>
    <row r="1430" spans="2:34" ht="15.65" customHeight="1" outlineLevel="1" x14ac:dyDescent="0.25">
      <c r="B1430" s="760" t="s">
        <v>1498</v>
      </c>
      <c r="D1430" s="761" t="s">
        <v>1906</v>
      </c>
      <c r="E1430" s="780">
        <v>1</v>
      </c>
      <c r="F1430" s="761" t="s">
        <v>78</v>
      </c>
      <c r="G1430" s="762"/>
      <c r="H1430" s="762">
        <f>SUM(H1431:H1437)</f>
        <v>0</v>
      </c>
      <c r="I1430" s="762"/>
      <c r="J1430" s="762">
        <f>SUM(J1431:J1437)</f>
        <v>0</v>
      </c>
      <c r="K1430" s="762"/>
      <c r="L1430" s="762">
        <f>SUM(L1431:L1437)</f>
        <v>136.1</v>
      </c>
      <c r="M1430" s="762">
        <f>SUM(M1431:M1437)</f>
        <v>136.1</v>
      </c>
      <c r="N1430" s="1049"/>
      <c r="O1430" s="763">
        <f>SUM(M1431:M1437)</f>
        <v>136.1</v>
      </c>
      <c r="P1430" s="781" t="str">
        <f>B1430</f>
        <v>V4-1-D1</v>
      </c>
      <c r="Q1430" s="781"/>
      <c r="R1430" s="781"/>
      <c r="S1430" s="781"/>
      <c r="T1430" s="781"/>
      <c r="U1430" s="781"/>
      <c r="V1430" s="781"/>
      <c r="W1430" s="781"/>
      <c r="X1430" s="932">
        <f>SUM(X1431:X1437)</f>
        <v>160.59799999999998</v>
      </c>
    </row>
    <row r="1431" spans="2:34" ht="15.65" customHeight="1" outlineLevel="2" x14ac:dyDescent="0.25">
      <c r="B1431" s="782"/>
      <c r="D1431" s="793" t="s">
        <v>1395</v>
      </c>
      <c r="E1431" s="783"/>
      <c r="G1431" s="784"/>
      <c r="H1431" s="784"/>
      <c r="I1431" s="795"/>
      <c r="J1431" s="795"/>
      <c r="K1431" s="795"/>
      <c r="L1431" s="784"/>
      <c r="M1431" s="784"/>
      <c r="N1431" s="1049"/>
      <c r="O1431" s="785"/>
      <c r="P1431" s="785"/>
      <c r="Q1431" s="785"/>
      <c r="R1431" s="785"/>
      <c r="S1431" s="785"/>
      <c r="T1431" s="785"/>
      <c r="U1431" s="785"/>
      <c r="V1431" s="785"/>
      <c r="W1431" s="785"/>
      <c r="X1431" s="785"/>
    </row>
    <row r="1432" spans="2:34" ht="15.65" customHeight="1" outlineLevel="2" x14ac:dyDescent="0.25">
      <c r="B1432" s="782"/>
      <c r="D1432" s="816" t="str">
        <f>D1430</f>
        <v>Dakisolatie -vlaswol deken dik 140mm Rc=3.5 &lt; 45 m²</v>
      </c>
      <c r="E1432" s="816">
        <v>1</v>
      </c>
      <c r="F1432" s="816" t="s">
        <v>78</v>
      </c>
      <c r="G1432" s="816"/>
      <c r="H1432" s="816">
        <f>E1432*G1432</f>
        <v>0</v>
      </c>
      <c r="I1432" s="816"/>
      <c r="J1432" s="816">
        <f>E1432*I1432</f>
        <v>0</v>
      </c>
      <c r="K1432" s="816">
        <v>70</v>
      </c>
      <c r="L1432" s="816">
        <f>E1432*K1432</f>
        <v>70</v>
      </c>
      <c r="M1432" s="816">
        <f>J1432+H1432*Onderbouwing_M29!$Y$2+L1432</f>
        <v>70</v>
      </c>
      <c r="N1432" s="1049"/>
      <c r="O1432" s="785"/>
      <c r="P1432" s="785"/>
      <c r="Q1432" s="930" t="s">
        <v>1578</v>
      </c>
      <c r="R1432" s="930">
        <f>_xlfn.XLOOKUP(Q1432,Tabellen!$B$4:$B$16,Tabellen!$C$4:$C$16,"controleren")</f>
        <v>0.25</v>
      </c>
      <c r="S1432" s="931">
        <f>M1432*R1432</f>
        <v>17.5</v>
      </c>
      <c r="T1432" s="931">
        <f>M1432-S1432</f>
        <v>52.5</v>
      </c>
      <c r="U1432" s="931">
        <f>S1432*$U$2</f>
        <v>1.575</v>
      </c>
      <c r="V1432" s="931">
        <f>T1432*$V$2</f>
        <v>11.025</v>
      </c>
      <c r="W1432" s="787">
        <f>U1432+V1432</f>
        <v>12.6</v>
      </c>
      <c r="X1432" s="787">
        <f>M1432+W1432</f>
        <v>82.6</v>
      </c>
    </row>
    <row r="1433" spans="2:34" ht="15.65" customHeight="1" outlineLevel="2" x14ac:dyDescent="0.25">
      <c r="B1433" s="782"/>
      <c r="D1433" s="816"/>
      <c r="E1433" s="816"/>
      <c r="F1433" s="816"/>
      <c r="G1433" s="808"/>
      <c r="H1433" s="816"/>
      <c r="I1433" s="816"/>
      <c r="J1433" s="816"/>
      <c r="K1433" s="816"/>
      <c r="L1433" s="816"/>
      <c r="M1433" s="816"/>
      <c r="N1433" s="1049"/>
      <c r="O1433" s="785"/>
      <c r="P1433" s="785"/>
      <c r="Q1433" s="930" t="s">
        <v>1578</v>
      </c>
      <c r="R1433" s="930">
        <f>_xlfn.XLOOKUP(Q1433,Tabellen!$B$4:$B$16,Tabellen!$C$4:$C$16,"controleren")</f>
        <v>0.25</v>
      </c>
      <c r="S1433" s="931">
        <f>M1433*R1433</f>
        <v>0</v>
      </c>
      <c r="T1433" s="931">
        <f>M1433-S1433</f>
        <v>0</v>
      </c>
      <c r="U1433" s="931">
        <f>S1433*$U$2</f>
        <v>0</v>
      </c>
      <c r="V1433" s="931">
        <f>T1433*$V$2</f>
        <v>0</v>
      </c>
      <c r="W1433" s="787">
        <f>U1433+V1433</f>
        <v>0</v>
      </c>
      <c r="X1433" s="787">
        <f>M1433+W1433</f>
        <v>0</v>
      </c>
    </row>
    <row r="1434" spans="2:34" ht="15.65" customHeight="1" outlineLevel="2" x14ac:dyDescent="0.25">
      <c r="B1434" s="935" t="s">
        <v>1552</v>
      </c>
      <c r="D1434" s="816" t="s">
        <v>1410</v>
      </c>
      <c r="E1434" s="816">
        <v>1</v>
      </c>
      <c r="F1434" s="816" t="s">
        <v>78</v>
      </c>
      <c r="G1434" s="808"/>
      <c r="H1434" s="816">
        <f>E1434*G1434</f>
        <v>0</v>
      </c>
      <c r="I1434" s="808"/>
      <c r="J1434" s="816">
        <f>E1434*I1434</f>
        <v>0</v>
      </c>
      <c r="K1434" s="816">
        <v>15</v>
      </c>
      <c r="L1434" s="816">
        <f>E1434*K1434</f>
        <v>15</v>
      </c>
      <c r="M1434" s="816">
        <f>J1434+H1434*Onderbouwing_M29!$Y$2+L1434</f>
        <v>15</v>
      </c>
      <c r="N1434" s="1049"/>
      <c r="O1434" s="785"/>
      <c r="P1434" s="785"/>
      <c r="Q1434" s="930" t="s">
        <v>1578</v>
      </c>
      <c r="R1434" s="930">
        <f>_xlfn.XLOOKUP(Q1434,Tabellen!$B$4:$B$16,Tabellen!$C$4:$C$16,"controleren")</f>
        <v>0.25</v>
      </c>
      <c r="S1434" s="931">
        <f>M1434*R1434</f>
        <v>3.75</v>
      </c>
      <c r="T1434" s="931">
        <f>M1434-S1434</f>
        <v>11.25</v>
      </c>
      <c r="U1434" s="931">
        <f>S1434*$U$2</f>
        <v>0.33749999999999997</v>
      </c>
      <c r="V1434" s="931">
        <f>T1434*$V$2</f>
        <v>2.3624999999999998</v>
      </c>
      <c r="W1434" s="787">
        <f>U1434+V1434</f>
        <v>2.6999999999999997</v>
      </c>
      <c r="X1434" s="787">
        <f>M1434+W1434</f>
        <v>17.7</v>
      </c>
    </row>
    <row r="1435" spans="2:34" ht="15.65" customHeight="1" outlineLevel="2" x14ac:dyDescent="0.25">
      <c r="B1435" s="935" t="s">
        <v>1552</v>
      </c>
      <c r="D1435" s="816" t="s">
        <v>1412</v>
      </c>
      <c r="E1435" s="816">
        <v>1</v>
      </c>
      <c r="F1435" s="816" t="s">
        <v>78</v>
      </c>
      <c r="G1435" s="808"/>
      <c r="H1435" s="816">
        <f>E1435*G1435</f>
        <v>0</v>
      </c>
      <c r="I1435" s="816"/>
      <c r="J1435" s="816">
        <f>E1435*I1435</f>
        <v>0</v>
      </c>
      <c r="K1435" s="816">
        <v>22.2</v>
      </c>
      <c r="L1435" s="816">
        <f>E1435*K1435</f>
        <v>22.2</v>
      </c>
      <c r="M1435" s="816">
        <f>J1435+H1435*Onderbouwing_M29!$Y$2+L1435</f>
        <v>22.2</v>
      </c>
      <c r="N1435" s="1049"/>
      <c r="O1435" s="785"/>
      <c r="P1435" s="785"/>
      <c r="Q1435" s="930" t="s">
        <v>1578</v>
      </c>
      <c r="R1435" s="930">
        <f>_xlfn.XLOOKUP(Q1435,Tabellen!$B$4:$B$16,Tabellen!$C$4:$C$16,"controleren")</f>
        <v>0.25</v>
      </c>
      <c r="S1435" s="931">
        <f>M1435*R1435</f>
        <v>5.55</v>
      </c>
      <c r="T1435" s="931">
        <f>M1435-S1435</f>
        <v>16.649999999999999</v>
      </c>
      <c r="U1435" s="931">
        <f>S1435*$U$2</f>
        <v>0.49949999999999994</v>
      </c>
      <c r="V1435" s="931">
        <f>T1435*$V$2</f>
        <v>3.4964999999999997</v>
      </c>
      <c r="W1435" s="787">
        <f>U1435+V1435</f>
        <v>3.9959999999999996</v>
      </c>
      <c r="X1435" s="787">
        <f>M1435+W1435</f>
        <v>26.195999999999998</v>
      </c>
    </row>
    <row r="1436" spans="2:34" ht="15.65" customHeight="1" outlineLevel="2" x14ac:dyDescent="0.25">
      <c r="B1436" s="935" t="s">
        <v>1552</v>
      </c>
      <c r="D1436" s="816" t="s">
        <v>1893</v>
      </c>
      <c r="E1436" s="816">
        <v>1</v>
      </c>
      <c r="F1436" s="816" t="s">
        <v>78</v>
      </c>
      <c r="G1436" s="808"/>
      <c r="H1436" s="816">
        <f>E1436*G1436</f>
        <v>0</v>
      </c>
      <c r="I1436" s="816"/>
      <c r="J1436" s="816">
        <f>E1436*I1436</f>
        <v>0</v>
      </c>
      <c r="K1436" s="816">
        <v>28.9</v>
      </c>
      <c r="L1436" s="816">
        <f>E1436*K1436</f>
        <v>28.9</v>
      </c>
      <c r="M1436" s="816">
        <f>J1436+H1436*Onderbouwing_M29!$Y$2+L1436</f>
        <v>28.9</v>
      </c>
      <c r="N1436" s="1049"/>
      <c r="O1436" s="785"/>
      <c r="P1436" s="785"/>
      <c r="Q1436" s="930" t="s">
        <v>1578</v>
      </c>
      <c r="R1436" s="930">
        <f>_xlfn.XLOOKUP(Q1436,Tabellen!$B$4:$B$16,Tabellen!$C$4:$C$16,"controleren")</f>
        <v>0.25</v>
      </c>
      <c r="S1436" s="931">
        <f>M1436*R1436</f>
        <v>7.2249999999999996</v>
      </c>
      <c r="T1436" s="931">
        <f>M1436-S1436</f>
        <v>21.674999999999997</v>
      </c>
      <c r="U1436" s="931">
        <f>S1436*$U$2</f>
        <v>0.65024999999999999</v>
      </c>
      <c r="V1436" s="931">
        <f>T1436*$V$2</f>
        <v>4.5517499999999993</v>
      </c>
      <c r="W1436" s="787">
        <f>U1436+V1436</f>
        <v>5.2019999999999991</v>
      </c>
      <c r="X1436" s="787">
        <f>M1436+W1436</f>
        <v>34.101999999999997</v>
      </c>
    </row>
    <row r="1437" spans="2:34" ht="15.65" customHeight="1" outlineLevel="2" x14ac:dyDescent="0.25">
      <c r="B1437" s="782"/>
      <c r="D1437" s="816"/>
      <c r="E1437" s="783"/>
      <c r="G1437" s="784">
        <v>0</v>
      </c>
      <c r="H1437" s="784">
        <f>E1437*G1437</f>
        <v>0</v>
      </c>
      <c r="I1437" s="784">
        <v>0</v>
      </c>
      <c r="J1437" s="784">
        <f>E1437*I1437</f>
        <v>0</v>
      </c>
      <c r="K1437" s="784"/>
      <c r="L1437" s="784">
        <f>E1437*K1437</f>
        <v>0</v>
      </c>
      <c r="M1437" s="784">
        <f>J1437+H1437*Onderbouwing_M29!$Y$2+L1437</f>
        <v>0</v>
      </c>
      <c r="N1437" s="1049"/>
      <c r="O1437" s="785"/>
      <c r="P1437" s="785"/>
      <c r="Q1437" s="785"/>
      <c r="R1437" s="785"/>
      <c r="S1437" s="785"/>
      <c r="T1437" s="785"/>
      <c r="U1437" s="785"/>
      <c r="V1437" s="785"/>
      <c r="W1437" s="785"/>
      <c r="X1437" s="785"/>
    </row>
    <row r="1438" spans="2:34" ht="9" customHeight="1" outlineLevel="1" x14ac:dyDescent="0.25">
      <c r="B1438" s="788"/>
      <c r="D1438" s="789"/>
      <c r="E1438" s="791"/>
      <c r="F1438" s="789"/>
      <c r="G1438" s="790"/>
      <c r="H1438" s="790"/>
      <c r="I1438" s="790"/>
      <c r="J1438" s="790"/>
      <c r="K1438" s="790"/>
      <c r="L1438" s="790"/>
      <c r="M1438" s="790"/>
      <c r="N1438" s="1037"/>
      <c r="O1438" s="963"/>
      <c r="P1438" s="963"/>
      <c r="Q1438" s="963"/>
      <c r="R1438" s="963"/>
      <c r="S1438" s="963"/>
      <c r="T1438" s="963"/>
      <c r="U1438" s="963"/>
      <c r="V1438" s="963"/>
      <c r="W1438" s="963"/>
      <c r="X1438" s="963"/>
      <c r="Y1438" s="963"/>
      <c r="Z1438" s="774"/>
      <c r="AA1438" s="779"/>
      <c r="AB1438" s="753"/>
      <c r="AC1438" s="753"/>
      <c r="AD1438" s="753"/>
      <c r="AE1438" s="753"/>
      <c r="AF1438" s="753"/>
      <c r="AG1438" s="758"/>
      <c r="AH1438" s="758"/>
    </row>
    <row r="1439" spans="2:34" ht="15.65" customHeight="1" outlineLevel="1" x14ac:dyDescent="0.25">
      <c r="B1439" s="760" t="s">
        <v>1499</v>
      </c>
      <c r="D1439" s="761" t="s">
        <v>1907</v>
      </c>
      <c r="E1439" s="780">
        <v>1</v>
      </c>
      <c r="F1439" s="761" t="s">
        <v>78</v>
      </c>
      <c r="G1439" s="762"/>
      <c r="H1439" s="762">
        <f>SUM(H1440:H1446)</f>
        <v>0</v>
      </c>
      <c r="I1439" s="762"/>
      <c r="J1439" s="762">
        <f>SUM(J1440:J1446)</f>
        <v>0</v>
      </c>
      <c r="K1439" s="762"/>
      <c r="L1439" s="762">
        <f>SUM(L1440:L1446)</f>
        <v>131.1</v>
      </c>
      <c r="M1439" s="762">
        <f>SUM(M1440:M1446)</f>
        <v>131.1</v>
      </c>
      <c r="N1439" s="1049"/>
      <c r="O1439" s="763">
        <f>SUM(M1440:M1446)</f>
        <v>131.1</v>
      </c>
      <c r="P1439" s="781" t="str">
        <f>B1439</f>
        <v>V4-1-D2</v>
      </c>
      <c r="Q1439" s="781"/>
      <c r="R1439" s="781"/>
      <c r="S1439" s="781"/>
      <c r="T1439" s="781"/>
      <c r="U1439" s="781"/>
      <c r="V1439" s="781"/>
      <c r="W1439" s="781"/>
      <c r="X1439" s="932">
        <f>SUM(X1440:X1446)</f>
        <v>154.69800000000001</v>
      </c>
    </row>
    <row r="1440" spans="2:34" ht="15.65" customHeight="1" outlineLevel="2" x14ac:dyDescent="0.25">
      <c r="B1440" s="782"/>
      <c r="D1440" s="793" t="s">
        <v>1395</v>
      </c>
      <c r="E1440" s="783"/>
      <c r="G1440" s="784"/>
      <c r="H1440" s="784"/>
      <c r="I1440" s="795"/>
      <c r="J1440" s="795"/>
      <c r="K1440" s="795"/>
      <c r="L1440" s="784"/>
      <c r="M1440" s="784"/>
      <c r="N1440" s="1049"/>
      <c r="O1440" s="785"/>
      <c r="P1440" s="785"/>
      <c r="Q1440" s="785"/>
      <c r="R1440" s="785"/>
      <c r="S1440" s="785"/>
      <c r="T1440" s="785"/>
      <c r="U1440" s="785"/>
      <c r="V1440" s="785"/>
      <c r="W1440" s="785"/>
      <c r="X1440" s="785"/>
    </row>
    <row r="1441" spans="2:34" ht="15.65" customHeight="1" outlineLevel="2" x14ac:dyDescent="0.25">
      <c r="B1441" s="782"/>
      <c r="D1441" s="816" t="str">
        <f>D1439</f>
        <v>Dakisolatie -vlaswol deken dik 140mm  Rc=3.5 45- 120 m²</v>
      </c>
      <c r="E1441" s="816">
        <v>1</v>
      </c>
      <c r="F1441" s="816" t="s">
        <v>78</v>
      </c>
      <c r="G1441" s="816"/>
      <c r="H1441" s="816">
        <f>E1441*G1441</f>
        <v>0</v>
      </c>
      <c r="I1441" s="816"/>
      <c r="J1441" s="816">
        <f>E1441*I1441</f>
        <v>0</v>
      </c>
      <c r="K1441" s="816">
        <v>65</v>
      </c>
      <c r="L1441" s="816">
        <f>E1441*K1441</f>
        <v>65</v>
      </c>
      <c r="M1441" s="816">
        <f>J1441+H1441*Onderbouwing_M29!$Y$2+L1441</f>
        <v>65</v>
      </c>
      <c r="N1441" s="1049"/>
      <c r="O1441" s="785"/>
      <c r="P1441" s="785"/>
      <c r="Q1441" s="930" t="s">
        <v>1578</v>
      </c>
      <c r="R1441" s="930">
        <f>_xlfn.XLOOKUP(Q1441,Tabellen!$B$4:$B$16,Tabellen!$C$4:$C$16,"controleren")</f>
        <v>0.25</v>
      </c>
      <c r="S1441" s="931">
        <f>M1441*R1441</f>
        <v>16.25</v>
      </c>
      <c r="T1441" s="931">
        <f>M1441-S1441</f>
        <v>48.75</v>
      </c>
      <c r="U1441" s="931">
        <f>S1441*$U$2</f>
        <v>1.4624999999999999</v>
      </c>
      <c r="V1441" s="931">
        <f>T1441*$V$2</f>
        <v>10.237499999999999</v>
      </c>
      <c r="W1441" s="787">
        <f>U1441+V1441</f>
        <v>11.7</v>
      </c>
      <c r="X1441" s="787">
        <f>M1441+W1441</f>
        <v>76.7</v>
      </c>
    </row>
    <row r="1442" spans="2:34" ht="15.65" customHeight="1" outlineLevel="2" x14ac:dyDescent="0.25">
      <c r="B1442" s="782"/>
      <c r="D1442" s="816"/>
      <c r="E1442" s="816"/>
      <c r="F1442" s="816"/>
      <c r="G1442" s="808"/>
      <c r="H1442" s="816"/>
      <c r="I1442" s="816"/>
      <c r="J1442" s="816"/>
      <c r="K1442" s="816"/>
      <c r="L1442" s="816"/>
      <c r="M1442" s="816"/>
      <c r="N1442" s="1049"/>
      <c r="O1442" s="785"/>
      <c r="P1442" s="785"/>
      <c r="Q1442" s="930" t="s">
        <v>1578</v>
      </c>
      <c r="R1442" s="930">
        <f>_xlfn.XLOOKUP(Q1442,Tabellen!$B$4:$B$16,Tabellen!$C$4:$C$16,"controleren")</f>
        <v>0.25</v>
      </c>
      <c r="S1442" s="931">
        <f>M1442*R1442</f>
        <v>0</v>
      </c>
      <c r="T1442" s="931">
        <f>M1442-S1442</f>
        <v>0</v>
      </c>
      <c r="U1442" s="931">
        <f>S1442*$U$2</f>
        <v>0</v>
      </c>
      <c r="V1442" s="931">
        <f>T1442*$V$2</f>
        <v>0</v>
      </c>
      <c r="W1442" s="787">
        <f>U1442+V1442</f>
        <v>0</v>
      </c>
      <c r="X1442" s="787">
        <f>M1442+W1442</f>
        <v>0</v>
      </c>
    </row>
    <row r="1443" spans="2:34" ht="15.65" customHeight="1" outlineLevel="2" x14ac:dyDescent="0.25">
      <c r="B1443" s="935" t="s">
        <v>1552</v>
      </c>
      <c r="D1443" s="816" t="s">
        <v>1410</v>
      </c>
      <c r="E1443" s="816">
        <v>1</v>
      </c>
      <c r="F1443" s="816" t="s">
        <v>78</v>
      </c>
      <c r="G1443" s="808"/>
      <c r="H1443" s="816">
        <f>E1443*G1443</f>
        <v>0</v>
      </c>
      <c r="I1443" s="808"/>
      <c r="J1443" s="816">
        <f>E1443*I1443</f>
        <v>0</v>
      </c>
      <c r="K1443" s="816">
        <v>15</v>
      </c>
      <c r="L1443" s="816">
        <f>E1443*K1443</f>
        <v>15</v>
      </c>
      <c r="M1443" s="816">
        <f>J1443+H1443*Onderbouwing_M29!$Y$2+L1443</f>
        <v>15</v>
      </c>
      <c r="N1443" s="1049"/>
      <c r="O1443" s="785"/>
      <c r="P1443" s="785"/>
      <c r="Q1443" s="930" t="s">
        <v>1578</v>
      </c>
      <c r="R1443" s="930">
        <f>_xlfn.XLOOKUP(Q1443,Tabellen!$B$4:$B$16,Tabellen!$C$4:$C$16,"controleren")</f>
        <v>0.25</v>
      </c>
      <c r="S1443" s="931">
        <f>M1443*R1443</f>
        <v>3.75</v>
      </c>
      <c r="T1443" s="931">
        <f>M1443-S1443</f>
        <v>11.25</v>
      </c>
      <c r="U1443" s="931">
        <f>S1443*$U$2</f>
        <v>0.33749999999999997</v>
      </c>
      <c r="V1443" s="931">
        <f>T1443*$V$2</f>
        <v>2.3624999999999998</v>
      </c>
      <c r="W1443" s="787">
        <f>U1443+V1443</f>
        <v>2.6999999999999997</v>
      </c>
      <c r="X1443" s="787">
        <f>M1443+W1443</f>
        <v>17.7</v>
      </c>
    </row>
    <row r="1444" spans="2:34" ht="15.65" customHeight="1" outlineLevel="2" x14ac:dyDescent="0.25">
      <c r="B1444" s="935" t="s">
        <v>1552</v>
      </c>
      <c r="D1444" s="816" t="s">
        <v>1412</v>
      </c>
      <c r="E1444" s="816">
        <v>1</v>
      </c>
      <c r="F1444" s="816" t="s">
        <v>78</v>
      </c>
      <c r="G1444" s="808"/>
      <c r="H1444" s="816">
        <f>E1444*G1444</f>
        <v>0</v>
      </c>
      <c r="I1444" s="816"/>
      <c r="J1444" s="816">
        <f>E1444*I1444</f>
        <v>0</v>
      </c>
      <c r="K1444" s="816">
        <v>22.2</v>
      </c>
      <c r="L1444" s="816">
        <f>E1444*K1444</f>
        <v>22.2</v>
      </c>
      <c r="M1444" s="816">
        <f>J1444+H1444*Onderbouwing_M29!$Y$2+L1444</f>
        <v>22.2</v>
      </c>
      <c r="N1444" s="1049"/>
      <c r="O1444" s="785"/>
      <c r="P1444" s="785"/>
      <c r="Q1444" s="930" t="s">
        <v>1578</v>
      </c>
      <c r="R1444" s="930">
        <f>_xlfn.XLOOKUP(Q1444,Tabellen!$B$4:$B$16,Tabellen!$C$4:$C$16,"controleren")</f>
        <v>0.25</v>
      </c>
      <c r="S1444" s="931">
        <f>M1444*R1444</f>
        <v>5.55</v>
      </c>
      <c r="T1444" s="931">
        <f>M1444-S1444</f>
        <v>16.649999999999999</v>
      </c>
      <c r="U1444" s="931">
        <f>S1444*$U$2</f>
        <v>0.49949999999999994</v>
      </c>
      <c r="V1444" s="931">
        <f>T1444*$V$2</f>
        <v>3.4964999999999997</v>
      </c>
      <c r="W1444" s="787">
        <f>U1444+V1444</f>
        <v>3.9959999999999996</v>
      </c>
      <c r="X1444" s="787">
        <f>M1444+W1444</f>
        <v>26.195999999999998</v>
      </c>
    </row>
    <row r="1445" spans="2:34" ht="15.65" customHeight="1" outlineLevel="2" x14ac:dyDescent="0.25">
      <c r="B1445" s="935" t="s">
        <v>1552</v>
      </c>
      <c r="D1445" s="816" t="s">
        <v>1893</v>
      </c>
      <c r="E1445" s="816">
        <v>1</v>
      </c>
      <c r="F1445" s="816" t="s">
        <v>78</v>
      </c>
      <c r="G1445" s="808"/>
      <c r="H1445" s="816">
        <f>E1445*G1445</f>
        <v>0</v>
      </c>
      <c r="I1445" s="816"/>
      <c r="J1445" s="816">
        <f>E1445*I1445</f>
        <v>0</v>
      </c>
      <c r="K1445" s="816">
        <v>28.9</v>
      </c>
      <c r="L1445" s="816">
        <f>E1445*K1445</f>
        <v>28.9</v>
      </c>
      <c r="M1445" s="816">
        <f>J1445+H1445*Onderbouwing_M29!$Y$2+L1445</f>
        <v>28.9</v>
      </c>
      <c r="N1445" s="1049"/>
      <c r="O1445" s="785"/>
      <c r="P1445" s="785"/>
      <c r="Q1445" s="930" t="s">
        <v>1578</v>
      </c>
      <c r="R1445" s="930">
        <f>_xlfn.XLOOKUP(Q1445,Tabellen!$B$4:$B$16,Tabellen!$C$4:$C$16,"controleren")</f>
        <v>0.25</v>
      </c>
      <c r="S1445" s="931">
        <f>M1445*R1445</f>
        <v>7.2249999999999996</v>
      </c>
      <c r="T1445" s="931">
        <f>M1445-S1445</f>
        <v>21.674999999999997</v>
      </c>
      <c r="U1445" s="931">
        <f>S1445*$U$2</f>
        <v>0.65024999999999999</v>
      </c>
      <c r="V1445" s="931">
        <f>T1445*$V$2</f>
        <v>4.5517499999999993</v>
      </c>
      <c r="W1445" s="787">
        <f>U1445+V1445</f>
        <v>5.2019999999999991</v>
      </c>
      <c r="X1445" s="787">
        <f>M1445+W1445</f>
        <v>34.101999999999997</v>
      </c>
    </row>
    <row r="1446" spans="2:34" ht="15.65" customHeight="1" outlineLevel="2" x14ac:dyDescent="0.25">
      <c r="B1446" s="782"/>
      <c r="D1446" s="816"/>
      <c r="E1446" s="783"/>
      <c r="G1446" s="784">
        <v>0</v>
      </c>
      <c r="H1446" s="784">
        <f>E1446*G1446</f>
        <v>0</v>
      </c>
      <c r="I1446" s="784">
        <v>0</v>
      </c>
      <c r="J1446" s="784">
        <f>E1446*I1446</f>
        <v>0</v>
      </c>
      <c r="K1446" s="784"/>
      <c r="L1446" s="784">
        <f>E1446*K1446</f>
        <v>0</v>
      </c>
      <c r="M1446" s="784">
        <f>J1446+H1446*Onderbouwing_M29!$Y$2+L1446</f>
        <v>0</v>
      </c>
      <c r="N1446" s="1049"/>
      <c r="O1446" s="785"/>
      <c r="P1446" s="785"/>
      <c r="Q1446" s="785"/>
      <c r="R1446" s="785"/>
      <c r="S1446" s="785"/>
      <c r="T1446" s="785"/>
      <c r="U1446" s="785"/>
      <c r="V1446" s="785"/>
      <c r="W1446" s="785"/>
      <c r="X1446" s="785"/>
    </row>
    <row r="1447" spans="2:34" ht="9" customHeight="1" outlineLevel="1" x14ac:dyDescent="0.25">
      <c r="B1447" s="788"/>
      <c r="D1447" s="789"/>
      <c r="E1447" s="791"/>
      <c r="F1447" s="789"/>
      <c r="G1447" s="790"/>
      <c r="H1447" s="790"/>
      <c r="I1447" s="790"/>
      <c r="J1447" s="790"/>
      <c r="K1447" s="790"/>
      <c r="L1447" s="790"/>
      <c r="M1447" s="790"/>
      <c r="N1447" s="1037"/>
      <c r="O1447" s="963"/>
      <c r="P1447" s="963"/>
      <c r="Q1447" s="963"/>
      <c r="R1447" s="963"/>
      <c r="S1447" s="963"/>
      <c r="T1447" s="963"/>
      <c r="U1447" s="963"/>
      <c r="V1447" s="963"/>
      <c r="W1447" s="963"/>
      <c r="X1447" s="963"/>
      <c r="Y1447" s="963"/>
      <c r="Z1447" s="774"/>
      <c r="AA1447" s="779"/>
      <c r="AB1447" s="753"/>
      <c r="AC1447" s="753"/>
      <c r="AD1447" s="753"/>
      <c r="AE1447" s="753"/>
      <c r="AF1447" s="753"/>
      <c r="AG1447" s="758"/>
      <c r="AH1447" s="758"/>
    </row>
    <row r="1448" spans="2:34" ht="15.65" customHeight="1" outlineLevel="1" x14ac:dyDescent="0.25">
      <c r="B1448" s="760" t="s">
        <v>1500</v>
      </c>
      <c r="D1448" s="761" t="s">
        <v>1908</v>
      </c>
      <c r="E1448" s="780">
        <v>1</v>
      </c>
      <c r="F1448" s="761" t="s">
        <v>78</v>
      </c>
      <c r="G1448" s="762"/>
      <c r="H1448" s="762">
        <f>SUM(H1449:H1455)</f>
        <v>0</v>
      </c>
      <c r="I1448" s="762"/>
      <c r="J1448" s="762">
        <f>SUM(J1449:J1455)</f>
        <v>0</v>
      </c>
      <c r="K1448" s="762"/>
      <c r="L1448" s="762">
        <f>SUM(L1449:L1455)</f>
        <v>121.1</v>
      </c>
      <c r="M1448" s="762">
        <f>SUM(M1449:M1455)</f>
        <v>121.1</v>
      </c>
      <c r="N1448" s="1049"/>
      <c r="O1448" s="763">
        <f>SUM(M1449:M1455)</f>
        <v>121.1</v>
      </c>
      <c r="P1448" s="781" t="str">
        <f>B1448</f>
        <v>V4-1-D3</v>
      </c>
      <c r="Q1448" s="781"/>
      <c r="R1448" s="781"/>
      <c r="S1448" s="781"/>
      <c r="T1448" s="781"/>
      <c r="U1448" s="781"/>
      <c r="V1448" s="781"/>
      <c r="W1448" s="781"/>
      <c r="X1448" s="932">
        <f>SUM(X1449:X1455)</f>
        <v>142.898</v>
      </c>
    </row>
    <row r="1449" spans="2:34" ht="15.65" customHeight="1" outlineLevel="2" x14ac:dyDescent="0.25">
      <c r="B1449" s="782"/>
      <c r="D1449" s="793" t="s">
        <v>1395</v>
      </c>
      <c r="E1449" s="783"/>
      <c r="G1449" s="784"/>
      <c r="H1449" s="784"/>
      <c r="I1449" s="795"/>
      <c r="J1449" s="795"/>
      <c r="K1449" s="795"/>
      <c r="L1449" s="784"/>
      <c r="M1449" s="784"/>
      <c r="N1449" s="1049"/>
      <c r="O1449" s="785"/>
      <c r="P1449" s="785"/>
      <c r="Q1449" s="785"/>
      <c r="R1449" s="785"/>
      <c r="S1449" s="785"/>
      <c r="T1449" s="785"/>
      <c r="U1449" s="785"/>
      <c r="V1449" s="785"/>
      <c r="W1449" s="785"/>
      <c r="X1449" s="785"/>
    </row>
    <row r="1450" spans="2:34" ht="15.65" customHeight="1" outlineLevel="2" x14ac:dyDescent="0.25">
      <c r="B1450" s="782"/>
      <c r="D1450" s="816" t="str">
        <f>D1448</f>
        <v>Dakisolatie -vlaswol deken dik 140mm  Rc=3.5 &gt; 120 m²</v>
      </c>
      <c r="E1450" s="816">
        <v>1</v>
      </c>
      <c r="F1450" s="816" t="s">
        <v>78</v>
      </c>
      <c r="G1450" s="816"/>
      <c r="H1450" s="816">
        <f>E1450*G1450</f>
        <v>0</v>
      </c>
      <c r="I1450" s="816"/>
      <c r="J1450" s="816">
        <f>E1450*I1450</f>
        <v>0</v>
      </c>
      <c r="K1450" s="816">
        <v>55</v>
      </c>
      <c r="L1450" s="816">
        <f>E1450*K1450</f>
        <v>55</v>
      </c>
      <c r="M1450" s="816">
        <f>J1450+H1450*Onderbouwing_M29!$Y$2+L1450</f>
        <v>55</v>
      </c>
      <c r="N1450" s="1049"/>
      <c r="O1450" s="785"/>
      <c r="P1450" s="785"/>
      <c r="Q1450" s="930" t="s">
        <v>1578</v>
      </c>
      <c r="R1450" s="930">
        <f>_xlfn.XLOOKUP(Q1450,Tabellen!$B$4:$B$16,Tabellen!$C$4:$C$16,"controleren")</f>
        <v>0.25</v>
      </c>
      <c r="S1450" s="931">
        <f>M1450*R1450</f>
        <v>13.75</v>
      </c>
      <c r="T1450" s="931">
        <f>M1450-S1450</f>
        <v>41.25</v>
      </c>
      <c r="U1450" s="931">
        <f>S1450*$U$2</f>
        <v>1.2375</v>
      </c>
      <c r="V1450" s="931">
        <f>T1450*$V$2</f>
        <v>8.6624999999999996</v>
      </c>
      <c r="W1450" s="787">
        <f>U1450+V1450</f>
        <v>9.9</v>
      </c>
      <c r="X1450" s="787">
        <f>M1450+W1450</f>
        <v>64.900000000000006</v>
      </c>
    </row>
    <row r="1451" spans="2:34" ht="15.65" customHeight="1" outlineLevel="2" x14ac:dyDescent="0.25">
      <c r="B1451" s="782"/>
      <c r="D1451" s="816"/>
      <c r="E1451" s="816"/>
      <c r="F1451" s="816"/>
      <c r="G1451" s="808"/>
      <c r="H1451" s="816"/>
      <c r="I1451" s="816"/>
      <c r="J1451" s="816"/>
      <c r="K1451" s="816"/>
      <c r="L1451" s="816"/>
      <c r="M1451" s="816"/>
      <c r="N1451" s="1049"/>
      <c r="O1451" s="785"/>
      <c r="P1451" s="785"/>
      <c r="Q1451" s="930" t="s">
        <v>1578</v>
      </c>
      <c r="R1451" s="930">
        <f>_xlfn.XLOOKUP(Q1451,Tabellen!$B$4:$B$16,Tabellen!$C$4:$C$16,"controleren")</f>
        <v>0.25</v>
      </c>
      <c r="S1451" s="931">
        <f>M1451*R1451</f>
        <v>0</v>
      </c>
      <c r="T1451" s="931">
        <f>M1451-S1451</f>
        <v>0</v>
      </c>
      <c r="U1451" s="931">
        <f>S1451*$U$2</f>
        <v>0</v>
      </c>
      <c r="V1451" s="931">
        <f>T1451*$V$2</f>
        <v>0</v>
      </c>
      <c r="W1451" s="787">
        <f>U1451+V1451</f>
        <v>0</v>
      </c>
      <c r="X1451" s="787">
        <f>M1451+W1451</f>
        <v>0</v>
      </c>
    </row>
    <row r="1452" spans="2:34" ht="15.65" customHeight="1" outlineLevel="2" x14ac:dyDescent="0.25">
      <c r="B1452" s="935" t="s">
        <v>1552</v>
      </c>
      <c r="D1452" s="816" t="s">
        <v>1410</v>
      </c>
      <c r="E1452" s="816">
        <v>1</v>
      </c>
      <c r="F1452" s="816" t="s">
        <v>78</v>
      </c>
      <c r="G1452" s="808"/>
      <c r="H1452" s="816">
        <f>E1452*G1452</f>
        <v>0</v>
      </c>
      <c r="I1452" s="808"/>
      <c r="J1452" s="816">
        <f>E1452*I1452</f>
        <v>0</v>
      </c>
      <c r="K1452" s="816">
        <v>15</v>
      </c>
      <c r="L1452" s="816">
        <f>E1452*K1452</f>
        <v>15</v>
      </c>
      <c r="M1452" s="816">
        <f>J1452+H1452*Onderbouwing_M29!$Y$2+L1452</f>
        <v>15</v>
      </c>
      <c r="N1452" s="1049"/>
      <c r="O1452" s="785"/>
      <c r="P1452" s="785"/>
      <c r="Q1452" s="930" t="s">
        <v>1578</v>
      </c>
      <c r="R1452" s="930">
        <f>_xlfn.XLOOKUP(Q1452,Tabellen!$B$4:$B$16,Tabellen!$C$4:$C$16,"controleren")</f>
        <v>0.25</v>
      </c>
      <c r="S1452" s="931">
        <f>M1452*R1452</f>
        <v>3.75</v>
      </c>
      <c r="T1452" s="931">
        <f>M1452-S1452</f>
        <v>11.25</v>
      </c>
      <c r="U1452" s="931">
        <f>S1452*$U$2</f>
        <v>0.33749999999999997</v>
      </c>
      <c r="V1452" s="931">
        <f>T1452*$V$2</f>
        <v>2.3624999999999998</v>
      </c>
      <c r="W1452" s="787">
        <f>U1452+V1452</f>
        <v>2.6999999999999997</v>
      </c>
      <c r="X1452" s="787">
        <f>M1452+W1452</f>
        <v>17.7</v>
      </c>
    </row>
    <row r="1453" spans="2:34" ht="15.65" customHeight="1" outlineLevel="2" x14ac:dyDescent="0.25">
      <c r="B1453" s="935" t="s">
        <v>1552</v>
      </c>
      <c r="D1453" s="816" t="s">
        <v>1412</v>
      </c>
      <c r="E1453" s="816">
        <v>1</v>
      </c>
      <c r="F1453" s="816" t="s">
        <v>78</v>
      </c>
      <c r="G1453" s="808"/>
      <c r="H1453" s="816">
        <f>E1453*G1453</f>
        <v>0</v>
      </c>
      <c r="I1453" s="816"/>
      <c r="J1453" s="816">
        <f>E1453*I1453</f>
        <v>0</v>
      </c>
      <c r="K1453" s="816">
        <v>22.2</v>
      </c>
      <c r="L1453" s="816">
        <f>E1453*K1453</f>
        <v>22.2</v>
      </c>
      <c r="M1453" s="816">
        <f>J1453+H1453*Onderbouwing_M29!$Y$2+L1453</f>
        <v>22.2</v>
      </c>
      <c r="N1453" s="1049"/>
      <c r="O1453" s="785"/>
      <c r="P1453" s="785"/>
      <c r="Q1453" s="930" t="s">
        <v>1578</v>
      </c>
      <c r="R1453" s="930">
        <f>_xlfn.XLOOKUP(Q1453,Tabellen!$B$4:$B$16,Tabellen!$C$4:$C$16,"controleren")</f>
        <v>0.25</v>
      </c>
      <c r="S1453" s="931">
        <f>M1453*R1453</f>
        <v>5.55</v>
      </c>
      <c r="T1453" s="931">
        <f>M1453-S1453</f>
        <v>16.649999999999999</v>
      </c>
      <c r="U1453" s="931">
        <f>S1453*$U$2</f>
        <v>0.49949999999999994</v>
      </c>
      <c r="V1453" s="931">
        <f>T1453*$V$2</f>
        <v>3.4964999999999997</v>
      </c>
      <c r="W1453" s="787">
        <f>U1453+V1453</f>
        <v>3.9959999999999996</v>
      </c>
      <c r="X1453" s="787">
        <f>M1453+W1453</f>
        <v>26.195999999999998</v>
      </c>
    </row>
    <row r="1454" spans="2:34" ht="15.65" customHeight="1" outlineLevel="2" x14ac:dyDescent="0.25">
      <c r="B1454" s="935" t="s">
        <v>1552</v>
      </c>
      <c r="D1454" s="816" t="s">
        <v>1893</v>
      </c>
      <c r="E1454" s="816">
        <v>1</v>
      </c>
      <c r="F1454" s="816" t="s">
        <v>78</v>
      </c>
      <c r="G1454" s="808"/>
      <c r="H1454" s="816">
        <f>E1454*G1454</f>
        <v>0</v>
      </c>
      <c r="I1454" s="816"/>
      <c r="J1454" s="816">
        <f>E1454*I1454</f>
        <v>0</v>
      </c>
      <c r="K1454" s="816">
        <v>28.9</v>
      </c>
      <c r="L1454" s="816">
        <f>E1454*K1454</f>
        <v>28.9</v>
      </c>
      <c r="M1454" s="816">
        <f>J1454+H1454*Onderbouwing_M29!$Y$2+L1454</f>
        <v>28.9</v>
      </c>
      <c r="N1454" s="1049"/>
      <c r="O1454" s="785"/>
      <c r="P1454" s="785"/>
      <c r="Q1454" s="930" t="s">
        <v>1578</v>
      </c>
      <c r="R1454" s="930">
        <f>_xlfn.XLOOKUP(Q1454,Tabellen!$B$4:$B$16,Tabellen!$C$4:$C$16,"controleren")</f>
        <v>0.25</v>
      </c>
      <c r="S1454" s="931">
        <f>M1454*R1454</f>
        <v>7.2249999999999996</v>
      </c>
      <c r="T1454" s="931">
        <f>M1454-S1454</f>
        <v>21.674999999999997</v>
      </c>
      <c r="U1454" s="931">
        <f>S1454*$U$2</f>
        <v>0.65024999999999999</v>
      </c>
      <c r="V1454" s="931">
        <f>T1454*$V$2</f>
        <v>4.5517499999999993</v>
      </c>
      <c r="W1454" s="787">
        <f>U1454+V1454</f>
        <v>5.2019999999999991</v>
      </c>
      <c r="X1454" s="787">
        <f>M1454+W1454</f>
        <v>34.101999999999997</v>
      </c>
    </row>
    <row r="1455" spans="2:34" ht="15.65" customHeight="1" outlineLevel="2" x14ac:dyDescent="0.25">
      <c r="B1455" s="782"/>
      <c r="D1455" s="816"/>
      <c r="E1455" s="783"/>
      <c r="G1455" s="784">
        <v>0</v>
      </c>
      <c r="H1455" s="784">
        <f>E1455*G1455</f>
        <v>0</v>
      </c>
      <c r="I1455" s="784">
        <v>0</v>
      </c>
      <c r="J1455" s="784">
        <f>E1455*I1455</f>
        <v>0</v>
      </c>
      <c r="K1455" s="784"/>
      <c r="L1455" s="784">
        <f>E1455*K1455</f>
        <v>0</v>
      </c>
      <c r="M1455" s="784">
        <f>J1455+H1455*Onderbouwing_M29!$Y$2+L1455</f>
        <v>0</v>
      </c>
      <c r="N1455" s="1049"/>
      <c r="O1455" s="785"/>
      <c r="P1455" s="785"/>
      <c r="Q1455" s="785"/>
      <c r="R1455" s="785"/>
      <c r="S1455" s="785"/>
      <c r="T1455" s="785"/>
      <c r="U1455" s="785"/>
      <c r="V1455" s="785"/>
      <c r="W1455" s="785"/>
      <c r="X1455" s="785"/>
    </row>
    <row r="1456" spans="2:34" ht="9" customHeight="1" outlineLevel="1" x14ac:dyDescent="0.25">
      <c r="B1456" s="788"/>
      <c r="D1456" s="789"/>
      <c r="E1456" s="791"/>
      <c r="F1456" s="789"/>
      <c r="G1456" s="790"/>
      <c r="H1456" s="790"/>
      <c r="I1456" s="790"/>
      <c r="J1456" s="790"/>
      <c r="K1456" s="790"/>
      <c r="L1456" s="790"/>
      <c r="M1456" s="790"/>
      <c r="N1456" s="1037"/>
      <c r="O1456" s="963"/>
      <c r="P1456" s="963"/>
      <c r="Q1456" s="963"/>
      <c r="R1456" s="963"/>
      <c r="S1456" s="963"/>
      <c r="T1456" s="963"/>
      <c r="U1456" s="963"/>
      <c r="V1456" s="963"/>
      <c r="W1456" s="963"/>
      <c r="X1456" s="963"/>
      <c r="Y1456" s="963"/>
      <c r="Z1456" s="774"/>
      <c r="AA1456" s="779"/>
      <c r="AB1456" s="753"/>
      <c r="AC1456" s="753"/>
      <c r="AD1456" s="753"/>
      <c r="AE1456" s="753"/>
      <c r="AF1456" s="753"/>
      <c r="AG1456" s="758"/>
      <c r="AH1456" s="758"/>
    </row>
    <row r="1457" spans="2:34" ht="15.65" customHeight="1" outlineLevel="1" x14ac:dyDescent="0.25">
      <c r="B1457" s="760" t="s">
        <v>1501</v>
      </c>
      <c r="D1457" s="761" t="s">
        <v>1884</v>
      </c>
      <c r="E1457" s="780">
        <v>1</v>
      </c>
      <c r="F1457" s="761" t="s">
        <v>78</v>
      </c>
      <c r="G1457" s="762"/>
      <c r="H1457" s="762">
        <f>SUM(H1458:H1460)</f>
        <v>0</v>
      </c>
      <c r="I1457" s="762"/>
      <c r="J1457" s="762">
        <f>SUM(J1458:J1460)</f>
        <v>0</v>
      </c>
      <c r="K1457" s="762"/>
      <c r="L1457" s="762">
        <f>SUM(L1458:L1460)</f>
        <v>9.1</v>
      </c>
      <c r="M1457" s="762">
        <f>SUM(M1458:M1460)</f>
        <v>9.1</v>
      </c>
      <c r="N1457" s="1049"/>
      <c r="O1457" s="763">
        <f>SUM(M1458:M1460)</f>
        <v>9.1</v>
      </c>
      <c r="P1457" s="781" t="str">
        <f>B1457</f>
        <v>V4-1-D4</v>
      </c>
      <c r="Q1457" s="781"/>
      <c r="R1457" s="781"/>
      <c r="S1457" s="781"/>
      <c r="T1457" s="781"/>
      <c r="U1457" s="781"/>
      <c r="V1457" s="781"/>
      <c r="W1457" s="781"/>
      <c r="X1457" s="932">
        <f>SUM(X1458:X1460)</f>
        <v>10.738</v>
      </c>
    </row>
    <row r="1458" spans="2:34" ht="15.65" customHeight="1" outlineLevel="2" x14ac:dyDescent="0.25">
      <c r="B1458" s="782"/>
      <c r="D1458" s="793" t="s">
        <v>1395</v>
      </c>
      <c r="E1458" s="783"/>
      <c r="G1458" s="784"/>
      <c r="H1458" s="784"/>
      <c r="I1458" s="795"/>
      <c r="J1458" s="795"/>
      <c r="K1458" s="795"/>
      <c r="L1458" s="784"/>
      <c r="M1458" s="784"/>
      <c r="N1458" s="1049"/>
      <c r="O1458" s="785"/>
      <c r="P1458" s="785"/>
      <c r="Q1458" s="785"/>
      <c r="R1458" s="785"/>
      <c r="S1458" s="785"/>
      <c r="T1458" s="785"/>
      <c r="U1458" s="785"/>
      <c r="V1458" s="785"/>
      <c r="W1458" s="785"/>
      <c r="X1458" s="785"/>
    </row>
    <row r="1459" spans="2:34" ht="15.65" customHeight="1" outlineLevel="2" x14ac:dyDescent="0.25">
      <c r="B1459" s="782"/>
      <c r="D1459" s="816" t="str">
        <f>D1457</f>
        <v>╚ Meerprijs vlaswol deken dik 190mm Rc=4.5</v>
      </c>
      <c r="E1459" s="816">
        <v>1</v>
      </c>
      <c r="F1459" s="816" t="s">
        <v>78</v>
      </c>
      <c r="G1459" s="816"/>
      <c r="H1459" s="816">
        <f>E1459*G1459</f>
        <v>0</v>
      </c>
      <c r="I1459" s="816"/>
      <c r="J1459" s="816">
        <f>E1459*I1459</f>
        <v>0</v>
      </c>
      <c r="K1459" s="816">
        <v>9.1</v>
      </c>
      <c r="L1459" s="816">
        <f>E1459*K1459</f>
        <v>9.1</v>
      </c>
      <c r="M1459" s="816">
        <f>J1459+H1459*Onderbouwing_M29!$Y$2+L1459</f>
        <v>9.1</v>
      </c>
      <c r="N1459" s="1049"/>
      <c r="O1459" s="785"/>
      <c r="P1459" s="785"/>
      <c r="Q1459" s="930" t="s">
        <v>1578</v>
      </c>
      <c r="R1459" s="930">
        <f>_xlfn.XLOOKUP(Q1459,Tabellen!$B$4:$B$16,Tabellen!$C$4:$C$16,"controleren")</f>
        <v>0.25</v>
      </c>
      <c r="S1459" s="931">
        <f>M1459*R1459</f>
        <v>2.2749999999999999</v>
      </c>
      <c r="T1459" s="931">
        <f>M1459-S1459</f>
        <v>6.8249999999999993</v>
      </c>
      <c r="U1459" s="931">
        <f>S1459*$U$2</f>
        <v>0.20474999999999999</v>
      </c>
      <c r="V1459" s="931">
        <f>T1459*$V$2</f>
        <v>1.4332499999999997</v>
      </c>
      <c r="W1459" s="787">
        <f>U1459+V1459</f>
        <v>1.6379999999999997</v>
      </c>
      <c r="X1459" s="787">
        <f>M1459+W1459</f>
        <v>10.738</v>
      </c>
    </row>
    <row r="1460" spans="2:34" ht="15.65" customHeight="1" outlineLevel="2" x14ac:dyDescent="0.25">
      <c r="B1460" s="782"/>
      <c r="D1460" s="816"/>
      <c r="E1460" s="783"/>
      <c r="G1460" s="784">
        <v>0</v>
      </c>
      <c r="H1460" s="784">
        <f>E1460*G1460</f>
        <v>0</v>
      </c>
      <c r="I1460" s="784">
        <v>0</v>
      </c>
      <c r="J1460" s="784">
        <f>E1460*I1460</f>
        <v>0</v>
      </c>
      <c r="K1460" s="784"/>
      <c r="L1460" s="784">
        <f>E1460*K1460</f>
        <v>0</v>
      </c>
      <c r="M1460" s="784">
        <f>J1460+H1460*Onderbouwing_M29!$Y$2+L1460</f>
        <v>0</v>
      </c>
      <c r="N1460" s="1049"/>
      <c r="O1460" s="785"/>
      <c r="P1460" s="785"/>
      <c r="Q1460" s="785"/>
      <c r="R1460" s="785"/>
      <c r="S1460" s="785"/>
      <c r="T1460" s="785"/>
      <c r="U1460" s="785"/>
      <c r="V1460" s="785"/>
      <c r="W1460" s="785"/>
      <c r="X1460" s="785"/>
    </row>
    <row r="1461" spans="2:34" ht="9" customHeight="1" outlineLevel="1" x14ac:dyDescent="0.25">
      <c r="B1461" s="788"/>
      <c r="D1461" s="789"/>
      <c r="E1461" s="791"/>
      <c r="F1461" s="789"/>
      <c r="G1461" s="790"/>
      <c r="H1461" s="790"/>
      <c r="I1461" s="790"/>
      <c r="J1461" s="790"/>
      <c r="K1461" s="790"/>
      <c r="L1461" s="790"/>
      <c r="M1461" s="790"/>
      <c r="N1461" s="1037"/>
      <c r="O1461" s="963"/>
      <c r="P1461" s="963"/>
      <c r="Q1461" s="963"/>
      <c r="R1461" s="963"/>
      <c r="S1461" s="963"/>
      <c r="T1461" s="963"/>
      <c r="U1461" s="963"/>
      <c r="V1461" s="963"/>
      <c r="W1461" s="963"/>
      <c r="X1461" s="963"/>
      <c r="Y1461" s="963"/>
      <c r="Z1461" s="774"/>
      <c r="AA1461" s="779"/>
      <c r="AB1461" s="753"/>
      <c r="AC1461" s="753"/>
      <c r="AD1461" s="753"/>
      <c r="AE1461" s="753"/>
      <c r="AF1461" s="753"/>
      <c r="AG1461" s="758"/>
      <c r="AH1461" s="758"/>
    </row>
    <row r="1462" spans="2:34" ht="15.65" customHeight="1" outlineLevel="1" x14ac:dyDescent="0.25">
      <c r="B1462" s="760" t="s">
        <v>1502</v>
      </c>
      <c r="D1462" s="761" t="s">
        <v>1909</v>
      </c>
      <c r="E1462" s="780">
        <v>1</v>
      </c>
      <c r="F1462" s="761" t="s">
        <v>78</v>
      </c>
      <c r="G1462" s="762"/>
      <c r="H1462" s="762">
        <f>SUM(H1463:H1469)</f>
        <v>0</v>
      </c>
      <c r="I1462" s="762"/>
      <c r="J1462" s="762">
        <f>SUM(J1463:J1469)</f>
        <v>0</v>
      </c>
      <c r="K1462" s="762"/>
      <c r="L1462" s="762">
        <f>SUM(L1463:L1469)</f>
        <v>141.1</v>
      </c>
      <c r="M1462" s="762">
        <f>SUM(M1463:M1469)</f>
        <v>141.1</v>
      </c>
      <c r="N1462" s="1049"/>
      <c r="O1462" s="763">
        <f>SUM(M1463:M1469)</f>
        <v>141.1</v>
      </c>
      <c r="P1462" s="781" t="str">
        <f>B1462</f>
        <v>V4-1-E1</v>
      </c>
      <c r="Q1462" s="781"/>
      <c r="R1462" s="781"/>
      <c r="S1462" s="781"/>
      <c r="T1462" s="781"/>
      <c r="U1462" s="781"/>
      <c r="V1462" s="781"/>
      <c r="W1462" s="781"/>
      <c r="X1462" s="932">
        <f>SUM(X1463:X1469)</f>
        <v>166.49800000000002</v>
      </c>
    </row>
    <row r="1463" spans="2:34" ht="15.65" customHeight="1" outlineLevel="2" x14ac:dyDescent="0.25">
      <c r="B1463" s="782"/>
      <c r="D1463" s="793" t="s">
        <v>1394</v>
      </c>
      <c r="E1463" s="783"/>
      <c r="G1463" s="784"/>
      <c r="H1463" s="784"/>
      <c r="I1463" s="795"/>
      <c r="J1463" s="795"/>
      <c r="K1463" s="795"/>
      <c r="L1463" s="784"/>
      <c r="M1463" s="784"/>
      <c r="N1463" s="1049"/>
      <c r="O1463" s="785"/>
      <c r="P1463" s="785"/>
      <c r="Q1463" s="785"/>
      <c r="R1463" s="785"/>
      <c r="S1463" s="785"/>
      <c r="T1463" s="785"/>
      <c r="U1463" s="785"/>
      <c r="V1463" s="785"/>
      <c r="W1463" s="785"/>
      <c r="X1463" s="785"/>
    </row>
    <row r="1464" spans="2:34" ht="15.65" customHeight="1" outlineLevel="2" x14ac:dyDescent="0.25">
      <c r="B1464" s="782"/>
      <c r="D1464" s="816" t="str">
        <f>D1462</f>
        <v>Dakisolatie -grasvezel dik 160mm Rc=3.5 &lt; 45 m²</v>
      </c>
      <c r="E1464" s="816">
        <v>1</v>
      </c>
      <c r="F1464" s="816" t="s">
        <v>78</v>
      </c>
      <c r="G1464" s="816"/>
      <c r="H1464" s="816">
        <f>E1464*G1464</f>
        <v>0</v>
      </c>
      <c r="I1464" s="816"/>
      <c r="J1464" s="816">
        <f>E1464*I1464</f>
        <v>0</v>
      </c>
      <c r="K1464" s="816">
        <v>75</v>
      </c>
      <c r="L1464" s="816">
        <f>E1464*K1464</f>
        <v>75</v>
      </c>
      <c r="M1464" s="816">
        <f>J1464+H1464*Onderbouwing_M29!$Y$2+L1464</f>
        <v>75</v>
      </c>
      <c r="N1464" s="1049"/>
      <c r="O1464" s="785"/>
      <c r="P1464" s="785"/>
      <c r="Q1464" s="930" t="s">
        <v>1578</v>
      </c>
      <c r="R1464" s="930">
        <f>_xlfn.XLOOKUP(Q1464,Tabellen!$B$4:$B$16,Tabellen!$C$4:$C$16,"controleren")</f>
        <v>0.25</v>
      </c>
      <c r="S1464" s="931">
        <f>M1464*R1464</f>
        <v>18.75</v>
      </c>
      <c r="T1464" s="931">
        <f>M1464-S1464</f>
        <v>56.25</v>
      </c>
      <c r="U1464" s="931">
        <f>S1464*$U$2</f>
        <v>1.6875</v>
      </c>
      <c r="V1464" s="931">
        <f>T1464*$V$2</f>
        <v>11.8125</v>
      </c>
      <c r="W1464" s="787">
        <f>U1464+V1464</f>
        <v>13.5</v>
      </c>
      <c r="X1464" s="787">
        <f>M1464+W1464</f>
        <v>88.5</v>
      </c>
    </row>
    <row r="1465" spans="2:34" ht="15.65" customHeight="1" outlineLevel="2" x14ac:dyDescent="0.25">
      <c r="B1465" s="782"/>
      <c r="D1465" s="816"/>
      <c r="E1465" s="816"/>
      <c r="F1465" s="816"/>
      <c r="G1465" s="808"/>
      <c r="H1465" s="816"/>
      <c r="I1465" s="816"/>
      <c r="J1465" s="816"/>
      <c r="K1465" s="816"/>
      <c r="L1465" s="816"/>
      <c r="M1465" s="816"/>
      <c r="N1465" s="1049"/>
      <c r="O1465" s="785"/>
      <c r="P1465" s="785"/>
      <c r="Q1465" s="930" t="s">
        <v>1578</v>
      </c>
      <c r="R1465" s="930">
        <f>_xlfn.XLOOKUP(Q1465,Tabellen!$B$4:$B$16,Tabellen!$C$4:$C$16,"controleren")</f>
        <v>0.25</v>
      </c>
      <c r="S1465" s="931">
        <f>M1465*R1465</f>
        <v>0</v>
      </c>
      <c r="T1465" s="931">
        <f>M1465-S1465</f>
        <v>0</v>
      </c>
      <c r="U1465" s="931">
        <f>S1465*$U$2</f>
        <v>0</v>
      </c>
      <c r="V1465" s="931">
        <f>T1465*$V$2</f>
        <v>0</v>
      </c>
      <c r="W1465" s="787">
        <f>U1465+V1465</f>
        <v>0</v>
      </c>
      <c r="X1465" s="787">
        <f>M1465+W1465</f>
        <v>0</v>
      </c>
    </row>
    <row r="1466" spans="2:34" ht="15.65" customHeight="1" outlineLevel="2" x14ac:dyDescent="0.25">
      <c r="B1466" s="935" t="s">
        <v>1552</v>
      </c>
      <c r="D1466" s="816" t="s">
        <v>1410</v>
      </c>
      <c r="E1466" s="816">
        <v>1</v>
      </c>
      <c r="F1466" s="816" t="s">
        <v>78</v>
      </c>
      <c r="G1466" s="808"/>
      <c r="H1466" s="816">
        <f>E1466*G1466</f>
        <v>0</v>
      </c>
      <c r="I1466" s="808"/>
      <c r="J1466" s="816">
        <f>E1466*I1466</f>
        <v>0</v>
      </c>
      <c r="K1466" s="816">
        <v>15</v>
      </c>
      <c r="L1466" s="816">
        <f>E1466*K1466</f>
        <v>15</v>
      </c>
      <c r="M1466" s="816">
        <f>J1466+H1466*Onderbouwing_M29!$Y$2+L1466</f>
        <v>15</v>
      </c>
      <c r="N1466" s="1049"/>
      <c r="O1466" s="785"/>
      <c r="P1466" s="785"/>
      <c r="Q1466" s="930" t="s">
        <v>1578</v>
      </c>
      <c r="R1466" s="930">
        <f>_xlfn.XLOOKUP(Q1466,Tabellen!$B$4:$B$16,Tabellen!$C$4:$C$16,"controleren")</f>
        <v>0.25</v>
      </c>
      <c r="S1466" s="931">
        <f>M1466*R1466</f>
        <v>3.75</v>
      </c>
      <c r="T1466" s="931">
        <f>M1466-S1466</f>
        <v>11.25</v>
      </c>
      <c r="U1466" s="931">
        <f>S1466*$U$2</f>
        <v>0.33749999999999997</v>
      </c>
      <c r="V1466" s="931">
        <f>T1466*$V$2</f>
        <v>2.3624999999999998</v>
      </c>
      <c r="W1466" s="787">
        <f>U1466+V1466</f>
        <v>2.6999999999999997</v>
      </c>
      <c r="X1466" s="787">
        <f>M1466+W1466</f>
        <v>17.7</v>
      </c>
    </row>
    <row r="1467" spans="2:34" ht="15.65" customHeight="1" outlineLevel="2" x14ac:dyDescent="0.25">
      <c r="B1467" s="935" t="s">
        <v>1552</v>
      </c>
      <c r="D1467" s="816" t="s">
        <v>1412</v>
      </c>
      <c r="E1467" s="816">
        <v>1</v>
      </c>
      <c r="F1467" s="816" t="s">
        <v>78</v>
      </c>
      <c r="G1467" s="808"/>
      <c r="H1467" s="816">
        <f>E1467*G1467</f>
        <v>0</v>
      </c>
      <c r="I1467" s="816"/>
      <c r="J1467" s="816">
        <f>E1467*I1467</f>
        <v>0</v>
      </c>
      <c r="K1467" s="816">
        <v>22.2</v>
      </c>
      <c r="L1467" s="816">
        <f>E1467*K1467</f>
        <v>22.2</v>
      </c>
      <c r="M1467" s="816">
        <f>J1467+H1467*Onderbouwing_M29!$Y$2+L1467</f>
        <v>22.2</v>
      </c>
      <c r="N1467" s="1049"/>
      <c r="O1467" s="785"/>
      <c r="P1467" s="785"/>
      <c r="Q1467" s="930" t="s">
        <v>1578</v>
      </c>
      <c r="R1467" s="930">
        <f>_xlfn.XLOOKUP(Q1467,Tabellen!$B$4:$B$16,Tabellen!$C$4:$C$16,"controleren")</f>
        <v>0.25</v>
      </c>
      <c r="S1467" s="931">
        <f>M1467*R1467</f>
        <v>5.55</v>
      </c>
      <c r="T1467" s="931">
        <f>M1467-S1467</f>
        <v>16.649999999999999</v>
      </c>
      <c r="U1467" s="931">
        <f>S1467*$U$2</f>
        <v>0.49949999999999994</v>
      </c>
      <c r="V1467" s="931">
        <f>T1467*$V$2</f>
        <v>3.4964999999999997</v>
      </c>
      <c r="W1467" s="787">
        <f>U1467+V1467</f>
        <v>3.9959999999999996</v>
      </c>
      <c r="X1467" s="787">
        <f>M1467+W1467</f>
        <v>26.195999999999998</v>
      </c>
    </row>
    <row r="1468" spans="2:34" ht="15.65" customHeight="1" outlineLevel="2" x14ac:dyDescent="0.25">
      <c r="B1468" s="935" t="s">
        <v>1552</v>
      </c>
      <c r="D1468" s="816" t="s">
        <v>1893</v>
      </c>
      <c r="E1468" s="816">
        <v>1</v>
      </c>
      <c r="F1468" s="816" t="s">
        <v>78</v>
      </c>
      <c r="G1468" s="808"/>
      <c r="H1468" s="816">
        <f>E1468*G1468</f>
        <v>0</v>
      </c>
      <c r="I1468" s="816"/>
      <c r="J1468" s="816">
        <f>E1468*I1468</f>
        <v>0</v>
      </c>
      <c r="K1468" s="816">
        <v>28.9</v>
      </c>
      <c r="L1468" s="816">
        <f>E1468*K1468</f>
        <v>28.9</v>
      </c>
      <c r="M1468" s="816">
        <f>J1468+H1468*Onderbouwing_M29!$Y$2+L1468</f>
        <v>28.9</v>
      </c>
      <c r="N1468" s="1049"/>
      <c r="O1468" s="785"/>
      <c r="P1468" s="785"/>
      <c r="Q1468" s="930" t="s">
        <v>1578</v>
      </c>
      <c r="R1468" s="930">
        <f>_xlfn.XLOOKUP(Q1468,Tabellen!$B$4:$B$16,Tabellen!$C$4:$C$16,"controleren")</f>
        <v>0.25</v>
      </c>
      <c r="S1468" s="931">
        <f>M1468*R1468</f>
        <v>7.2249999999999996</v>
      </c>
      <c r="T1468" s="931">
        <f>M1468-S1468</f>
        <v>21.674999999999997</v>
      </c>
      <c r="U1468" s="931">
        <f>S1468*$U$2</f>
        <v>0.65024999999999999</v>
      </c>
      <c r="V1468" s="931">
        <f>T1468*$V$2</f>
        <v>4.5517499999999993</v>
      </c>
      <c r="W1468" s="787">
        <f>U1468+V1468</f>
        <v>5.2019999999999991</v>
      </c>
      <c r="X1468" s="787">
        <f>M1468+W1468</f>
        <v>34.101999999999997</v>
      </c>
    </row>
    <row r="1469" spans="2:34" ht="15.65" customHeight="1" outlineLevel="2" x14ac:dyDescent="0.25">
      <c r="B1469" s="782"/>
      <c r="D1469" s="816"/>
      <c r="E1469" s="783"/>
      <c r="G1469" s="784">
        <v>0</v>
      </c>
      <c r="H1469" s="784">
        <f>E1469*G1469</f>
        <v>0</v>
      </c>
      <c r="I1469" s="784">
        <v>0</v>
      </c>
      <c r="J1469" s="784">
        <f>E1469*I1469</f>
        <v>0</v>
      </c>
      <c r="K1469" s="784"/>
      <c r="L1469" s="784">
        <f>E1469*K1469</f>
        <v>0</v>
      </c>
      <c r="M1469" s="784">
        <f>J1469+H1469*Onderbouwing_M29!$Y$2+L1469</f>
        <v>0</v>
      </c>
      <c r="N1469" s="1049"/>
      <c r="O1469" s="785"/>
      <c r="P1469" s="785"/>
      <c r="Q1469" s="785"/>
      <c r="R1469" s="785"/>
      <c r="S1469" s="785"/>
      <c r="T1469" s="785"/>
      <c r="U1469" s="785"/>
      <c r="V1469" s="785"/>
      <c r="W1469" s="785"/>
      <c r="X1469" s="785"/>
    </row>
    <row r="1470" spans="2:34" ht="9" customHeight="1" outlineLevel="1" x14ac:dyDescent="0.25">
      <c r="B1470" s="788"/>
      <c r="D1470" s="789"/>
      <c r="E1470" s="791"/>
      <c r="F1470" s="789"/>
      <c r="G1470" s="790"/>
      <c r="H1470" s="790"/>
      <c r="I1470" s="790"/>
      <c r="J1470" s="790"/>
      <c r="K1470" s="790"/>
      <c r="L1470" s="790"/>
      <c r="M1470" s="790"/>
      <c r="N1470" s="1037"/>
      <c r="O1470" s="963"/>
      <c r="P1470" s="963"/>
      <c r="Q1470" s="963"/>
      <c r="R1470" s="963"/>
      <c r="S1470" s="963"/>
      <c r="T1470" s="963"/>
      <c r="U1470" s="963"/>
      <c r="V1470" s="963"/>
      <c r="W1470" s="963"/>
      <c r="X1470" s="963"/>
      <c r="Y1470" s="963"/>
      <c r="Z1470" s="774"/>
      <c r="AA1470" s="779"/>
      <c r="AB1470" s="753"/>
      <c r="AC1470" s="753"/>
      <c r="AD1470" s="753"/>
      <c r="AE1470" s="753"/>
      <c r="AF1470" s="753"/>
      <c r="AG1470" s="758"/>
      <c r="AH1470" s="758"/>
    </row>
    <row r="1471" spans="2:34" ht="15.65" customHeight="1" outlineLevel="1" x14ac:dyDescent="0.25">
      <c r="B1471" s="760" t="s">
        <v>1503</v>
      </c>
      <c r="D1471" s="761" t="s">
        <v>1910</v>
      </c>
      <c r="E1471" s="780">
        <v>1</v>
      </c>
      <c r="F1471" s="761" t="s">
        <v>78</v>
      </c>
      <c r="G1471" s="762"/>
      <c r="H1471" s="762">
        <f>SUM(H1472:H1478)</f>
        <v>0</v>
      </c>
      <c r="I1471" s="762"/>
      <c r="J1471" s="762">
        <f>SUM(J1472:J1478)</f>
        <v>0</v>
      </c>
      <c r="K1471" s="762"/>
      <c r="L1471" s="762">
        <f>SUM(L1472:L1478)</f>
        <v>136.1</v>
      </c>
      <c r="M1471" s="762">
        <f>SUM(M1472:M1478)</f>
        <v>136.1</v>
      </c>
      <c r="N1471" s="1049"/>
      <c r="O1471" s="763">
        <f>SUM(M1472:M1478)</f>
        <v>136.1</v>
      </c>
      <c r="P1471" s="781" t="str">
        <f>B1471</f>
        <v>V4-1-E2</v>
      </c>
      <c r="Q1471" s="781"/>
      <c r="R1471" s="781"/>
      <c r="S1471" s="781"/>
      <c r="T1471" s="781"/>
      <c r="U1471" s="781"/>
      <c r="V1471" s="781"/>
      <c r="W1471" s="781"/>
      <c r="X1471" s="932">
        <f>SUM(X1472:X1478)</f>
        <v>160.59799999999998</v>
      </c>
    </row>
    <row r="1472" spans="2:34" ht="15.65" customHeight="1" outlineLevel="2" x14ac:dyDescent="0.25">
      <c r="B1472" s="782"/>
      <c r="D1472" s="793" t="s">
        <v>1394</v>
      </c>
      <c r="E1472" s="783"/>
      <c r="G1472" s="784"/>
      <c r="H1472" s="784"/>
      <c r="I1472" s="795"/>
      <c r="J1472" s="795"/>
      <c r="K1472" s="795"/>
      <c r="L1472" s="784"/>
      <c r="M1472" s="784"/>
      <c r="N1472" s="1049"/>
      <c r="O1472" s="785"/>
      <c r="P1472" s="785"/>
      <c r="Q1472" s="785"/>
      <c r="R1472" s="785"/>
      <c r="S1472" s="785"/>
      <c r="T1472" s="785"/>
      <c r="U1472" s="785"/>
      <c r="V1472" s="785"/>
      <c r="W1472" s="785"/>
      <c r="X1472" s="785"/>
    </row>
    <row r="1473" spans="2:34" ht="15.65" customHeight="1" outlineLevel="2" x14ac:dyDescent="0.25">
      <c r="B1473" s="782"/>
      <c r="D1473" s="816" t="str">
        <f>D1471</f>
        <v>Dakisolatie -grasvezel dik 160mm  Rc=3.5 45- 120 m²</v>
      </c>
      <c r="E1473" s="816">
        <v>1</v>
      </c>
      <c r="F1473" s="816" t="s">
        <v>78</v>
      </c>
      <c r="G1473" s="816"/>
      <c r="H1473" s="816">
        <f>E1473*G1473</f>
        <v>0</v>
      </c>
      <c r="I1473" s="816"/>
      <c r="J1473" s="816">
        <f>E1473*I1473</f>
        <v>0</v>
      </c>
      <c r="K1473" s="816">
        <v>70</v>
      </c>
      <c r="L1473" s="816">
        <f>E1473*K1473</f>
        <v>70</v>
      </c>
      <c r="M1473" s="816">
        <f>J1473+H1473*Onderbouwing_M29!$Y$2+L1473</f>
        <v>70</v>
      </c>
      <c r="N1473" s="1049"/>
      <c r="O1473" s="785"/>
      <c r="P1473" s="785"/>
      <c r="Q1473" s="930" t="s">
        <v>1578</v>
      </c>
      <c r="R1473" s="930">
        <f>_xlfn.XLOOKUP(Q1473,Tabellen!$B$4:$B$16,Tabellen!$C$4:$C$16,"controleren")</f>
        <v>0.25</v>
      </c>
      <c r="S1473" s="931">
        <f>M1473*R1473</f>
        <v>17.5</v>
      </c>
      <c r="T1473" s="931">
        <f>M1473-S1473</f>
        <v>52.5</v>
      </c>
      <c r="U1473" s="931">
        <f>S1473*$U$2</f>
        <v>1.575</v>
      </c>
      <c r="V1473" s="931">
        <f>T1473*$V$2</f>
        <v>11.025</v>
      </c>
      <c r="W1473" s="787">
        <f>U1473+V1473</f>
        <v>12.6</v>
      </c>
      <c r="X1473" s="787">
        <f>M1473+W1473</f>
        <v>82.6</v>
      </c>
    </row>
    <row r="1474" spans="2:34" ht="15.65" customHeight="1" outlineLevel="2" x14ac:dyDescent="0.25">
      <c r="B1474" s="782"/>
      <c r="D1474" s="816"/>
      <c r="E1474" s="816"/>
      <c r="F1474" s="816"/>
      <c r="G1474" s="808"/>
      <c r="H1474" s="816"/>
      <c r="I1474" s="816"/>
      <c r="J1474" s="816"/>
      <c r="K1474" s="816"/>
      <c r="L1474" s="816"/>
      <c r="M1474" s="816"/>
      <c r="N1474" s="1049"/>
      <c r="O1474" s="785"/>
      <c r="P1474" s="785"/>
      <c r="Q1474" s="930" t="s">
        <v>1578</v>
      </c>
      <c r="R1474" s="930">
        <f>_xlfn.XLOOKUP(Q1474,Tabellen!$B$4:$B$16,Tabellen!$C$4:$C$16,"controleren")</f>
        <v>0.25</v>
      </c>
      <c r="S1474" s="931">
        <f>M1474*R1474</f>
        <v>0</v>
      </c>
      <c r="T1474" s="931">
        <f>M1474-S1474</f>
        <v>0</v>
      </c>
      <c r="U1474" s="931">
        <f>S1474*$U$2</f>
        <v>0</v>
      </c>
      <c r="V1474" s="931">
        <f>T1474*$V$2</f>
        <v>0</v>
      </c>
      <c r="W1474" s="787">
        <f>U1474+V1474</f>
        <v>0</v>
      </c>
      <c r="X1474" s="787">
        <f>M1474+W1474</f>
        <v>0</v>
      </c>
    </row>
    <row r="1475" spans="2:34" ht="15.65" customHeight="1" outlineLevel="2" x14ac:dyDescent="0.25">
      <c r="B1475" s="935" t="s">
        <v>1552</v>
      </c>
      <c r="D1475" s="816" t="s">
        <v>1410</v>
      </c>
      <c r="E1475" s="816">
        <v>1</v>
      </c>
      <c r="F1475" s="816" t="s">
        <v>78</v>
      </c>
      <c r="G1475" s="808"/>
      <c r="H1475" s="816">
        <f>E1475*G1475</f>
        <v>0</v>
      </c>
      <c r="I1475" s="808"/>
      <c r="J1475" s="816">
        <f>E1475*I1475</f>
        <v>0</v>
      </c>
      <c r="K1475" s="816">
        <v>15</v>
      </c>
      <c r="L1475" s="816">
        <f>E1475*K1475</f>
        <v>15</v>
      </c>
      <c r="M1475" s="816">
        <f>J1475+H1475*Onderbouwing_M29!$Y$2+L1475</f>
        <v>15</v>
      </c>
      <c r="N1475" s="1049"/>
      <c r="O1475" s="785"/>
      <c r="P1475" s="785"/>
      <c r="Q1475" s="930" t="s">
        <v>1578</v>
      </c>
      <c r="R1475" s="930">
        <f>_xlfn.XLOOKUP(Q1475,Tabellen!$B$4:$B$16,Tabellen!$C$4:$C$16,"controleren")</f>
        <v>0.25</v>
      </c>
      <c r="S1475" s="931">
        <f>M1475*R1475</f>
        <v>3.75</v>
      </c>
      <c r="T1475" s="931">
        <f>M1475-S1475</f>
        <v>11.25</v>
      </c>
      <c r="U1475" s="931">
        <f>S1475*$U$2</f>
        <v>0.33749999999999997</v>
      </c>
      <c r="V1475" s="931">
        <f>T1475*$V$2</f>
        <v>2.3624999999999998</v>
      </c>
      <c r="W1475" s="787">
        <f>U1475+V1475</f>
        <v>2.6999999999999997</v>
      </c>
      <c r="X1475" s="787">
        <f>M1475+W1475</f>
        <v>17.7</v>
      </c>
    </row>
    <row r="1476" spans="2:34" ht="15.65" customHeight="1" outlineLevel="2" x14ac:dyDescent="0.25">
      <c r="B1476" s="935" t="s">
        <v>1552</v>
      </c>
      <c r="D1476" s="816" t="s">
        <v>1412</v>
      </c>
      <c r="E1476" s="816">
        <v>1</v>
      </c>
      <c r="F1476" s="816" t="s">
        <v>78</v>
      </c>
      <c r="G1476" s="808"/>
      <c r="H1476" s="816">
        <f>E1476*G1476</f>
        <v>0</v>
      </c>
      <c r="I1476" s="816"/>
      <c r="J1476" s="816">
        <f>E1476*I1476</f>
        <v>0</v>
      </c>
      <c r="K1476" s="816">
        <v>22.2</v>
      </c>
      <c r="L1476" s="816">
        <f>E1476*K1476</f>
        <v>22.2</v>
      </c>
      <c r="M1476" s="816">
        <f>J1476+H1476*Onderbouwing_M29!$Y$2+L1476</f>
        <v>22.2</v>
      </c>
      <c r="N1476" s="1049"/>
      <c r="O1476" s="785"/>
      <c r="P1476" s="785"/>
      <c r="Q1476" s="930" t="s">
        <v>1578</v>
      </c>
      <c r="R1476" s="930">
        <f>_xlfn.XLOOKUP(Q1476,Tabellen!$B$4:$B$16,Tabellen!$C$4:$C$16,"controleren")</f>
        <v>0.25</v>
      </c>
      <c r="S1476" s="931">
        <f>M1476*R1476</f>
        <v>5.55</v>
      </c>
      <c r="T1476" s="931">
        <f>M1476-S1476</f>
        <v>16.649999999999999</v>
      </c>
      <c r="U1476" s="931">
        <f>S1476*$U$2</f>
        <v>0.49949999999999994</v>
      </c>
      <c r="V1476" s="931">
        <f>T1476*$V$2</f>
        <v>3.4964999999999997</v>
      </c>
      <c r="W1476" s="787">
        <f>U1476+V1476</f>
        <v>3.9959999999999996</v>
      </c>
      <c r="X1476" s="787">
        <f>M1476+W1476</f>
        <v>26.195999999999998</v>
      </c>
    </row>
    <row r="1477" spans="2:34" ht="15.65" customHeight="1" outlineLevel="2" x14ac:dyDescent="0.25">
      <c r="B1477" s="935" t="s">
        <v>1552</v>
      </c>
      <c r="D1477" s="816" t="s">
        <v>1893</v>
      </c>
      <c r="E1477" s="816">
        <v>1</v>
      </c>
      <c r="F1477" s="816" t="s">
        <v>78</v>
      </c>
      <c r="G1477" s="808"/>
      <c r="H1477" s="816">
        <f>E1477*G1477</f>
        <v>0</v>
      </c>
      <c r="I1477" s="816"/>
      <c r="J1477" s="816">
        <f>E1477*I1477</f>
        <v>0</v>
      </c>
      <c r="K1477" s="816">
        <v>28.9</v>
      </c>
      <c r="L1477" s="816">
        <f>E1477*K1477</f>
        <v>28.9</v>
      </c>
      <c r="M1477" s="816">
        <f>J1477+H1477*Onderbouwing_M29!$Y$2+L1477</f>
        <v>28.9</v>
      </c>
      <c r="N1477" s="1049"/>
      <c r="O1477" s="785"/>
      <c r="P1477" s="785"/>
      <c r="Q1477" s="930" t="s">
        <v>1578</v>
      </c>
      <c r="R1477" s="930">
        <f>_xlfn.XLOOKUP(Q1477,Tabellen!$B$4:$B$16,Tabellen!$C$4:$C$16,"controleren")</f>
        <v>0.25</v>
      </c>
      <c r="S1477" s="931">
        <f>M1477*R1477</f>
        <v>7.2249999999999996</v>
      </c>
      <c r="T1477" s="931">
        <f>M1477-S1477</f>
        <v>21.674999999999997</v>
      </c>
      <c r="U1477" s="931">
        <f>S1477*$U$2</f>
        <v>0.65024999999999999</v>
      </c>
      <c r="V1477" s="931">
        <f>T1477*$V$2</f>
        <v>4.5517499999999993</v>
      </c>
      <c r="W1477" s="787">
        <f>U1477+V1477</f>
        <v>5.2019999999999991</v>
      </c>
      <c r="X1477" s="787">
        <f>M1477+W1477</f>
        <v>34.101999999999997</v>
      </c>
    </row>
    <row r="1478" spans="2:34" ht="15.65" customHeight="1" outlineLevel="2" x14ac:dyDescent="0.25">
      <c r="B1478" s="782"/>
      <c r="D1478" s="816"/>
      <c r="E1478" s="783"/>
      <c r="G1478" s="784">
        <v>0</v>
      </c>
      <c r="H1478" s="784">
        <f>E1478*G1478</f>
        <v>0</v>
      </c>
      <c r="I1478" s="784">
        <v>0</v>
      </c>
      <c r="J1478" s="784">
        <f>E1478*I1478</f>
        <v>0</v>
      </c>
      <c r="K1478" s="784"/>
      <c r="L1478" s="784">
        <f>E1478*K1478</f>
        <v>0</v>
      </c>
      <c r="M1478" s="784">
        <f>J1478+H1478*Onderbouwing_M29!$Y$2+L1478</f>
        <v>0</v>
      </c>
      <c r="N1478" s="1049"/>
      <c r="O1478" s="785"/>
      <c r="P1478" s="785"/>
      <c r="Q1478" s="785"/>
      <c r="R1478" s="785"/>
      <c r="S1478" s="785"/>
      <c r="T1478" s="785"/>
      <c r="U1478" s="785"/>
      <c r="V1478" s="785"/>
      <c r="W1478" s="785"/>
      <c r="X1478" s="785"/>
    </row>
    <row r="1479" spans="2:34" ht="9" customHeight="1" outlineLevel="1" x14ac:dyDescent="0.25">
      <c r="B1479" s="788"/>
      <c r="D1479" s="789"/>
      <c r="E1479" s="791"/>
      <c r="F1479" s="789"/>
      <c r="G1479" s="790"/>
      <c r="H1479" s="790"/>
      <c r="I1479" s="790"/>
      <c r="J1479" s="790"/>
      <c r="K1479" s="790"/>
      <c r="L1479" s="790"/>
      <c r="M1479" s="790"/>
      <c r="N1479" s="1037"/>
      <c r="O1479" s="963"/>
      <c r="P1479" s="963"/>
      <c r="Q1479" s="963"/>
      <c r="R1479" s="963"/>
      <c r="S1479" s="963"/>
      <c r="T1479" s="963"/>
      <c r="U1479" s="963"/>
      <c r="V1479" s="963"/>
      <c r="W1479" s="963"/>
      <c r="X1479" s="963"/>
      <c r="Y1479" s="963"/>
      <c r="Z1479" s="774"/>
      <c r="AA1479" s="779"/>
      <c r="AB1479" s="753"/>
      <c r="AC1479" s="753"/>
      <c r="AD1479" s="753"/>
      <c r="AE1479" s="753"/>
      <c r="AF1479" s="753"/>
      <c r="AG1479" s="758"/>
      <c r="AH1479" s="758"/>
    </row>
    <row r="1480" spans="2:34" ht="15.65" customHeight="1" outlineLevel="1" x14ac:dyDescent="0.25">
      <c r="B1480" s="760" t="s">
        <v>1504</v>
      </c>
      <c r="D1480" s="761" t="s">
        <v>1911</v>
      </c>
      <c r="E1480" s="780">
        <v>1</v>
      </c>
      <c r="F1480" s="761" t="s">
        <v>78</v>
      </c>
      <c r="G1480" s="762"/>
      <c r="H1480" s="762">
        <f>SUM(H1481:H1487)</f>
        <v>0</v>
      </c>
      <c r="I1480" s="762"/>
      <c r="J1480" s="762">
        <f>SUM(J1481:J1487)</f>
        <v>0</v>
      </c>
      <c r="K1480" s="762"/>
      <c r="L1480" s="762">
        <f>SUM(L1481:L1487)</f>
        <v>131.1</v>
      </c>
      <c r="M1480" s="762">
        <f>SUM(M1481:M1487)</f>
        <v>131.1</v>
      </c>
      <c r="N1480" s="1049"/>
      <c r="O1480" s="763">
        <f>SUM(M1481:M1487)</f>
        <v>131.1</v>
      </c>
      <c r="P1480" s="781" t="str">
        <f>B1480</f>
        <v>V4-1-E3</v>
      </c>
      <c r="Q1480" s="781"/>
      <c r="R1480" s="781"/>
      <c r="S1480" s="781"/>
      <c r="T1480" s="781"/>
      <c r="U1480" s="781"/>
      <c r="V1480" s="781"/>
      <c r="W1480" s="781"/>
      <c r="X1480" s="932">
        <f>SUM(X1481:X1487)</f>
        <v>154.69800000000001</v>
      </c>
    </row>
    <row r="1481" spans="2:34" ht="15.65" customHeight="1" outlineLevel="2" x14ac:dyDescent="0.25">
      <c r="B1481" s="782"/>
      <c r="D1481" s="793" t="s">
        <v>1394</v>
      </c>
      <c r="E1481" s="783"/>
      <c r="G1481" s="784"/>
      <c r="H1481" s="784"/>
      <c r="I1481" s="795"/>
      <c r="J1481" s="795"/>
      <c r="K1481" s="795"/>
      <c r="L1481" s="784"/>
      <c r="M1481" s="784"/>
      <c r="N1481" s="1049"/>
      <c r="O1481" s="785"/>
      <c r="P1481" s="785"/>
      <c r="Q1481" s="785"/>
      <c r="R1481" s="785"/>
      <c r="S1481" s="785"/>
      <c r="T1481" s="785"/>
      <c r="U1481" s="785"/>
      <c r="V1481" s="785"/>
      <c r="W1481" s="785"/>
      <c r="X1481" s="785"/>
    </row>
    <row r="1482" spans="2:34" ht="15.65" customHeight="1" outlineLevel="2" x14ac:dyDescent="0.25">
      <c r="B1482" s="782"/>
      <c r="D1482" s="816" t="str">
        <f>D1480</f>
        <v>Dakisolatie -grasvezel dik 160mm  Rc=3.5 &gt; 120 m²</v>
      </c>
      <c r="E1482" s="816">
        <v>1</v>
      </c>
      <c r="F1482" s="816" t="s">
        <v>78</v>
      </c>
      <c r="G1482" s="816"/>
      <c r="H1482" s="816">
        <f>E1482*G1482</f>
        <v>0</v>
      </c>
      <c r="I1482" s="816"/>
      <c r="J1482" s="816">
        <f>E1482*I1482</f>
        <v>0</v>
      </c>
      <c r="K1482" s="816">
        <v>65</v>
      </c>
      <c r="L1482" s="816">
        <f>E1482*K1482</f>
        <v>65</v>
      </c>
      <c r="M1482" s="816">
        <f>J1482+H1482*Onderbouwing_M29!$Y$2+L1482</f>
        <v>65</v>
      </c>
      <c r="N1482" s="1049"/>
      <c r="O1482" s="785"/>
      <c r="P1482" s="785"/>
      <c r="Q1482" s="930" t="s">
        <v>1578</v>
      </c>
      <c r="R1482" s="930">
        <f>_xlfn.XLOOKUP(Q1482,Tabellen!$B$4:$B$16,Tabellen!$C$4:$C$16,"controleren")</f>
        <v>0.25</v>
      </c>
      <c r="S1482" s="931">
        <f>M1482*R1482</f>
        <v>16.25</v>
      </c>
      <c r="T1482" s="931">
        <f>M1482-S1482</f>
        <v>48.75</v>
      </c>
      <c r="U1482" s="931">
        <f>S1482*$U$2</f>
        <v>1.4624999999999999</v>
      </c>
      <c r="V1482" s="931">
        <f>T1482*$V$2</f>
        <v>10.237499999999999</v>
      </c>
      <c r="W1482" s="787">
        <f>U1482+V1482</f>
        <v>11.7</v>
      </c>
      <c r="X1482" s="787">
        <f>M1482+W1482</f>
        <v>76.7</v>
      </c>
    </row>
    <row r="1483" spans="2:34" ht="15.65" customHeight="1" outlineLevel="2" x14ac:dyDescent="0.25">
      <c r="B1483" s="782"/>
      <c r="D1483" s="816"/>
      <c r="E1483" s="816"/>
      <c r="F1483" s="816"/>
      <c r="G1483" s="808"/>
      <c r="H1483" s="816"/>
      <c r="I1483" s="816"/>
      <c r="J1483" s="816"/>
      <c r="K1483" s="816"/>
      <c r="L1483" s="816"/>
      <c r="M1483" s="816"/>
      <c r="N1483" s="1049"/>
      <c r="O1483" s="785"/>
      <c r="P1483" s="785"/>
      <c r="Q1483" s="930" t="s">
        <v>1578</v>
      </c>
      <c r="R1483" s="930">
        <f>_xlfn.XLOOKUP(Q1483,Tabellen!$B$4:$B$16,Tabellen!$C$4:$C$16,"controleren")</f>
        <v>0.25</v>
      </c>
      <c r="S1483" s="931">
        <f>M1483*R1483</f>
        <v>0</v>
      </c>
      <c r="T1483" s="931">
        <f>M1483-S1483</f>
        <v>0</v>
      </c>
      <c r="U1483" s="931">
        <f>S1483*$U$2</f>
        <v>0</v>
      </c>
      <c r="V1483" s="931">
        <f>T1483*$V$2</f>
        <v>0</v>
      </c>
      <c r="W1483" s="787">
        <f>U1483+V1483</f>
        <v>0</v>
      </c>
      <c r="X1483" s="787">
        <f>M1483+W1483</f>
        <v>0</v>
      </c>
    </row>
    <row r="1484" spans="2:34" ht="15.65" customHeight="1" outlineLevel="2" x14ac:dyDescent="0.25">
      <c r="B1484" s="935" t="s">
        <v>1552</v>
      </c>
      <c r="D1484" s="816" t="s">
        <v>1410</v>
      </c>
      <c r="E1484" s="816">
        <v>1</v>
      </c>
      <c r="F1484" s="816" t="s">
        <v>78</v>
      </c>
      <c r="G1484" s="808"/>
      <c r="H1484" s="816">
        <f>E1484*G1484</f>
        <v>0</v>
      </c>
      <c r="I1484" s="808"/>
      <c r="J1484" s="816">
        <f>E1484*I1484</f>
        <v>0</v>
      </c>
      <c r="K1484" s="816">
        <v>15</v>
      </c>
      <c r="L1484" s="816">
        <f>E1484*K1484</f>
        <v>15</v>
      </c>
      <c r="M1484" s="816">
        <f>J1484+H1484*Onderbouwing_M29!$Y$2+L1484</f>
        <v>15</v>
      </c>
      <c r="N1484" s="1049"/>
      <c r="O1484" s="785"/>
      <c r="P1484" s="785"/>
      <c r="Q1484" s="930" t="s">
        <v>1578</v>
      </c>
      <c r="R1484" s="930">
        <f>_xlfn.XLOOKUP(Q1484,Tabellen!$B$4:$B$16,Tabellen!$C$4:$C$16,"controleren")</f>
        <v>0.25</v>
      </c>
      <c r="S1484" s="931">
        <f>M1484*R1484</f>
        <v>3.75</v>
      </c>
      <c r="T1484" s="931">
        <f>M1484-S1484</f>
        <v>11.25</v>
      </c>
      <c r="U1484" s="931">
        <f>S1484*$U$2</f>
        <v>0.33749999999999997</v>
      </c>
      <c r="V1484" s="931">
        <f>T1484*$V$2</f>
        <v>2.3624999999999998</v>
      </c>
      <c r="W1484" s="787">
        <f>U1484+V1484</f>
        <v>2.6999999999999997</v>
      </c>
      <c r="X1484" s="787">
        <f>M1484+W1484</f>
        <v>17.7</v>
      </c>
    </row>
    <row r="1485" spans="2:34" ht="15.65" customHeight="1" outlineLevel="2" x14ac:dyDescent="0.25">
      <c r="B1485" s="935" t="s">
        <v>1552</v>
      </c>
      <c r="D1485" s="816" t="s">
        <v>1412</v>
      </c>
      <c r="E1485" s="816">
        <v>1</v>
      </c>
      <c r="F1485" s="816" t="s">
        <v>78</v>
      </c>
      <c r="G1485" s="808"/>
      <c r="H1485" s="816">
        <f>E1485*G1485</f>
        <v>0</v>
      </c>
      <c r="I1485" s="816"/>
      <c r="J1485" s="816">
        <f>E1485*I1485</f>
        <v>0</v>
      </c>
      <c r="K1485" s="816">
        <v>22.2</v>
      </c>
      <c r="L1485" s="816">
        <f>E1485*K1485</f>
        <v>22.2</v>
      </c>
      <c r="M1485" s="816">
        <f>J1485+H1485*Onderbouwing_M29!$Y$2+L1485</f>
        <v>22.2</v>
      </c>
      <c r="N1485" s="1049"/>
      <c r="O1485" s="785"/>
      <c r="P1485" s="785"/>
      <c r="Q1485" s="930" t="s">
        <v>1578</v>
      </c>
      <c r="R1485" s="930">
        <f>_xlfn.XLOOKUP(Q1485,Tabellen!$B$4:$B$16,Tabellen!$C$4:$C$16,"controleren")</f>
        <v>0.25</v>
      </c>
      <c r="S1485" s="931">
        <f>M1485*R1485</f>
        <v>5.55</v>
      </c>
      <c r="T1485" s="931">
        <f>M1485-S1485</f>
        <v>16.649999999999999</v>
      </c>
      <c r="U1485" s="931">
        <f>S1485*$U$2</f>
        <v>0.49949999999999994</v>
      </c>
      <c r="V1485" s="931">
        <f>T1485*$V$2</f>
        <v>3.4964999999999997</v>
      </c>
      <c r="W1485" s="787">
        <f>U1485+V1485</f>
        <v>3.9959999999999996</v>
      </c>
      <c r="X1485" s="787">
        <f>M1485+W1485</f>
        <v>26.195999999999998</v>
      </c>
    </row>
    <row r="1486" spans="2:34" ht="15.65" customHeight="1" outlineLevel="2" x14ac:dyDescent="0.25">
      <c r="B1486" s="935" t="s">
        <v>1552</v>
      </c>
      <c r="D1486" s="816" t="s">
        <v>1893</v>
      </c>
      <c r="E1486" s="816">
        <v>1</v>
      </c>
      <c r="F1486" s="816" t="s">
        <v>78</v>
      </c>
      <c r="G1486" s="808"/>
      <c r="H1486" s="816">
        <f>E1486*G1486</f>
        <v>0</v>
      </c>
      <c r="I1486" s="816"/>
      <c r="J1486" s="816">
        <f>E1486*I1486</f>
        <v>0</v>
      </c>
      <c r="K1486" s="816">
        <v>28.9</v>
      </c>
      <c r="L1486" s="816">
        <f>E1486*K1486</f>
        <v>28.9</v>
      </c>
      <c r="M1486" s="816">
        <f>J1486+H1486*Onderbouwing_M29!$Y$2+L1486</f>
        <v>28.9</v>
      </c>
      <c r="N1486" s="1049"/>
      <c r="O1486" s="785"/>
      <c r="P1486" s="785"/>
      <c r="Q1486" s="930" t="s">
        <v>1578</v>
      </c>
      <c r="R1486" s="930">
        <f>_xlfn.XLOOKUP(Q1486,Tabellen!$B$4:$B$16,Tabellen!$C$4:$C$16,"controleren")</f>
        <v>0.25</v>
      </c>
      <c r="S1486" s="931">
        <f>M1486*R1486</f>
        <v>7.2249999999999996</v>
      </c>
      <c r="T1486" s="931">
        <f>M1486-S1486</f>
        <v>21.674999999999997</v>
      </c>
      <c r="U1486" s="931">
        <f>S1486*$U$2</f>
        <v>0.65024999999999999</v>
      </c>
      <c r="V1486" s="931">
        <f>T1486*$V$2</f>
        <v>4.5517499999999993</v>
      </c>
      <c r="W1486" s="787">
        <f>U1486+V1486</f>
        <v>5.2019999999999991</v>
      </c>
      <c r="X1486" s="787">
        <f>M1486+W1486</f>
        <v>34.101999999999997</v>
      </c>
    </row>
    <row r="1487" spans="2:34" ht="15.65" customHeight="1" outlineLevel="2" x14ac:dyDescent="0.25">
      <c r="B1487" s="782"/>
      <c r="D1487" s="816"/>
      <c r="E1487" s="783"/>
      <c r="G1487" s="784">
        <v>0</v>
      </c>
      <c r="H1487" s="784">
        <f>E1487*G1487</f>
        <v>0</v>
      </c>
      <c r="I1487" s="784">
        <v>0</v>
      </c>
      <c r="J1487" s="784">
        <f>E1487*I1487</f>
        <v>0</v>
      </c>
      <c r="K1487" s="784"/>
      <c r="L1487" s="784">
        <f>E1487*K1487</f>
        <v>0</v>
      </c>
      <c r="M1487" s="784">
        <f>J1487+H1487*Onderbouwing_M29!$Y$2+L1487</f>
        <v>0</v>
      </c>
      <c r="N1487" s="1049"/>
      <c r="O1487" s="785"/>
      <c r="P1487" s="785"/>
      <c r="Q1487" s="785"/>
      <c r="R1487" s="785"/>
      <c r="S1487" s="785"/>
      <c r="T1487" s="785"/>
      <c r="U1487" s="785"/>
      <c r="V1487" s="785"/>
      <c r="W1487" s="785"/>
      <c r="X1487" s="785"/>
    </row>
    <row r="1488" spans="2:34" ht="9" customHeight="1" outlineLevel="1" x14ac:dyDescent="0.25">
      <c r="B1488" s="788"/>
      <c r="D1488" s="789"/>
      <c r="E1488" s="791"/>
      <c r="F1488" s="789"/>
      <c r="G1488" s="790"/>
      <c r="H1488" s="790"/>
      <c r="I1488" s="790"/>
      <c r="J1488" s="790"/>
      <c r="K1488" s="790"/>
      <c r="L1488" s="790"/>
      <c r="M1488" s="790"/>
      <c r="N1488" s="1037"/>
      <c r="O1488" s="963"/>
      <c r="P1488" s="963"/>
      <c r="Q1488" s="963"/>
      <c r="R1488" s="963"/>
      <c r="S1488" s="963"/>
      <c r="T1488" s="963"/>
      <c r="U1488" s="963"/>
      <c r="V1488" s="963"/>
      <c r="W1488" s="963"/>
      <c r="X1488" s="963"/>
      <c r="Y1488" s="963"/>
      <c r="Z1488" s="774"/>
      <c r="AA1488" s="779"/>
      <c r="AB1488" s="753"/>
      <c r="AC1488" s="753"/>
      <c r="AD1488" s="753"/>
      <c r="AE1488" s="753"/>
      <c r="AF1488" s="753"/>
      <c r="AG1488" s="758"/>
      <c r="AH1488" s="758"/>
    </row>
    <row r="1489" spans="2:34" ht="15.65" customHeight="1" outlineLevel="1" x14ac:dyDescent="0.25">
      <c r="B1489" s="760" t="s">
        <v>1505</v>
      </c>
      <c r="D1489" s="761" t="s">
        <v>1886</v>
      </c>
      <c r="E1489" s="780">
        <v>1</v>
      </c>
      <c r="F1489" s="761" t="s">
        <v>78</v>
      </c>
      <c r="G1489" s="762"/>
      <c r="H1489" s="762">
        <f>SUM(H1490:H1492)</f>
        <v>0</v>
      </c>
      <c r="I1489" s="762"/>
      <c r="J1489" s="762">
        <f>SUM(J1490:J1492)</f>
        <v>0</v>
      </c>
      <c r="K1489" s="762"/>
      <c r="L1489" s="762">
        <f>SUM(L1490:L1492)</f>
        <v>9.8000000000000007</v>
      </c>
      <c r="M1489" s="762">
        <f>SUM(M1490:M1492)</f>
        <v>9.8000000000000007</v>
      </c>
      <c r="N1489" s="1049"/>
      <c r="O1489" s="763">
        <f>SUM(M1490:M1492)</f>
        <v>9.8000000000000007</v>
      </c>
      <c r="P1489" s="781" t="str">
        <f>B1489</f>
        <v>V4-1-E4</v>
      </c>
      <c r="Q1489" s="781"/>
      <c r="R1489" s="781"/>
      <c r="S1489" s="781"/>
      <c r="T1489" s="781"/>
      <c r="U1489" s="781"/>
      <c r="V1489" s="781"/>
      <c r="W1489" s="781"/>
      <c r="X1489" s="932">
        <f>SUM(X1490:X1492)</f>
        <v>11.564</v>
      </c>
    </row>
    <row r="1490" spans="2:34" ht="15.65" customHeight="1" outlineLevel="2" x14ac:dyDescent="0.25">
      <c r="B1490" s="782"/>
      <c r="D1490" s="793" t="s">
        <v>1394</v>
      </c>
      <c r="E1490" s="783"/>
      <c r="G1490" s="784"/>
      <c r="H1490" s="784"/>
      <c r="I1490" s="795"/>
      <c r="J1490" s="795"/>
      <c r="K1490" s="795"/>
      <c r="L1490" s="784"/>
      <c r="M1490" s="784"/>
      <c r="N1490" s="1049"/>
      <c r="O1490" s="785"/>
      <c r="P1490" s="785"/>
      <c r="Q1490" s="785"/>
      <c r="R1490" s="785"/>
      <c r="S1490" s="785"/>
      <c r="T1490" s="785"/>
      <c r="U1490" s="785"/>
      <c r="V1490" s="785"/>
      <c r="W1490" s="785"/>
      <c r="X1490" s="785"/>
    </row>
    <row r="1491" spans="2:34" ht="15.65" customHeight="1" outlineLevel="2" x14ac:dyDescent="0.25">
      <c r="B1491" s="782"/>
      <c r="D1491" s="816" t="str">
        <f>D1489</f>
        <v>╚ Meerprijs grasvezel dik 230mm Rc=4.5</v>
      </c>
      <c r="E1491" s="816">
        <v>1</v>
      </c>
      <c r="F1491" s="816" t="s">
        <v>78</v>
      </c>
      <c r="G1491" s="816"/>
      <c r="H1491" s="816">
        <f>E1491*G1491</f>
        <v>0</v>
      </c>
      <c r="I1491" s="816"/>
      <c r="J1491" s="816">
        <f>E1491*I1491</f>
        <v>0</v>
      </c>
      <c r="K1491" s="816">
        <v>9.8000000000000007</v>
      </c>
      <c r="L1491" s="816">
        <f>E1491*K1491</f>
        <v>9.8000000000000007</v>
      </c>
      <c r="M1491" s="816">
        <f>J1491+H1491*Onderbouwing_M29!$Y$2+L1491</f>
        <v>9.8000000000000007</v>
      </c>
      <c r="N1491" s="1049"/>
      <c r="O1491" s="785"/>
      <c r="P1491" s="785"/>
      <c r="Q1491" s="930" t="s">
        <v>1578</v>
      </c>
      <c r="R1491" s="930">
        <f>_xlfn.XLOOKUP(Q1491,Tabellen!$B$4:$B$16,Tabellen!$C$4:$C$16,"controleren")</f>
        <v>0.25</v>
      </c>
      <c r="S1491" s="931">
        <f>M1491*R1491</f>
        <v>2.4500000000000002</v>
      </c>
      <c r="T1491" s="931">
        <f>M1491-S1491</f>
        <v>7.3500000000000005</v>
      </c>
      <c r="U1491" s="931">
        <f>S1491*$U$2</f>
        <v>0.2205</v>
      </c>
      <c r="V1491" s="931">
        <f>T1491*$V$2</f>
        <v>1.5435000000000001</v>
      </c>
      <c r="W1491" s="787">
        <f>U1491+V1491</f>
        <v>1.764</v>
      </c>
      <c r="X1491" s="787">
        <f>M1491+W1491</f>
        <v>11.564</v>
      </c>
    </row>
    <row r="1492" spans="2:34" ht="15.65" customHeight="1" outlineLevel="2" x14ac:dyDescent="0.25">
      <c r="B1492" s="782"/>
      <c r="D1492" s="816"/>
      <c r="E1492" s="783"/>
      <c r="G1492" s="784">
        <v>0</v>
      </c>
      <c r="H1492" s="784">
        <f>E1492*G1492</f>
        <v>0</v>
      </c>
      <c r="I1492" s="784">
        <v>0</v>
      </c>
      <c r="J1492" s="784">
        <f>E1492*I1492</f>
        <v>0</v>
      </c>
      <c r="K1492" s="784"/>
      <c r="L1492" s="784">
        <f>E1492*K1492</f>
        <v>0</v>
      </c>
      <c r="M1492" s="784">
        <f>J1492+H1492*Onderbouwing_M29!$Y$2+L1492</f>
        <v>0</v>
      </c>
      <c r="N1492" s="1049"/>
      <c r="O1492" s="785"/>
      <c r="P1492" s="785"/>
      <c r="Q1492" s="785"/>
      <c r="R1492" s="785"/>
      <c r="S1492" s="785"/>
      <c r="T1492" s="785"/>
      <c r="U1492" s="785"/>
      <c r="V1492" s="785"/>
      <c r="W1492" s="785"/>
      <c r="X1492" s="785"/>
    </row>
    <row r="1493" spans="2:34" ht="9" customHeight="1" outlineLevel="1" x14ac:dyDescent="0.25">
      <c r="B1493" s="788"/>
      <c r="D1493" s="789"/>
      <c r="E1493" s="791"/>
      <c r="F1493" s="789"/>
      <c r="G1493" s="790"/>
      <c r="H1493" s="790"/>
      <c r="I1493" s="790"/>
      <c r="J1493" s="790"/>
      <c r="K1493" s="790"/>
      <c r="L1493" s="790"/>
      <c r="M1493" s="790"/>
      <c r="N1493" s="1037"/>
      <c r="O1493" s="963"/>
      <c r="P1493" s="963"/>
      <c r="Q1493" s="963"/>
      <c r="R1493" s="963"/>
      <c r="S1493" s="963"/>
      <c r="T1493" s="963"/>
      <c r="U1493" s="963"/>
      <c r="V1493" s="963"/>
      <c r="W1493" s="963"/>
      <c r="X1493" s="963"/>
      <c r="Y1493" s="963"/>
      <c r="Z1493" s="774"/>
      <c r="AA1493" s="779"/>
      <c r="AB1493" s="753"/>
      <c r="AC1493" s="753"/>
      <c r="AD1493" s="753"/>
      <c r="AE1493" s="753"/>
      <c r="AF1493" s="753"/>
      <c r="AG1493" s="758"/>
      <c r="AH1493" s="758"/>
    </row>
    <row r="1494" spans="2:34" ht="15.65" customHeight="1" outlineLevel="1" x14ac:dyDescent="0.25">
      <c r="B1494" s="760" t="s">
        <v>1506</v>
      </c>
      <c r="D1494" s="761" t="s">
        <v>1912</v>
      </c>
      <c r="E1494" s="780">
        <v>1</v>
      </c>
      <c r="F1494" s="761" t="s">
        <v>78</v>
      </c>
      <c r="G1494" s="762"/>
      <c r="H1494" s="762">
        <f>SUM(H1495:H1501)</f>
        <v>0</v>
      </c>
      <c r="I1494" s="762"/>
      <c r="J1494" s="762">
        <f>SUM(J1495:J1501)</f>
        <v>0</v>
      </c>
      <c r="K1494" s="762"/>
      <c r="L1494" s="762">
        <f>SUM(L1495:L1501)</f>
        <v>141.1</v>
      </c>
      <c r="M1494" s="762">
        <f>SUM(M1495:M1501)</f>
        <v>141.1</v>
      </c>
      <c r="N1494" s="1049"/>
      <c r="O1494" s="763">
        <f>SUM(M1495:M1501)</f>
        <v>141.1</v>
      </c>
      <c r="P1494" s="781" t="str">
        <f>B1494</f>
        <v>V4-1-F1</v>
      </c>
      <c r="Q1494" s="781"/>
      <c r="R1494" s="781"/>
      <c r="S1494" s="781"/>
      <c r="T1494" s="781"/>
      <c r="U1494" s="781"/>
      <c r="V1494" s="781"/>
      <c r="W1494" s="781"/>
      <c r="X1494" s="932">
        <f>SUM(X1495:X1501)</f>
        <v>166.49800000000002</v>
      </c>
    </row>
    <row r="1495" spans="2:34" ht="15.65" customHeight="1" outlineLevel="2" x14ac:dyDescent="0.25">
      <c r="B1495" s="782"/>
      <c r="D1495" s="793" t="s">
        <v>1394</v>
      </c>
      <c r="E1495" s="783"/>
      <c r="G1495" s="784"/>
      <c r="H1495" s="784"/>
      <c r="I1495" s="795"/>
      <c r="J1495" s="795"/>
      <c r="K1495" s="795"/>
      <c r="L1495" s="784"/>
      <c r="M1495" s="784"/>
      <c r="N1495" s="1049"/>
      <c r="O1495" s="785"/>
      <c r="P1495" s="785"/>
      <c r="Q1495" s="785"/>
      <c r="R1495" s="785"/>
      <c r="S1495" s="785"/>
      <c r="T1495" s="785"/>
      <c r="U1495" s="785"/>
      <c r="V1495" s="785"/>
      <c r="W1495" s="785"/>
      <c r="X1495" s="785"/>
    </row>
    <row r="1496" spans="2:34" ht="15.65" customHeight="1" outlineLevel="2" x14ac:dyDescent="0.25">
      <c r="B1496" s="782"/>
      <c r="D1496" s="816" t="str">
        <f>D1494</f>
        <v>Dakisolatie -hennepvezel dik 150mm Rc=3.5 &lt; 45 m²</v>
      </c>
      <c r="E1496" s="816">
        <v>1</v>
      </c>
      <c r="F1496" s="816" t="s">
        <v>78</v>
      </c>
      <c r="G1496" s="816"/>
      <c r="H1496" s="816">
        <f>E1496*G1496</f>
        <v>0</v>
      </c>
      <c r="I1496" s="816"/>
      <c r="J1496" s="816">
        <f>E1496*I1496</f>
        <v>0</v>
      </c>
      <c r="K1496" s="816">
        <v>75</v>
      </c>
      <c r="L1496" s="816">
        <f>E1496*K1496</f>
        <v>75</v>
      </c>
      <c r="M1496" s="816">
        <f>J1496+H1496*Onderbouwing_M29!$Y$2+L1496</f>
        <v>75</v>
      </c>
      <c r="N1496" s="1049"/>
      <c r="O1496" s="785"/>
      <c r="P1496" s="785"/>
      <c r="Q1496" s="930" t="s">
        <v>1578</v>
      </c>
      <c r="R1496" s="930">
        <f>_xlfn.XLOOKUP(Q1496,Tabellen!$B$4:$B$16,Tabellen!$C$4:$C$16,"controleren")</f>
        <v>0.25</v>
      </c>
      <c r="S1496" s="931">
        <f>M1496*R1496</f>
        <v>18.75</v>
      </c>
      <c r="T1496" s="931">
        <f>M1496-S1496</f>
        <v>56.25</v>
      </c>
      <c r="U1496" s="931">
        <f>S1496*$U$2</f>
        <v>1.6875</v>
      </c>
      <c r="V1496" s="931">
        <f>T1496*$V$2</f>
        <v>11.8125</v>
      </c>
      <c r="W1496" s="787">
        <f>U1496+V1496</f>
        <v>13.5</v>
      </c>
      <c r="X1496" s="787">
        <f>M1496+W1496</f>
        <v>88.5</v>
      </c>
    </row>
    <row r="1497" spans="2:34" ht="15.65" customHeight="1" outlineLevel="2" x14ac:dyDescent="0.25">
      <c r="B1497" s="782"/>
      <c r="D1497" s="816"/>
      <c r="E1497" s="816"/>
      <c r="F1497" s="816"/>
      <c r="G1497" s="808"/>
      <c r="H1497" s="816"/>
      <c r="I1497" s="816"/>
      <c r="J1497" s="816"/>
      <c r="K1497" s="816"/>
      <c r="L1497" s="816"/>
      <c r="M1497" s="816"/>
      <c r="N1497" s="1049"/>
      <c r="O1497" s="785"/>
      <c r="P1497" s="785"/>
      <c r="Q1497" s="930" t="s">
        <v>1578</v>
      </c>
      <c r="R1497" s="930">
        <f>_xlfn.XLOOKUP(Q1497,Tabellen!$B$4:$B$16,Tabellen!$C$4:$C$16,"controleren")</f>
        <v>0.25</v>
      </c>
      <c r="S1497" s="931">
        <f>M1497*R1497</f>
        <v>0</v>
      </c>
      <c r="T1497" s="931">
        <f>M1497-S1497</f>
        <v>0</v>
      </c>
      <c r="U1497" s="931">
        <f>S1497*$U$2</f>
        <v>0</v>
      </c>
      <c r="V1497" s="931">
        <f>T1497*$V$2</f>
        <v>0</v>
      </c>
      <c r="W1497" s="787">
        <f>U1497+V1497</f>
        <v>0</v>
      </c>
      <c r="X1497" s="787">
        <f>M1497+W1497</f>
        <v>0</v>
      </c>
    </row>
    <row r="1498" spans="2:34" ht="15.65" customHeight="1" outlineLevel="2" x14ac:dyDescent="0.25">
      <c r="B1498" s="935" t="s">
        <v>1552</v>
      </c>
      <c r="D1498" s="816" t="s">
        <v>1410</v>
      </c>
      <c r="E1498" s="816">
        <v>1</v>
      </c>
      <c r="F1498" s="816" t="s">
        <v>78</v>
      </c>
      <c r="G1498" s="808"/>
      <c r="H1498" s="816">
        <f>E1498*G1498</f>
        <v>0</v>
      </c>
      <c r="I1498" s="808"/>
      <c r="J1498" s="816">
        <f>E1498*I1498</f>
        <v>0</v>
      </c>
      <c r="K1498" s="816">
        <v>15</v>
      </c>
      <c r="L1498" s="816">
        <f>E1498*K1498</f>
        <v>15</v>
      </c>
      <c r="M1498" s="816">
        <f>J1498+H1498*Onderbouwing_M29!$Y$2+L1498</f>
        <v>15</v>
      </c>
      <c r="N1498" s="1049"/>
      <c r="O1498" s="785"/>
      <c r="P1498" s="785"/>
      <c r="Q1498" s="930" t="s">
        <v>1578</v>
      </c>
      <c r="R1498" s="930">
        <f>_xlfn.XLOOKUP(Q1498,Tabellen!$B$4:$B$16,Tabellen!$C$4:$C$16,"controleren")</f>
        <v>0.25</v>
      </c>
      <c r="S1498" s="931">
        <f>M1498*R1498</f>
        <v>3.75</v>
      </c>
      <c r="T1498" s="931">
        <f>M1498-S1498</f>
        <v>11.25</v>
      </c>
      <c r="U1498" s="931">
        <f>S1498*$U$2</f>
        <v>0.33749999999999997</v>
      </c>
      <c r="V1498" s="931">
        <f>T1498*$V$2</f>
        <v>2.3624999999999998</v>
      </c>
      <c r="W1498" s="787">
        <f>U1498+V1498</f>
        <v>2.6999999999999997</v>
      </c>
      <c r="X1498" s="787">
        <f>M1498+W1498</f>
        <v>17.7</v>
      </c>
    </row>
    <row r="1499" spans="2:34" ht="15.65" customHeight="1" outlineLevel="2" x14ac:dyDescent="0.25">
      <c r="B1499" s="935" t="s">
        <v>1552</v>
      </c>
      <c r="D1499" s="816" t="s">
        <v>1412</v>
      </c>
      <c r="E1499" s="816">
        <v>1</v>
      </c>
      <c r="F1499" s="816" t="s">
        <v>78</v>
      </c>
      <c r="G1499" s="808"/>
      <c r="H1499" s="816">
        <f>E1499*G1499</f>
        <v>0</v>
      </c>
      <c r="I1499" s="816"/>
      <c r="J1499" s="816">
        <f>E1499*I1499</f>
        <v>0</v>
      </c>
      <c r="K1499" s="816">
        <v>22.2</v>
      </c>
      <c r="L1499" s="816">
        <f>E1499*K1499</f>
        <v>22.2</v>
      </c>
      <c r="M1499" s="816">
        <f>J1499+H1499*Onderbouwing_M29!$Y$2+L1499</f>
        <v>22.2</v>
      </c>
      <c r="N1499" s="1049"/>
      <c r="O1499" s="785"/>
      <c r="P1499" s="785"/>
      <c r="Q1499" s="930" t="s">
        <v>1578</v>
      </c>
      <c r="R1499" s="930">
        <f>_xlfn.XLOOKUP(Q1499,Tabellen!$B$4:$B$16,Tabellen!$C$4:$C$16,"controleren")</f>
        <v>0.25</v>
      </c>
      <c r="S1499" s="931">
        <f>M1499*R1499</f>
        <v>5.55</v>
      </c>
      <c r="T1499" s="931">
        <f>M1499-S1499</f>
        <v>16.649999999999999</v>
      </c>
      <c r="U1499" s="931">
        <f>S1499*$U$2</f>
        <v>0.49949999999999994</v>
      </c>
      <c r="V1499" s="931">
        <f>T1499*$V$2</f>
        <v>3.4964999999999997</v>
      </c>
      <c r="W1499" s="787">
        <f>U1499+V1499</f>
        <v>3.9959999999999996</v>
      </c>
      <c r="X1499" s="787">
        <f>M1499+W1499</f>
        <v>26.195999999999998</v>
      </c>
    </row>
    <row r="1500" spans="2:34" ht="15.65" customHeight="1" outlineLevel="2" x14ac:dyDescent="0.25">
      <c r="B1500" s="935" t="s">
        <v>1552</v>
      </c>
      <c r="D1500" s="816" t="s">
        <v>1893</v>
      </c>
      <c r="E1500" s="816">
        <v>1</v>
      </c>
      <c r="F1500" s="816" t="s">
        <v>78</v>
      </c>
      <c r="G1500" s="808"/>
      <c r="H1500" s="816">
        <f>E1500*G1500</f>
        <v>0</v>
      </c>
      <c r="I1500" s="816"/>
      <c r="J1500" s="816">
        <f>E1500*I1500</f>
        <v>0</v>
      </c>
      <c r="K1500" s="816">
        <v>28.9</v>
      </c>
      <c r="L1500" s="816">
        <f>E1500*K1500</f>
        <v>28.9</v>
      </c>
      <c r="M1500" s="816">
        <f>J1500+H1500*Onderbouwing_M29!$Y$2+L1500</f>
        <v>28.9</v>
      </c>
      <c r="N1500" s="1049"/>
      <c r="O1500" s="785"/>
      <c r="P1500" s="785"/>
      <c r="Q1500" s="930" t="s">
        <v>1578</v>
      </c>
      <c r="R1500" s="930">
        <f>_xlfn.XLOOKUP(Q1500,Tabellen!$B$4:$B$16,Tabellen!$C$4:$C$16,"controleren")</f>
        <v>0.25</v>
      </c>
      <c r="S1500" s="931">
        <f>M1500*R1500</f>
        <v>7.2249999999999996</v>
      </c>
      <c r="T1500" s="931">
        <f>M1500-S1500</f>
        <v>21.674999999999997</v>
      </c>
      <c r="U1500" s="931">
        <f>S1500*$U$2</f>
        <v>0.65024999999999999</v>
      </c>
      <c r="V1500" s="931">
        <f>T1500*$V$2</f>
        <v>4.5517499999999993</v>
      </c>
      <c r="W1500" s="787">
        <f>U1500+V1500</f>
        <v>5.2019999999999991</v>
      </c>
      <c r="X1500" s="787">
        <f>M1500+W1500</f>
        <v>34.101999999999997</v>
      </c>
    </row>
    <row r="1501" spans="2:34" ht="15.65" customHeight="1" outlineLevel="2" x14ac:dyDescent="0.25">
      <c r="B1501" s="782"/>
      <c r="D1501" s="816"/>
      <c r="E1501" s="783"/>
      <c r="G1501" s="784">
        <v>0</v>
      </c>
      <c r="H1501" s="784">
        <f>E1501*G1501</f>
        <v>0</v>
      </c>
      <c r="I1501" s="784">
        <v>0</v>
      </c>
      <c r="J1501" s="784">
        <f>E1501*I1501</f>
        <v>0</v>
      </c>
      <c r="K1501" s="784"/>
      <c r="L1501" s="784">
        <f>E1501*K1501</f>
        <v>0</v>
      </c>
      <c r="M1501" s="784">
        <f>J1501+H1501*Onderbouwing_M29!$Y$2+L1501</f>
        <v>0</v>
      </c>
      <c r="N1501" s="1049"/>
      <c r="O1501" s="785"/>
      <c r="P1501" s="785"/>
      <c r="Q1501" s="785"/>
      <c r="R1501" s="785"/>
      <c r="S1501" s="785"/>
      <c r="T1501" s="785"/>
      <c r="U1501" s="785"/>
      <c r="V1501" s="785"/>
      <c r="W1501" s="785"/>
      <c r="X1501" s="785"/>
    </row>
    <row r="1502" spans="2:34" ht="9" customHeight="1" outlineLevel="1" x14ac:dyDescent="0.25">
      <c r="B1502" s="788"/>
      <c r="D1502" s="789"/>
      <c r="E1502" s="791"/>
      <c r="F1502" s="789"/>
      <c r="G1502" s="790"/>
      <c r="H1502" s="790"/>
      <c r="I1502" s="790"/>
      <c r="J1502" s="790"/>
      <c r="K1502" s="790"/>
      <c r="L1502" s="790"/>
      <c r="M1502" s="790"/>
      <c r="N1502" s="1037"/>
      <c r="O1502" s="963"/>
      <c r="P1502" s="963"/>
      <c r="Q1502" s="963"/>
      <c r="R1502" s="963"/>
      <c r="S1502" s="963"/>
      <c r="T1502" s="963"/>
      <c r="U1502" s="963"/>
      <c r="V1502" s="963"/>
      <c r="W1502" s="963"/>
      <c r="X1502" s="963"/>
      <c r="Y1502" s="963"/>
      <c r="Z1502" s="774"/>
      <c r="AA1502" s="779"/>
      <c r="AB1502" s="753"/>
      <c r="AC1502" s="753"/>
      <c r="AD1502" s="753"/>
      <c r="AE1502" s="753"/>
      <c r="AF1502" s="753"/>
      <c r="AG1502" s="758"/>
      <c r="AH1502" s="758"/>
    </row>
    <row r="1503" spans="2:34" ht="15.65" customHeight="1" outlineLevel="1" x14ac:dyDescent="0.25">
      <c r="B1503" s="760" t="s">
        <v>1507</v>
      </c>
      <c r="D1503" s="761" t="s">
        <v>1913</v>
      </c>
      <c r="E1503" s="780">
        <v>1</v>
      </c>
      <c r="F1503" s="761" t="s">
        <v>78</v>
      </c>
      <c r="G1503" s="762"/>
      <c r="H1503" s="762">
        <f>SUM(H1504:H1510)</f>
        <v>0</v>
      </c>
      <c r="I1503" s="762"/>
      <c r="J1503" s="762">
        <f>SUM(J1504:J1510)</f>
        <v>0</v>
      </c>
      <c r="K1503" s="762"/>
      <c r="L1503" s="762">
        <f>SUM(L1504:L1510)</f>
        <v>136.1</v>
      </c>
      <c r="M1503" s="762">
        <f>SUM(M1504:M1510)</f>
        <v>136.1</v>
      </c>
      <c r="N1503" s="1049"/>
      <c r="O1503" s="763">
        <f>SUM(M1504:M1510)</f>
        <v>136.1</v>
      </c>
      <c r="P1503" s="781" t="str">
        <f>B1503</f>
        <v>V4-1-F2</v>
      </c>
      <c r="Q1503" s="781"/>
      <c r="R1503" s="781"/>
      <c r="S1503" s="781"/>
      <c r="T1503" s="781"/>
      <c r="U1503" s="781"/>
      <c r="V1503" s="781"/>
      <c r="W1503" s="781"/>
      <c r="X1503" s="932">
        <f>SUM(X1504:X1510)</f>
        <v>160.59799999999998</v>
      </c>
    </row>
    <row r="1504" spans="2:34" ht="15.65" customHeight="1" outlineLevel="2" x14ac:dyDescent="0.25">
      <c r="B1504" s="782"/>
      <c r="D1504" s="793" t="s">
        <v>1394</v>
      </c>
      <c r="E1504" s="783"/>
      <c r="G1504" s="784"/>
      <c r="H1504" s="784"/>
      <c r="I1504" s="795"/>
      <c r="J1504" s="795"/>
      <c r="K1504" s="795"/>
      <c r="L1504" s="784"/>
      <c r="M1504" s="784"/>
      <c r="N1504" s="1049"/>
      <c r="O1504" s="785"/>
      <c r="P1504" s="785"/>
      <c r="Q1504" s="785"/>
      <c r="R1504" s="785"/>
      <c r="S1504" s="785"/>
      <c r="T1504" s="785"/>
      <c r="U1504" s="785"/>
      <c r="V1504" s="785"/>
      <c r="W1504" s="785"/>
      <c r="X1504" s="785"/>
    </row>
    <row r="1505" spans="2:34" ht="15.65" customHeight="1" outlineLevel="2" x14ac:dyDescent="0.25">
      <c r="B1505" s="782"/>
      <c r="D1505" s="816" t="str">
        <f>D1503</f>
        <v>Dakisolatie -hennepvezel dik 150mm  Rc=3.5 45- 120 m²</v>
      </c>
      <c r="E1505" s="816">
        <v>1</v>
      </c>
      <c r="F1505" s="816" t="s">
        <v>78</v>
      </c>
      <c r="G1505" s="816"/>
      <c r="H1505" s="816">
        <f>E1505*G1505</f>
        <v>0</v>
      </c>
      <c r="I1505" s="816"/>
      <c r="J1505" s="816">
        <f>E1505*I1505</f>
        <v>0</v>
      </c>
      <c r="K1505" s="816">
        <v>70</v>
      </c>
      <c r="L1505" s="816">
        <f>E1505*K1505</f>
        <v>70</v>
      </c>
      <c r="M1505" s="816">
        <f>J1505+H1505*Onderbouwing_M29!$Y$2+L1505</f>
        <v>70</v>
      </c>
      <c r="N1505" s="1049"/>
      <c r="O1505" s="785"/>
      <c r="P1505" s="785"/>
      <c r="Q1505" s="930" t="s">
        <v>1578</v>
      </c>
      <c r="R1505" s="930">
        <f>_xlfn.XLOOKUP(Q1505,Tabellen!$B$4:$B$16,Tabellen!$C$4:$C$16,"controleren")</f>
        <v>0.25</v>
      </c>
      <c r="S1505" s="931">
        <f>M1505*R1505</f>
        <v>17.5</v>
      </c>
      <c r="T1505" s="931">
        <f>M1505-S1505</f>
        <v>52.5</v>
      </c>
      <c r="U1505" s="931">
        <f>S1505*$U$2</f>
        <v>1.575</v>
      </c>
      <c r="V1505" s="931">
        <f>T1505*$V$2</f>
        <v>11.025</v>
      </c>
      <c r="W1505" s="787">
        <f>U1505+V1505</f>
        <v>12.6</v>
      </c>
      <c r="X1505" s="787">
        <f>M1505+W1505</f>
        <v>82.6</v>
      </c>
    </row>
    <row r="1506" spans="2:34" ht="15.65" customHeight="1" outlineLevel="2" x14ac:dyDescent="0.25">
      <c r="B1506" s="782"/>
      <c r="D1506" s="816"/>
      <c r="E1506" s="816"/>
      <c r="F1506" s="816"/>
      <c r="G1506" s="808"/>
      <c r="H1506" s="816"/>
      <c r="I1506" s="816"/>
      <c r="J1506" s="816"/>
      <c r="K1506" s="816"/>
      <c r="L1506" s="816"/>
      <c r="M1506" s="816"/>
      <c r="N1506" s="1049"/>
      <c r="O1506" s="785"/>
      <c r="P1506" s="785"/>
      <c r="Q1506" s="930" t="s">
        <v>1578</v>
      </c>
      <c r="R1506" s="930">
        <f>_xlfn.XLOOKUP(Q1506,Tabellen!$B$4:$B$16,Tabellen!$C$4:$C$16,"controleren")</f>
        <v>0.25</v>
      </c>
      <c r="S1506" s="931">
        <f>M1506*R1506</f>
        <v>0</v>
      </c>
      <c r="T1506" s="931">
        <f>M1506-S1506</f>
        <v>0</v>
      </c>
      <c r="U1506" s="931">
        <f>S1506*$U$2</f>
        <v>0</v>
      </c>
      <c r="V1506" s="931">
        <f>T1506*$V$2</f>
        <v>0</v>
      </c>
      <c r="W1506" s="787">
        <f>U1506+V1506</f>
        <v>0</v>
      </c>
      <c r="X1506" s="787">
        <f>M1506+W1506</f>
        <v>0</v>
      </c>
    </row>
    <row r="1507" spans="2:34" ht="15.65" customHeight="1" outlineLevel="2" x14ac:dyDescent="0.25">
      <c r="B1507" s="935" t="s">
        <v>1552</v>
      </c>
      <c r="D1507" s="816" t="s">
        <v>1410</v>
      </c>
      <c r="E1507" s="816">
        <v>1</v>
      </c>
      <c r="F1507" s="816" t="s">
        <v>78</v>
      </c>
      <c r="G1507" s="808"/>
      <c r="H1507" s="816">
        <f>E1507*G1507</f>
        <v>0</v>
      </c>
      <c r="I1507" s="808"/>
      <c r="J1507" s="816">
        <f>E1507*I1507</f>
        <v>0</v>
      </c>
      <c r="K1507" s="816">
        <v>15</v>
      </c>
      <c r="L1507" s="816">
        <f>E1507*K1507</f>
        <v>15</v>
      </c>
      <c r="M1507" s="816">
        <f>J1507+H1507*Onderbouwing_M29!$Y$2+L1507</f>
        <v>15</v>
      </c>
      <c r="N1507" s="1049"/>
      <c r="O1507" s="785"/>
      <c r="P1507" s="785"/>
      <c r="Q1507" s="930" t="s">
        <v>1578</v>
      </c>
      <c r="R1507" s="930">
        <f>_xlfn.XLOOKUP(Q1507,Tabellen!$B$4:$B$16,Tabellen!$C$4:$C$16,"controleren")</f>
        <v>0.25</v>
      </c>
      <c r="S1507" s="931">
        <f>M1507*R1507</f>
        <v>3.75</v>
      </c>
      <c r="T1507" s="931">
        <f>M1507-S1507</f>
        <v>11.25</v>
      </c>
      <c r="U1507" s="931">
        <f>S1507*$U$2</f>
        <v>0.33749999999999997</v>
      </c>
      <c r="V1507" s="931">
        <f>T1507*$V$2</f>
        <v>2.3624999999999998</v>
      </c>
      <c r="W1507" s="787">
        <f>U1507+V1507</f>
        <v>2.6999999999999997</v>
      </c>
      <c r="X1507" s="787">
        <f>M1507+W1507</f>
        <v>17.7</v>
      </c>
    </row>
    <row r="1508" spans="2:34" ht="15.65" customHeight="1" outlineLevel="2" x14ac:dyDescent="0.25">
      <c r="B1508" s="935" t="s">
        <v>1552</v>
      </c>
      <c r="D1508" s="816" t="s">
        <v>1412</v>
      </c>
      <c r="E1508" s="816">
        <v>1</v>
      </c>
      <c r="F1508" s="816" t="s">
        <v>78</v>
      </c>
      <c r="G1508" s="808"/>
      <c r="H1508" s="816">
        <f>E1508*G1508</f>
        <v>0</v>
      </c>
      <c r="I1508" s="816"/>
      <c r="J1508" s="816">
        <f>E1508*I1508</f>
        <v>0</v>
      </c>
      <c r="K1508" s="816">
        <v>22.2</v>
      </c>
      <c r="L1508" s="816">
        <f>E1508*K1508</f>
        <v>22.2</v>
      </c>
      <c r="M1508" s="816">
        <f>J1508+H1508*Onderbouwing_M29!$Y$2+L1508</f>
        <v>22.2</v>
      </c>
      <c r="N1508" s="1049"/>
      <c r="O1508" s="785"/>
      <c r="P1508" s="785"/>
      <c r="Q1508" s="930" t="s">
        <v>1578</v>
      </c>
      <c r="R1508" s="930">
        <f>_xlfn.XLOOKUP(Q1508,Tabellen!$B$4:$B$16,Tabellen!$C$4:$C$16,"controleren")</f>
        <v>0.25</v>
      </c>
      <c r="S1508" s="931">
        <f>M1508*R1508</f>
        <v>5.55</v>
      </c>
      <c r="T1508" s="931">
        <f>M1508-S1508</f>
        <v>16.649999999999999</v>
      </c>
      <c r="U1508" s="931">
        <f>S1508*$U$2</f>
        <v>0.49949999999999994</v>
      </c>
      <c r="V1508" s="931">
        <f>T1508*$V$2</f>
        <v>3.4964999999999997</v>
      </c>
      <c r="W1508" s="787">
        <f>U1508+V1508</f>
        <v>3.9959999999999996</v>
      </c>
      <c r="X1508" s="787">
        <f>M1508+W1508</f>
        <v>26.195999999999998</v>
      </c>
    </row>
    <row r="1509" spans="2:34" ht="15.65" customHeight="1" outlineLevel="2" x14ac:dyDescent="0.25">
      <c r="B1509" s="935" t="s">
        <v>1552</v>
      </c>
      <c r="D1509" s="816" t="s">
        <v>1893</v>
      </c>
      <c r="E1509" s="816">
        <v>1</v>
      </c>
      <c r="F1509" s="816" t="s">
        <v>78</v>
      </c>
      <c r="G1509" s="808"/>
      <c r="H1509" s="816">
        <f>E1509*G1509</f>
        <v>0</v>
      </c>
      <c r="I1509" s="816"/>
      <c r="J1509" s="816">
        <f>E1509*I1509</f>
        <v>0</v>
      </c>
      <c r="K1509" s="816">
        <v>28.9</v>
      </c>
      <c r="L1509" s="816">
        <f>E1509*K1509</f>
        <v>28.9</v>
      </c>
      <c r="M1509" s="816">
        <f>J1509+H1509*Onderbouwing_M29!$Y$2+L1509</f>
        <v>28.9</v>
      </c>
      <c r="N1509" s="1049"/>
      <c r="O1509" s="785"/>
      <c r="P1509" s="785"/>
      <c r="Q1509" s="930" t="s">
        <v>1578</v>
      </c>
      <c r="R1509" s="930">
        <f>_xlfn.XLOOKUP(Q1509,Tabellen!$B$4:$B$16,Tabellen!$C$4:$C$16,"controleren")</f>
        <v>0.25</v>
      </c>
      <c r="S1509" s="931">
        <f>M1509*R1509</f>
        <v>7.2249999999999996</v>
      </c>
      <c r="T1509" s="931">
        <f>M1509-S1509</f>
        <v>21.674999999999997</v>
      </c>
      <c r="U1509" s="931">
        <f>S1509*$U$2</f>
        <v>0.65024999999999999</v>
      </c>
      <c r="V1509" s="931">
        <f>T1509*$V$2</f>
        <v>4.5517499999999993</v>
      </c>
      <c r="W1509" s="787">
        <f>U1509+V1509</f>
        <v>5.2019999999999991</v>
      </c>
      <c r="X1509" s="787">
        <f>M1509+W1509</f>
        <v>34.101999999999997</v>
      </c>
    </row>
    <row r="1510" spans="2:34" ht="15.65" customHeight="1" outlineLevel="2" x14ac:dyDescent="0.25">
      <c r="B1510" s="782"/>
      <c r="D1510" s="816"/>
      <c r="E1510" s="783"/>
      <c r="G1510" s="784">
        <v>0</v>
      </c>
      <c r="H1510" s="784">
        <f>E1510*G1510</f>
        <v>0</v>
      </c>
      <c r="I1510" s="784">
        <v>0</v>
      </c>
      <c r="J1510" s="784">
        <f>E1510*I1510</f>
        <v>0</v>
      </c>
      <c r="K1510" s="784"/>
      <c r="L1510" s="784">
        <f>E1510*K1510</f>
        <v>0</v>
      </c>
      <c r="M1510" s="784">
        <f>J1510+H1510*Onderbouwing_M29!$Y$2+L1510</f>
        <v>0</v>
      </c>
      <c r="N1510" s="1049"/>
      <c r="O1510" s="785"/>
      <c r="P1510" s="785"/>
      <c r="Q1510" s="785"/>
      <c r="R1510" s="785"/>
      <c r="S1510" s="785"/>
      <c r="T1510" s="785"/>
      <c r="U1510" s="785"/>
      <c r="V1510" s="785"/>
      <c r="W1510" s="785"/>
      <c r="X1510" s="785"/>
    </row>
    <row r="1511" spans="2:34" ht="9" customHeight="1" outlineLevel="1" x14ac:dyDescent="0.25">
      <c r="B1511" s="788"/>
      <c r="D1511" s="789"/>
      <c r="E1511" s="791"/>
      <c r="F1511" s="789"/>
      <c r="G1511" s="790"/>
      <c r="H1511" s="790"/>
      <c r="I1511" s="790"/>
      <c r="J1511" s="790"/>
      <c r="K1511" s="790"/>
      <c r="L1511" s="790"/>
      <c r="M1511" s="790"/>
      <c r="N1511" s="1037"/>
      <c r="O1511" s="963"/>
      <c r="P1511" s="963"/>
      <c r="Q1511" s="963"/>
      <c r="R1511" s="963"/>
      <c r="S1511" s="963"/>
      <c r="T1511" s="963"/>
      <c r="U1511" s="963"/>
      <c r="V1511" s="963"/>
      <c r="W1511" s="963"/>
      <c r="X1511" s="963"/>
      <c r="Y1511" s="963"/>
      <c r="Z1511" s="774"/>
      <c r="AA1511" s="779"/>
      <c r="AB1511" s="753"/>
      <c r="AC1511" s="753"/>
      <c r="AD1511" s="753"/>
      <c r="AE1511" s="753"/>
      <c r="AF1511" s="753"/>
      <c r="AG1511" s="758"/>
      <c r="AH1511" s="758"/>
    </row>
    <row r="1512" spans="2:34" ht="15.65" customHeight="1" outlineLevel="1" x14ac:dyDescent="0.25">
      <c r="B1512" s="760" t="s">
        <v>1508</v>
      </c>
      <c r="D1512" s="761" t="s">
        <v>1914</v>
      </c>
      <c r="E1512" s="780">
        <v>1</v>
      </c>
      <c r="F1512" s="761" t="s">
        <v>78</v>
      </c>
      <c r="G1512" s="762"/>
      <c r="H1512" s="762">
        <f>SUM(H1513:H1519)</f>
        <v>0</v>
      </c>
      <c r="I1512" s="762"/>
      <c r="J1512" s="762">
        <f>SUM(J1513:J1519)</f>
        <v>0</v>
      </c>
      <c r="K1512" s="762"/>
      <c r="L1512" s="762">
        <f>SUM(L1513:L1519)</f>
        <v>131.1</v>
      </c>
      <c r="M1512" s="762">
        <f>SUM(M1513:M1519)</f>
        <v>131.1</v>
      </c>
      <c r="N1512" s="1049"/>
      <c r="O1512" s="763">
        <f>SUM(M1513:M1519)</f>
        <v>131.1</v>
      </c>
      <c r="P1512" s="781" t="str">
        <f>B1512</f>
        <v>V4-1-F3</v>
      </c>
      <c r="Q1512" s="781"/>
      <c r="R1512" s="781"/>
      <c r="S1512" s="781"/>
      <c r="T1512" s="781"/>
      <c r="U1512" s="781"/>
      <c r="V1512" s="781"/>
      <c r="W1512" s="781"/>
      <c r="X1512" s="932">
        <f>SUM(X1513:X1519)</f>
        <v>154.69800000000001</v>
      </c>
    </row>
    <row r="1513" spans="2:34" ht="15.65" customHeight="1" outlineLevel="2" x14ac:dyDescent="0.25">
      <c r="B1513" s="782"/>
      <c r="D1513" s="793" t="s">
        <v>1394</v>
      </c>
      <c r="E1513" s="783"/>
      <c r="G1513" s="784"/>
      <c r="H1513" s="784"/>
      <c r="I1513" s="795"/>
      <c r="J1513" s="795"/>
      <c r="K1513" s="795"/>
      <c r="L1513" s="784"/>
      <c r="M1513" s="784"/>
      <c r="N1513" s="1049"/>
      <c r="O1513" s="785"/>
      <c r="P1513" s="785"/>
      <c r="Q1513" s="785"/>
      <c r="R1513" s="785"/>
      <c r="S1513" s="785"/>
      <c r="T1513" s="785"/>
      <c r="U1513" s="785"/>
      <c r="V1513" s="785"/>
      <c r="W1513" s="785"/>
      <c r="X1513" s="785"/>
    </row>
    <row r="1514" spans="2:34" ht="15.65" customHeight="1" outlineLevel="2" x14ac:dyDescent="0.25">
      <c r="B1514" s="782"/>
      <c r="D1514" s="816" t="str">
        <f>D1512</f>
        <v>Dakisolatie -hennepvezel dik 150mm  Rc=3.5 &gt; 120 m²</v>
      </c>
      <c r="E1514" s="816">
        <v>1</v>
      </c>
      <c r="F1514" s="816" t="s">
        <v>78</v>
      </c>
      <c r="G1514" s="816"/>
      <c r="H1514" s="816">
        <f>E1514*G1514</f>
        <v>0</v>
      </c>
      <c r="I1514" s="816"/>
      <c r="J1514" s="816">
        <f>E1514*I1514</f>
        <v>0</v>
      </c>
      <c r="K1514" s="816">
        <v>65</v>
      </c>
      <c r="L1514" s="816">
        <f>E1514*K1514</f>
        <v>65</v>
      </c>
      <c r="M1514" s="816">
        <f>J1514+H1514*Onderbouwing_M29!$Y$2+L1514</f>
        <v>65</v>
      </c>
      <c r="N1514" s="1049"/>
      <c r="O1514" s="785"/>
      <c r="P1514" s="785"/>
      <c r="Q1514" s="930" t="s">
        <v>1578</v>
      </c>
      <c r="R1514" s="930">
        <f>_xlfn.XLOOKUP(Q1514,Tabellen!$B$4:$B$16,Tabellen!$C$4:$C$16,"controleren")</f>
        <v>0.25</v>
      </c>
      <c r="S1514" s="931">
        <f>M1514*R1514</f>
        <v>16.25</v>
      </c>
      <c r="T1514" s="931">
        <f>M1514-S1514</f>
        <v>48.75</v>
      </c>
      <c r="U1514" s="931">
        <f>S1514*$U$2</f>
        <v>1.4624999999999999</v>
      </c>
      <c r="V1514" s="931">
        <f>T1514*$V$2</f>
        <v>10.237499999999999</v>
      </c>
      <c r="W1514" s="787">
        <f>U1514+V1514</f>
        <v>11.7</v>
      </c>
      <c r="X1514" s="787">
        <f>M1514+W1514</f>
        <v>76.7</v>
      </c>
    </row>
    <row r="1515" spans="2:34" ht="15.65" customHeight="1" outlineLevel="2" x14ac:dyDescent="0.25">
      <c r="B1515" s="782"/>
      <c r="D1515" s="816"/>
      <c r="E1515" s="816"/>
      <c r="F1515" s="816"/>
      <c r="G1515" s="808"/>
      <c r="H1515" s="816"/>
      <c r="I1515" s="816"/>
      <c r="J1515" s="816"/>
      <c r="K1515" s="816"/>
      <c r="L1515" s="816"/>
      <c r="M1515" s="816"/>
      <c r="N1515" s="1049"/>
      <c r="O1515" s="785"/>
      <c r="P1515" s="785"/>
      <c r="Q1515" s="930" t="s">
        <v>1578</v>
      </c>
      <c r="R1515" s="930">
        <f>_xlfn.XLOOKUP(Q1515,Tabellen!$B$4:$B$16,Tabellen!$C$4:$C$16,"controleren")</f>
        <v>0.25</v>
      </c>
      <c r="S1515" s="931">
        <f>M1515*R1515</f>
        <v>0</v>
      </c>
      <c r="T1515" s="931">
        <f>M1515-S1515</f>
        <v>0</v>
      </c>
      <c r="U1515" s="931">
        <f>S1515*$U$2</f>
        <v>0</v>
      </c>
      <c r="V1515" s="931">
        <f>T1515*$V$2</f>
        <v>0</v>
      </c>
      <c r="W1515" s="787">
        <f>U1515+V1515</f>
        <v>0</v>
      </c>
      <c r="X1515" s="787">
        <f>M1515+W1515</f>
        <v>0</v>
      </c>
    </row>
    <row r="1516" spans="2:34" ht="15.65" customHeight="1" outlineLevel="2" x14ac:dyDescent="0.25">
      <c r="B1516" s="935" t="s">
        <v>1552</v>
      </c>
      <c r="D1516" s="816" t="s">
        <v>1410</v>
      </c>
      <c r="E1516" s="816">
        <v>1</v>
      </c>
      <c r="F1516" s="816" t="s">
        <v>78</v>
      </c>
      <c r="G1516" s="808"/>
      <c r="H1516" s="816">
        <f>E1516*G1516</f>
        <v>0</v>
      </c>
      <c r="I1516" s="808"/>
      <c r="J1516" s="816">
        <f>E1516*I1516</f>
        <v>0</v>
      </c>
      <c r="K1516" s="816">
        <v>15</v>
      </c>
      <c r="L1516" s="816">
        <f>E1516*K1516</f>
        <v>15</v>
      </c>
      <c r="M1516" s="816">
        <f>J1516+H1516*Onderbouwing_M29!$Y$2+L1516</f>
        <v>15</v>
      </c>
      <c r="N1516" s="1049"/>
      <c r="O1516" s="785"/>
      <c r="P1516" s="785"/>
      <c r="Q1516" s="930" t="s">
        <v>1578</v>
      </c>
      <c r="R1516" s="930">
        <f>_xlfn.XLOOKUP(Q1516,Tabellen!$B$4:$B$16,Tabellen!$C$4:$C$16,"controleren")</f>
        <v>0.25</v>
      </c>
      <c r="S1516" s="931">
        <f>M1516*R1516</f>
        <v>3.75</v>
      </c>
      <c r="T1516" s="931">
        <f>M1516-S1516</f>
        <v>11.25</v>
      </c>
      <c r="U1516" s="931">
        <f>S1516*$U$2</f>
        <v>0.33749999999999997</v>
      </c>
      <c r="V1516" s="931">
        <f>T1516*$V$2</f>
        <v>2.3624999999999998</v>
      </c>
      <c r="W1516" s="787">
        <f>U1516+V1516</f>
        <v>2.6999999999999997</v>
      </c>
      <c r="X1516" s="787">
        <f>M1516+W1516</f>
        <v>17.7</v>
      </c>
    </row>
    <row r="1517" spans="2:34" ht="15.65" customHeight="1" outlineLevel="2" x14ac:dyDescent="0.25">
      <c r="B1517" s="935" t="s">
        <v>1552</v>
      </c>
      <c r="D1517" s="816" t="s">
        <v>1412</v>
      </c>
      <c r="E1517" s="816">
        <v>1</v>
      </c>
      <c r="F1517" s="816" t="s">
        <v>78</v>
      </c>
      <c r="G1517" s="808"/>
      <c r="H1517" s="816">
        <f>E1517*G1517</f>
        <v>0</v>
      </c>
      <c r="I1517" s="816"/>
      <c r="J1517" s="816">
        <f>E1517*I1517</f>
        <v>0</v>
      </c>
      <c r="K1517" s="816">
        <v>22.2</v>
      </c>
      <c r="L1517" s="816">
        <f>E1517*K1517</f>
        <v>22.2</v>
      </c>
      <c r="M1517" s="816">
        <f>J1517+H1517*Onderbouwing_M29!$Y$2+L1517</f>
        <v>22.2</v>
      </c>
      <c r="N1517" s="1049"/>
      <c r="O1517" s="785"/>
      <c r="P1517" s="785"/>
      <c r="Q1517" s="930" t="s">
        <v>1578</v>
      </c>
      <c r="R1517" s="930">
        <f>_xlfn.XLOOKUP(Q1517,Tabellen!$B$4:$B$16,Tabellen!$C$4:$C$16,"controleren")</f>
        <v>0.25</v>
      </c>
      <c r="S1517" s="931">
        <f>M1517*R1517</f>
        <v>5.55</v>
      </c>
      <c r="T1517" s="931">
        <f>M1517-S1517</f>
        <v>16.649999999999999</v>
      </c>
      <c r="U1517" s="931">
        <f>S1517*$U$2</f>
        <v>0.49949999999999994</v>
      </c>
      <c r="V1517" s="931">
        <f>T1517*$V$2</f>
        <v>3.4964999999999997</v>
      </c>
      <c r="W1517" s="787">
        <f>U1517+V1517</f>
        <v>3.9959999999999996</v>
      </c>
      <c r="X1517" s="787">
        <f>M1517+W1517</f>
        <v>26.195999999999998</v>
      </c>
    </row>
    <row r="1518" spans="2:34" ht="15.65" customHeight="1" outlineLevel="2" x14ac:dyDescent="0.25">
      <c r="B1518" s="935" t="s">
        <v>1552</v>
      </c>
      <c r="D1518" s="816" t="s">
        <v>1893</v>
      </c>
      <c r="E1518" s="816">
        <v>1</v>
      </c>
      <c r="F1518" s="816" t="s">
        <v>78</v>
      </c>
      <c r="G1518" s="808"/>
      <c r="H1518" s="816">
        <f>E1518*G1518</f>
        <v>0</v>
      </c>
      <c r="I1518" s="816"/>
      <c r="J1518" s="816">
        <f>E1518*I1518</f>
        <v>0</v>
      </c>
      <c r="K1518" s="816">
        <v>28.9</v>
      </c>
      <c r="L1518" s="816">
        <f>E1518*K1518</f>
        <v>28.9</v>
      </c>
      <c r="M1518" s="816">
        <f>J1518+H1518*Onderbouwing_M29!$Y$2+L1518</f>
        <v>28.9</v>
      </c>
      <c r="N1518" s="1049"/>
      <c r="O1518" s="785"/>
      <c r="P1518" s="785"/>
      <c r="Q1518" s="930" t="s">
        <v>1578</v>
      </c>
      <c r="R1518" s="930">
        <f>_xlfn.XLOOKUP(Q1518,Tabellen!$B$4:$B$16,Tabellen!$C$4:$C$16,"controleren")</f>
        <v>0.25</v>
      </c>
      <c r="S1518" s="931">
        <f>M1518*R1518</f>
        <v>7.2249999999999996</v>
      </c>
      <c r="T1518" s="931">
        <f>M1518-S1518</f>
        <v>21.674999999999997</v>
      </c>
      <c r="U1518" s="931">
        <f>S1518*$U$2</f>
        <v>0.65024999999999999</v>
      </c>
      <c r="V1518" s="931">
        <f>T1518*$V$2</f>
        <v>4.5517499999999993</v>
      </c>
      <c r="W1518" s="787">
        <f>U1518+V1518</f>
        <v>5.2019999999999991</v>
      </c>
      <c r="X1518" s="787">
        <f>M1518+W1518</f>
        <v>34.101999999999997</v>
      </c>
    </row>
    <row r="1519" spans="2:34" ht="15.65" customHeight="1" outlineLevel="2" x14ac:dyDescent="0.25">
      <c r="B1519" s="782"/>
      <c r="D1519" s="816"/>
      <c r="E1519" s="783"/>
      <c r="G1519" s="784">
        <v>0</v>
      </c>
      <c r="H1519" s="784">
        <f>E1519*G1519</f>
        <v>0</v>
      </c>
      <c r="I1519" s="784">
        <v>0</v>
      </c>
      <c r="J1519" s="784">
        <f>E1519*I1519</f>
        <v>0</v>
      </c>
      <c r="K1519" s="784"/>
      <c r="L1519" s="784">
        <f>E1519*K1519</f>
        <v>0</v>
      </c>
      <c r="M1519" s="784">
        <f>J1519+H1519*Onderbouwing_M29!$Y$2+L1519</f>
        <v>0</v>
      </c>
      <c r="N1519" s="1049"/>
      <c r="O1519" s="785"/>
      <c r="P1519" s="785"/>
      <c r="Q1519" s="785"/>
      <c r="R1519" s="785"/>
      <c r="S1519" s="785"/>
      <c r="T1519" s="785"/>
      <c r="U1519" s="785"/>
      <c r="V1519" s="785"/>
      <c r="W1519" s="785"/>
      <c r="X1519" s="785"/>
    </row>
    <row r="1520" spans="2:34" ht="9" customHeight="1" outlineLevel="1" x14ac:dyDescent="0.25">
      <c r="B1520" s="788"/>
      <c r="D1520" s="789"/>
      <c r="E1520" s="791"/>
      <c r="F1520" s="789"/>
      <c r="G1520" s="790"/>
      <c r="H1520" s="790"/>
      <c r="I1520" s="790"/>
      <c r="J1520" s="790"/>
      <c r="K1520" s="790"/>
      <c r="L1520" s="790"/>
      <c r="M1520" s="790"/>
      <c r="N1520" s="1037"/>
      <c r="O1520" s="963"/>
      <c r="P1520" s="963"/>
      <c r="Q1520" s="963"/>
      <c r="R1520" s="963"/>
      <c r="S1520" s="963"/>
      <c r="T1520" s="963"/>
      <c r="U1520" s="963"/>
      <c r="V1520" s="963"/>
      <c r="W1520" s="963"/>
      <c r="X1520" s="963"/>
      <c r="Y1520" s="963"/>
      <c r="Z1520" s="774"/>
      <c r="AA1520" s="779"/>
      <c r="AB1520" s="753"/>
      <c r="AC1520" s="753"/>
      <c r="AD1520" s="753"/>
      <c r="AE1520" s="753"/>
      <c r="AF1520" s="753"/>
      <c r="AG1520" s="758"/>
      <c r="AH1520" s="758"/>
    </row>
    <row r="1521" spans="2:34" ht="15.65" customHeight="1" outlineLevel="1" x14ac:dyDescent="0.25">
      <c r="B1521" s="760" t="s">
        <v>1509</v>
      </c>
      <c r="D1521" s="761" t="s">
        <v>1888</v>
      </c>
      <c r="E1521" s="780">
        <v>1</v>
      </c>
      <c r="F1521" s="761" t="s">
        <v>78</v>
      </c>
      <c r="G1521" s="762"/>
      <c r="H1521" s="762">
        <f>SUM(H1522:H1524)</f>
        <v>0</v>
      </c>
      <c r="I1521" s="762"/>
      <c r="J1521" s="762">
        <f>SUM(J1522:J1524)</f>
        <v>0</v>
      </c>
      <c r="K1521" s="762"/>
      <c r="L1521" s="762">
        <f>SUM(L1522:L1524)</f>
        <v>8.5</v>
      </c>
      <c r="M1521" s="762">
        <f>SUM(M1522:M1524)</f>
        <v>8.5</v>
      </c>
      <c r="N1521" s="1049"/>
      <c r="O1521" s="763">
        <f>SUM(M1522:M1524)</f>
        <v>8.5</v>
      </c>
      <c r="P1521" s="781" t="str">
        <f>B1521</f>
        <v>V4-1-F4</v>
      </c>
      <c r="Q1521" s="781"/>
      <c r="R1521" s="781"/>
      <c r="S1521" s="781"/>
      <c r="T1521" s="781"/>
      <c r="U1521" s="781"/>
      <c r="V1521" s="781"/>
      <c r="W1521" s="781"/>
      <c r="X1521" s="932">
        <f>SUM(X1522:X1524)</f>
        <v>10.029999999999999</v>
      </c>
    </row>
    <row r="1522" spans="2:34" ht="15.65" customHeight="1" outlineLevel="2" x14ac:dyDescent="0.25">
      <c r="B1522" s="782"/>
      <c r="D1522" s="793" t="s">
        <v>1394</v>
      </c>
      <c r="E1522" s="783"/>
      <c r="G1522" s="784"/>
      <c r="H1522" s="784"/>
      <c r="I1522" s="795"/>
      <c r="J1522" s="795"/>
      <c r="K1522" s="795"/>
      <c r="L1522" s="784"/>
      <c r="M1522" s="784"/>
      <c r="N1522" s="1049"/>
      <c r="O1522" s="785"/>
      <c r="P1522" s="785"/>
      <c r="Q1522" s="785"/>
      <c r="R1522" s="785"/>
      <c r="S1522" s="785"/>
      <c r="T1522" s="785"/>
      <c r="U1522" s="785"/>
      <c r="V1522" s="785"/>
      <c r="W1522" s="785"/>
      <c r="X1522" s="785"/>
    </row>
    <row r="1523" spans="2:34" ht="15.65" customHeight="1" outlineLevel="2" x14ac:dyDescent="0.25">
      <c r="B1523" s="782"/>
      <c r="D1523" s="816" t="str">
        <f>D1521</f>
        <v>╚ Meerprijs hennepvezel dik 200mm Rc=4.5</v>
      </c>
      <c r="E1523" s="816">
        <v>1</v>
      </c>
      <c r="F1523" s="816" t="s">
        <v>78</v>
      </c>
      <c r="G1523" s="816"/>
      <c r="H1523" s="816">
        <f>E1523*G1523</f>
        <v>0</v>
      </c>
      <c r="I1523" s="816"/>
      <c r="J1523" s="816">
        <f>E1523*I1523</f>
        <v>0</v>
      </c>
      <c r="K1523" s="816">
        <v>8.5</v>
      </c>
      <c r="L1523" s="816">
        <f>E1523*K1523</f>
        <v>8.5</v>
      </c>
      <c r="M1523" s="816">
        <f>J1523+H1523*Onderbouwing_M29!$Y$2+L1523</f>
        <v>8.5</v>
      </c>
      <c r="N1523" s="1049"/>
      <c r="O1523" s="785"/>
      <c r="P1523" s="785"/>
      <c r="Q1523" s="930" t="s">
        <v>1578</v>
      </c>
      <c r="R1523" s="930">
        <f>_xlfn.XLOOKUP(Q1523,Tabellen!$B$4:$B$16,Tabellen!$C$4:$C$16,"controleren")</f>
        <v>0.25</v>
      </c>
      <c r="S1523" s="931">
        <f>M1523*R1523</f>
        <v>2.125</v>
      </c>
      <c r="T1523" s="931">
        <f>M1523-S1523</f>
        <v>6.375</v>
      </c>
      <c r="U1523" s="931">
        <f>S1523*$U$2</f>
        <v>0.19125</v>
      </c>
      <c r="V1523" s="931">
        <f>T1523*$V$2</f>
        <v>1.3387499999999999</v>
      </c>
      <c r="W1523" s="787">
        <f>U1523+V1523</f>
        <v>1.5299999999999998</v>
      </c>
      <c r="X1523" s="787">
        <f>M1523+W1523</f>
        <v>10.029999999999999</v>
      </c>
    </row>
    <row r="1524" spans="2:34" ht="15.65" customHeight="1" outlineLevel="2" x14ac:dyDescent="0.25">
      <c r="B1524" s="782"/>
      <c r="D1524" s="816"/>
      <c r="E1524" s="783"/>
      <c r="G1524" s="784">
        <v>0</v>
      </c>
      <c r="H1524" s="784">
        <f>E1524*G1524</f>
        <v>0</v>
      </c>
      <c r="I1524" s="784">
        <v>0</v>
      </c>
      <c r="J1524" s="784">
        <f>E1524*I1524</f>
        <v>0</v>
      </c>
      <c r="K1524" s="784"/>
      <c r="L1524" s="784">
        <f>E1524*K1524</f>
        <v>0</v>
      </c>
      <c r="M1524" s="784">
        <f>J1524+H1524*Onderbouwing_M29!$Y$2+L1524</f>
        <v>0</v>
      </c>
      <c r="N1524" s="1049"/>
      <c r="O1524" s="785"/>
      <c r="P1524" s="785"/>
      <c r="Q1524" s="785"/>
      <c r="R1524" s="785"/>
      <c r="S1524" s="785"/>
      <c r="T1524" s="785"/>
      <c r="U1524" s="785"/>
      <c r="V1524" s="785"/>
      <c r="W1524" s="785"/>
      <c r="X1524" s="785"/>
    </row>
    <row r="1525" spans="2:34" ht="9" customHeight="1" outlineLevel="1" x14ac:dyDescent="0.25">
      <c r="B1525" s="788"/>
      <c r="D1525" s="789"/>
      <c r="E1525" s="791"/>
      <c r="F1525" s="789"/>
      <c r="G1525" s="790"/>
      <c r="H1525" s="790"/>
      <c r="I1525" s="790"/>
      <c r="J1525" s="790"/>
      <c r="K1525" s="790"/>
      <c r="L1525" s="790"/>
      <c r="M1525" s="790"/>
      <c r="N1525" s="1037"/>
      <c r="O1525" s="963"/>
      <c r="P1525" s="963"/>
      <c r="Q1525" s="963"/>
      <c r="R1525" s="963"/>
      <c r="S1525" s="963"/>
      <c r="T1525" s="963"/>
      <c r="U1525" s="963"/>
      <c r="V1525" s="963"/>
      <c r="W1525" s="963"/>
      <c r="X1525" s="963"/>
      <c r="Y1525" s="963"/>
      <c r="Z1525" s="774"/>
      <c r="AA1525" s="779"/>
      <c r="AB1525" s="753"/>
      <c r="AC1525" s="753"/>
      <c r="AD1525" s="753"/>
      <c r="AE1525" s="753"/>
      <c r="AF1525" s="753"/>
      <c r="AG1525" s="758"/>
      <c r="AH1525" s="758"/>
    </row>
    <row r="1526" spans="2:34" ht="15.65" customHeight="1" outlineLevel="1" x14ac:dyDescent="0.25">
      <c r="B1526" s="760" t="s">
        <v>1510</v>
      </c>
      <c r="D1526" s="761" t="s">
        <v>1915</v>
      </c>
      <c r="E1526" s="780">
        <v>1</v>
      </c>
      <c r="F1526" s="761" t="s">
        <v>78</v>
      </c>
      <c r="G1526" s="762"/>
      <c r="H1526" s="762">
        <f>SUM(H1527:H1534)</f>
        <v>0</v>
      </c>
      <c r="I1526" s="762"/>
      <c r="J1526" s="762">
        <f>SUM(J1527:J1534)</f>
        <v>0</v>
      </c>
      <c r="K1526" s="762"/>
      <c r="L1526" s="762">
        <f>SUM(L1527:L1534)</f>
        <v>93.5</v>
      </c>
      <c r="M1526" s="762">
        <f>SUM(M1527:M1534)</f>
        <v>93.5</v>
      </c>
      <c r="N1526" s="1049"/>
      <c r="O1526" s="763">
        <f>SUM(M1527:M1534)</f>
        <v>93.5</v>
      </c>
      <c r="P1526" s="781" t="str">
        <f>B1526</f>
        <v>V4-1-G1</v>
      </c>
      <c r="Q1526" s="781"/>
      <c r="R1526" s="781"/>
      <c r="S1526" s="781"/>
      <c r="T1526" s="781"/>
      <c r="U1526" s="781"/>
      <c r="V1526" s="781"/>
      <c r="W1526" s="781"/>
      <c r="X1526" s="932">
        <f>SUM(X1527:X1534)</f>
        <v>110.33</v>
      </c>
    </row>
    <row r="1527" spans="2:34" ht="15.65" customHeight="1" outlineLevel="2" x14ac:dyDescent="0.25">
      <c r="B1527" s="782"/>
      <c r="D1527" s="793" t="s">
        <v>1553</v>
      </c>
      <c r="E1527" s="783"/>
      <c r="G1527" s="784"/>
      <c r="H1527" s="784"/>
      <c r="I1527" s="795"/>
      <c r="J1527" s="795"/>
      <c r="K1527" s="795"/>
      <c r="L1527" s="784"/>
      <c r="M1527" s="784"/>
      <c r="N1527" s="1049"/>
      <c r="O1527" s="785"/>
      <c r="P1527" s="785"/>
      <c r="Q1527" s="785"/>
      <c r="R1527" s="785"/>
      <c r="S1527" s="785"/>
      <c r="T1527" s="785"/>
      <c r="U1527" s="785"/>
      <c r="V1527" s="785"/>
      <c r="W1527" s="785"/>
      <c r="X1527" s="785"/>
    </row>
    <row r="1528" spans="2:34" ht="15.65" customHeight="1" outlineLevel="2" x14ac:dyDescent="0.25">
      <c r="B1528" s="782"/>
      <c r="D1528" s="816" t="str">
        <f>D1526</f>
        <v>Dakisolatie -PIR-platen dik 80mm Rc=3.5 &lt; 45 m²</v>
      </c>
      <c r="E1528" s="816">
        <v>1</v>
      </c>
      <c r="F1528" s="816" t="s">
        <v>78</v>
      </c>
      <c r="G1528" s="816"/>
      <c r="H1528" s="816">
        <f>E1528*G1528</f>
        <v>0</v>
      </c>
      <c r="I1528" s="816"/>
      <c r="J1528" s="816">
        <f>E1528*I1528</f>
        <v>0</v>
      </c>
      <c r="K1528" s="816">
        <v>55</v>
      </c>
      <c r="L1528" s="816">
        <f>E1528*K1528</f>
        <v>55</v>
      </c>
      <c r="M1528" s="816">
        <f>J1528+H1528*Onderbouwing_M29!$Y$2+L1528</f>
        <v>55</v>
      </c>
      <c r="N1528" s="1049"/>
      <c r="O1528" s="785"/>
      <c r="P1528" s="785"/>
      <c r="Q1528" s="930" t="s">
        <v>1578</v>
      </c>
      <c r="R1528" s="930">
        <f>_xlfn.XLOOKUP(Q1528,Tabellen!$B$4:$B$16,Tabellen!$C$4:$C$16,"controleren")</f>
        <v>0.25</v>
      </c>
      <c r="S1528" s="931">
        <f t="shared" ref="S1528:S1533" si="639">M1528*R1528</f>
        <v>13.75</v>
      </c>
      <c r="T1528" s="931">
        <f t="shared" ref="T1528:T1533" si="640">M1528-S1528</f>
        <v>41.25</v>
      </c>
      <c r="U1528" s="931">
        <f t="shared" ref="U1528:U1533" si="641">S1528*$U$2</f>
        <v>1.2375</v>
      </c>
      <c r="V1528" s="931">
        <f t="shared" ref="V1528:V1533" si="642">T1528*$V$2</f>
        <v>8.6624999999999996</v>
      </c>
      <c r="W1528" s="787">
        <f t="shared" ref="W1528:W1533" si="643">U1528+V1528</f>
        <v>9.9</v>
      </c>
      <c r="X1528" s="787">
        <f t="shared" ref="X1528:X1533" si="644">M1528+W1528</f>
        <v>64.900000000000006</v>
      </c>
    </row>
    <row r="1529" spans="2:34" ht="15.65" customHeight="1" outlineLevel="2" x14ac:dyDescent="0.25">
      <c r="B1529" s="782"/>
      <c r="D1529" s="816"/>
      <c r="E1529" s="816"/>
      <c r="F1529" s="816"/>
      <c r="G1529" s="808"/>
      <c r="H1529" s="816"/>
      <c r="I1529" s="816"/>
      <c r="J1529" s="816"/>
      <c r="K1529" s="816"/>
      <c r="L1529" s="816"/>
      <c r="M1529" s="816"/>
      <c r="N1529" s="1049"/>
      <c r="O1529" s="785"/>
      <c r="P1529" s="785"/>
      <c r="Q1529" s="930" t="s">
        <v>1578</v>
      </c>
      <c r="R1529" s="930">
        <f>_xlfn.XLOOKUP(Q1529,Tabellen!$B$4:$B$16,Tabellen!$C$4:$C$16,"controleren")</f>
        <v>0.25</v>
      </c>
      <c r="S1529" s="931">
        <f t="shared" si="639"/>
        <v>0</v>
      </c>
      <c r="T1529" s="931">
        <f t="shared" si="640"/>
        <v>0</v>
      </c>
      <c r="U1529" s="931">
        <f t="shared" si="641"/>
        <v>0</v>
      </c>
      <c r="V1529" s="931">
        <f t="shared" si="642"/>
        <v>0</v>
      </c>
      <c r="W1529" s="787">
        <f t="shared" si="643"/>
        <v>0</v>
      </c>
      <c r="X1529" s="787">
        <f t="shared" si="644"/>
        <v>0</v>
      </c>
    </row>
    <row r="1530" spans="2:34" ht="15.65" customHeight="1" outlineLevel="2" x14ac:dyDescent="0.25">
      <c r="B1530" s="935" t="s">
        <v>1552</v>
      </c>
      <c r="D1530" s="816" t="s">
        <v>1410</v>
      </c>
      <c r="E1530" s="816">
        <v>1</v>
      </c>
      <c r="F1530" s="816" t="s">
        <v>78</v>
      </c>
      <c r="G1530" s="808"/>
      <c r="H1530" s="816">
        <f>E1530*G1530</f>
        <v>0</v>
      </c>
      <c r="I1530" s="808"/>
      <c r="J1530" s="816">
        <f>E1530*I1530</f>
        <v>0</v>
      </c>
      <c r="K1530" s="816">
        <v>15</v>
      </c>
      <c r="L1530" s="816">
        <f>E1530*K1530</f>
        <v>15</v>
      </c>
      <c r="M1530" s="816">
        <f>J1530+H1530*Onderbouwing_M29!$Y$2+L1530</f>
        <v>15</v>
      </c>
      <c r="N1530" s="1049"/>
      <c r="O1530" s="785"/>
      <c r="P1530" s="785"/>
      <c r="Q1530" s="930" t="s">
        <v>1578</v>
      </c>
      <c r="R1530" s="930">
        <f>_xlfn.XLOOKUP(Q1530,Tabellen!$B$4:$B$16,Tabellen!$C$4:$C$16,"controleren")</f>
        <v>0.25</v>
      </c>
      <c r="S1530" s="931">
        <f t="shared" si="639"/>
        <v>3.75</v>
      </c>
      <c r="T1530" s="931">
        <f t="shared" si="640"/>
        <v>11.25</v>
      </c>
      <c r="U1530" s="931">
        <f t="shared" si="641"/>
        <v>0.33749999999999997</v>
      </c>
      <c r="V1530" s="931">
        <f t="shared" si="642"/>
        <v>2.3624999999999998</v>
      </c>
      <c r="W1530" s="787">
        <f t="shared" si="643"/>
        <v>2.6999999999999997</v>
      </c>
      <c r="X1530" s="787">
        <f t="shared" si="644"/>
        <v>17.7</v>
      </c>
    </row>
    <row r="1531" spans="2:34" ht="15.65" customHeight="1" outlineLevel="2" x14ac:dyDescent="0.25">
      <c r="B1531" s="935" t="s">
        <v>1552</v>
      </c>
      <c r="D1531" s="816" t="s">
        <v>1411</v>
      </c>
      <c r="E1531" s="816">
        <v>1</v>
      </c>
      <c r="F1531" s="816" t="s">
        <v>78</v>
      </c>
      <c r="G1531" s="808"/>
      <c r="H1531" s="816">
        <f>E1531*G1531</f>
        <v>0</v>
      </c>
      <c r="I1531" s="808"/>
      <c r="J1531" s="816">
        <f>E1531*I1531</f>
        <v>0</v>
      </c>
      <c r="K1531" s="816">
        <v>12</v>
      </c>
      <c r="L1531" s="816">
        <f>E1531*K1531</f>
        <v>12</v>
      </c>
      <c r="M1531" s="816">
        <f>J1531+H1531*Onderbouwing_M29!$Y$2+L1531</f>
        <v>12</v>
      </c>
      <c r="N1531" s="1049"/>
      <c r="O1531" s="785"/>
      <c r="P1531" s="785"/>
      <c r="Q1531" s="930" t="s">
        <v>1578</v>
      </c>
      <c r="R1531" s="930">
        <f>_xlfn.XLOOKUP(Q1531,Tabellen!$B$4:$B$16,Tabellen!$C$4:$C$16,"controleren")</f>
        <v>0.25</v>
      </c>
      <c r="S1531" s="931">
        <f t="shared" si="639"/>
        <v>3</v>
      </c>
      <c r="T1531" s="931">
        <f t="shared" si="640"/>
        <v>9</v>
      </c>
      <c r="U1531" s="931">
        <f t="shared" si="641"/>
        <v>0.27</v>
      </c>
      <c r="V1531" s="931">
        <f t="shared" si="642"/>
        <v>1.89</v>
      </c>
      <c r="W1531" s="787">
        <f t="shared" si="643"/>
        <v>2.16</v>
      </c>
      <c r="X1531" s="787">
        <f t="shared" si="644"/>
        <v>14.16</v>
      </c>
    </row>
    <row r="1532" spans="2:34" ht="15.65" customHeight="1" outlineLevel="2" x14ac:dyDescent="0.25">
      <c r="B1532" s="935" t="s">
        <v>1552</v>
      </c>
      <c r="D1532" s="816" t="s">
        <v>1415</v>
      </c>
      <c r="E1532" s="816">
        <v>1</v>
      </c>
      <c r="F1532" s="816" t="s">
        <v>78</v>
      </c>
      <c r="G1532" s="808"/>
      <c r="H1532" s="816">
        <f>E1532*G1532</f>
        <v>0</v>
      </c>
      <c r="I1532" s="816"/>
      <c r="J1532" s="816">
        <f>E1532*I1532</f>
        <v>0</v>
      </c>
      <c r="K1532" s="816">
        <v>4</v>
      </c>
      <c r="L1532" s="816">
        <f>E1532*K1532</f>
        <v>4</v>
      </c>
      <c r="M1532" s="816">
        <f>J1532+H1532*Onderbouwing_M29!$Y$2+L1532</f>
        <v>4</v>
      </c>
      <c r="N1532" s="1049"/>
      <c r="O1532" s="785"/>
      <c r="P1532" s="785"/>
      <c r="Q1532" s="930" t="s">
        <v>1578</v>
      </c>
      <c r="R1532" s="930">
        <f>_xlfn.XLOOKUP(Q1532,Tabellen!$B$4:$B$16,Tabellen!$C$4:$C$16,"controleren")</f>
        <v>0.25</v>
      </c>
      <c r="S1532" s="931">
        <f t="shared" si="639"/>
        <v>1</v>
      </c>
      <c r="T1532" s="931">
        <f t="shared" si="640"/>
        <v>3</v>
      </c>
      <c r="U1532" s="931">
        <f t="shared" si="641"/>
        <v>0.09</v>
      </c>
      <c r="V1532" s="931">
        <f t="shared" si="642"/>
        <v>0.63</v>
      </c>
      <c r="W1532" s="787">
        <f t="shared" si="643"/>
        <v>0.72</v>
      </c>
      <c r="X1532" s="787">
        <f t="shared" si="644"/>
        <v>4.72</v>
      </c>
    </row>
    <row r="1533" spans="2:34" ht="15.65" customHeight="1" outlineLevel="2" x14ac:dyDescent="0.25">
      <c r="B1533" s="935" t="s">
        <v>1552</v>
      </c>
      <c r="D1533" s="816" t="s">
        <v>1414</v>
      </c>
      <c r="E1533" s="816">
        <v>1</v>
      </c>
      <c r="F1533" s="816" t="s">
        <v>78</v>
      </c>
      <c r="G1533" s="808"/>
      <c r="H1533" s="816">
        <f>E1529*G1533</f>
        <v>0</v>
      </c>
      <c r="I1533" s="816"/>
      <c r="J1533" s="816">
        <f>E1533*I1533</f>
        <v>0</v>
      </c>
      <c r="K1533" s="816">
        <v>7.5</v>
      </c>
      <c r="L1533" s="816">
        <f>E1533*K1533</f>
        <v>7.5</v>
      </c>
      <c r="M1533" s="816">
        <f>J1533+H1533*Onderbouwing_M29!$Y$2+L1533</f>
        <v>7.5</v>
      </c>
      <c r="N1533" s="1049"/>
      <c r="O1533" s="785"/>
      <c r="P1533" s="785"/>
      <c r="Q1533" s="930" t="s">
        <v>1578</v>
      </c>
      <c r="R1533" s="930">
        <f>_xlfn.XLOOKUP(Q1533,Tabellen!$B$4:$B$16,Tabellen!$C$4:$C$16,"controleren")</f>
        <v>0.25</v>
      </c>
      <c r="S1533" s="931">
        <f t="shared" si="639"/>
        <v>1.875</v>
      </c>
      <c r="T1533" s="931">
        <f t="shared" si="640"/>
        <v>5.625</v>
      </c>
      <c r="U1533" s="931">
        <f t="shared" si="641"/>
        <v>0.16874999999999998</v>
      </c>
      <c r="V1533" s="931">
        <f t="shared" si="642"/>
        <v>1.1812499999999999</v>
      </c>
      <c r="W1533" s="787">
        <f t="shared" si="643"/>
        <v>1.3499999999999999</v>
      </c>
      <c r="X1533" s="787">
        <f t="shared" si="644"/>
        <v>8.85</v>
      </c>
    </row>
    <row r="1534" spans="2:34" ht="15.65" customHeight="1" outlineLevel="2" x14ac:dyDescent="0.25">
      <c r="B1534" s="782"/>
      <c r="D1534" s="816"/>
      <c r="E1534" s="783"/>
      <c r="G1534" s="784">
        <v>0</v>
      </c>
      <c r="H1534" s="784">
        <f>E1534*G1534</f>
        <v>0</v>
      </c>
      <c r="I1534" s="784">
        <v>0</v>
      </c>
      <c r="J1534" s="784">
        <f>E1534*I1534</f>
        <v>0</v>
      </c>
      <c r="K1534" s="784"/>
      <c r="L1534" s="784">
        <f>E1534*K1534</f>
        <v>0</v>
      </c>
      <c r="M1534" s="784">
        <f>J1534+H1534*Onderbouwing_M29!$Y$2+L1534</f>
        <v>0</v>
      </c>
      <c r="N1534" s="1049"/>
      <c r="O1534" s="785"/>
      <c r="P1534" s="785"/>
      <c r="Q1534" s="785"/>
      <c r="R1534" s="785"/>
      <c r="S1534" s="785"/>
      <c r="T1534" s="785"/>
      <c r="U1534" s="785"/>
      <c r="V1534" s="785"/>
      <c r="W1534" s="785"/>
      <c r="X1534" s="785"/>
    </row>
    <row r="1535" spans="2:34" ht="9" customHeight="1" outlineLevel="1" x14ac:dyDescent="0.25">
      <c r="B1535" s="788"/>
      <c r="D1535" s="789"/>
      <c r="E1535" s="791"/>
      <c r="F1535" s="789"/>
      <c r="G1535" s="790"/>
      <c r="H1535" s="790"/>
      <c r="I1535" s="790"/>
      <c r="J1535" s="790"/>
      <c r="K1535" s="790"/>
      <c r="L1535" s="790"/>
      <c r="M1535" s="790"/>
      <c r="N1535" s="1037"/>
      <c r="O1535" s="963"/>
      <c r="P1535" s="963"/>
      <c r="Q1535" s="963"/>
      <c r="R1535" s="963"/>
      <c r="S1535" s="963"/>
      <c r="T1535" s="963"/>
      <c r="U1535" s="963"/>
      <c r="V1535" s="963"/>
      <c r="W1535" s="963"/>
      <c r="X1535" s="963"/>
      <c r="Y1535" s="963"/>
      <c r="Z1535" s="774"/>
      <c r="AA1535" s="779"/>
      <c r="AB1535" s="753"/>
      <c r="AC1535" s="753"/>
      <c r="AD1535" s="753"/>
      <c r="AE1535" s="753"/>
      <c r="AF1535" s="753"/>
      <c r="AG1535" s="758"/>
      <c r="AH1535" s="758"/>
    </row>
    <row r="1536" spans="2:34" ht="15.65" customHeight="1" outlineLevel="1" x14ac:dyDescent="0.25">
      <c r="B1536" s="760" t="s">
        <v>1511</v>
      </c>
      <c r="D1536" s="761" t="s">
        <v>1916</v>
      </c>
      <c r="E1536" s="780">
        <v>1</v>
      </c>
      <c r="F1536" s="761" t="s">
        <v>78</v>
      </c>
      <c r="G1536" s="762"/>
      <c r="H1536" s="762">
        <f>SUM(H1537:H1544)</f>
        <v>0</v>
      </c>
      <c r="I1536" s="762"/>
      <c r="J1536" s="762">
        <f>SUM(J1537:J1544)</f>
        <v>0</v>
      </c>
      <c r="K1536" s="762"/>
      <c r="L1536" s="762">
        <f>SUM(L1537:L1544)</f>
        <v>88.5</v>
      </c>
      <c r="M1536" s="762">
        <f>SUM(M1537:M1544)</f>
        <v>88.5</v>
      </c>
      <c r="N1536" s="1049"/>
      <c r="O1536" s="763">
        <f>SUM(M1537:M1544)</f>
        <v>88.5</v>
      </c>
      <c r="P1536" s="781" t="str">
        <f>B1536</f>
        <v>V4-1-G2</v>
      </c>
      <c r="Q1536" s="781"/>
      <c r="R1536" s="781"/>
      <c r="S1536" s="781"/>
      <c r="T1536" s="781"/>
      <c r="U1536" s="781"/>
      <c r="V1536" s="781"/>
      <c r="W1536" s="781"/>
      <c r="X1536" s="932">
        <f>SUM(X1537:X1544)</f>
        <v>104.42999999999999</v>
      </c>
    </row>
    <row r="1537" spans="2:34" ht="15.65" customHeight="1" outlineLevel="2" x14ac:dyDescent="0.25">
      <c r="B1537" s="782"/>
      <c r="D1537" s="793" t="s">
        <v>1396</v>
      </c>
      <c r="E1537" s="783"/>
      <c r="G1537" s="784"/>
      <c r="H1537" s="784"/>
      <c r="I1537" s="795"/>
      <c r="J1537" s="795"/>
      <c r="K1537" s="795"/>
      <c r="L1537" s="784"/>
      <c r="M1537" s="784"/>
      <c r="N1537" s="1049"/>
      <c r="O1537" s="785"/>
      <c r="P1537" s="785"/>
      <c r="Q1537" s="785"/>
      <c r="R1537" s="785"/>
      <c r="S1537" s="785"/>
      <c r="T1537" s="785"/>
      <c r="U1537" s="785"/>
      <c r="V1537" s="785"/>
      <c r="W1537" s="785"/>
      <c r="X1537" s="785"/>
    </row>
    <row r="1538" spans="2:34" ht="15.65" customHeight="1" outlineLevel="2" x14ac:dyDescent="0.25">
      <c r="B1538" s="782"/>
      <c r="D1538" s="816" t="str">
        <f>D1536</f>
        <v>Dakisolatie -PIR-platen dik 80mm  Rc=3.5 45- 120 m²</v>
      </c>
      <c r="E1538" s="816">
        <v>1</v>
      </c>
      <c r="F1538" s="816" t="s">
        <v>78</v>
      </c>
      <c r="G1538" s="816"/>
      <c r="H1538" s="816">
        <f>E1538*G1538</f>
        <v>0</v>
      </c>
      <c r="I1538" s="816"/>
      <c r="J1538" s="816">
        <f>E1538*I1538</f>
        <v>0</v>
      </c>
      <c r="K1538" s="816">
        <v>50</v>
      </c>
      <c r="L1538" s="816">
        <f>E1538*K1538</f>
        <v>50</v>
      </c>
      <c r="M1538" s="816">
        <f>J1538+H1538*Onderbouwing_M29!$Y$2+L1538</f>
        <v>50</v>
      </c>
      <c r="N1538" s="1049"/>
      <c r="O1538" s="785"/>
      <c r="P1538" s="785"/>
      <c r="Q1538" s="930" t="s">
        <v>1578</v>
      </c>
      <c r="R1538" s="930">
        <f>_xlfn.XLOOKUP(Q1538,Tabellen!$B$4:$B$16,Tabellen!$C$4:$C$16,"controleren")</f>
        <v>0.25</v>
      </c>
      <c r="S1538" s="931">
        <f t="shared" ref="S1538:S1543" si="645">M1538*R1538</f>
        <v>12.5</v>
      </c>
      <c r="T1538" s="931">
        <f t="shared" ref="T1538:T1543" si="646">M1538-S1538</f>
        <v>37.5</v>
      </c>
      <c r="U1538" s="931">
        <f t="shared" ref="U1538:U1543" si="647">S1538*$U$2</f>
        <v>1.125</v>
      </c>
      <c r="V1538" s="931">
        <f t="shared" ref="V1538:V1543" si="648">T1538*$V$2</f>
        <v>7.875</v>
      </c>
      <c r="W1538" s="787">
        <f t="shared" ref="W1538:W1543" si="649">U1538+V1538</f>
        <v>9</v>
      </c>
      <c r="X1538" s="787">
        <f t="shared" ref="X1538:X1543" si="650">M1538+W1538</f>
        <v>59</v>
      </c>
    </row>
    <row r="1539" spans="2:34" ht="15.65" customHeight="1" outlineLevel="2" x14ac:dyDescent="0.25">
      <c r="B1539" s="782"/>
      <c r="D1539" s="816"/>
      <c r="E1539" s="816"/>
      <c r="F1539" s="816"/>
      <c r="G1539" s="808"/>
      <c r="H1539" s="816"/>
      <c r="I1539" s="816"/>
      <c r="J1539" s="816"/>
      <c r="K1539" s="816"/>
      <c r="L1539" s="816"/>
      <c r="M1539" s="816"/>
      <c r="N1539" s="1049"/>
      <c r="O1539" s="785"/>
      <c r="P1539" s="785"/>
      <c r="Q1539" s="930" t="s">
        <v>1578</v>
      </c>
      <c r="R1539" s="930">
        <f>_xlfn.XLOOKUP(Q1539,Tabellen!$B$4:$B$16,Tabellen!$C$4:$C$16,"controleren")</f>
        <v>0.25</v>
      </c>
      <c r="S1539" s="931">
        <f t="shared" si="645"/>
        <v>0</v>
      </c>
      <c r="T1539" s="931">
        <f t="shared" si="646"/>
        <v>0</v>
      </c>
      <c r="U1539" s="931">
        <f t="shared" si="647"/>
        <v>0</v>
      </c>
      <c r="V1539" s="931">
        <f t="shared" si="648"/>
        <v>0</v>
      </c>
      <c r="W1539" s="787">
        <f t="shared" si="649"/>
        <v>0</v>
      </c>
      <c r="X1539" s="787">
        <f t="shared" si="650"/>
        <v>0</v>
      </c>
    </row>
    <row r="1540" spans="2:34" ht="15.65" customHeight="1" outlineLevel="2" x14ac:dyDescent="0.25">
      <c r="B1540" s="935" t="s">
        <v>1552</v>
      </c>
      <c r="D1540" s="816" t="s">
        <v>1410</v>
      </c>
      <c r="E1540" s="816">
        <v>1</v>
      </c>
      <c r="F1540" s="816" t="s">
        <v>78</v>
      </c>
      <c r="G1540" s="808"/>
      <c r="H1540" s="816">
        <f>E1540*G1540</f>
        <v>0</v>
      </c>
      <c r="I1540" s="808"/>
      <c r="J1540" s="816">
        <f>E1540*I1540</f>
        <v>0</v>
      </c>
      <c r="K1540" s="816">
        <v>15</v>
      </c>
      <c r="L1540" s="816">
        <f>E1540*K1540</f>
        <v>15</v>
      </c>
      <c r="M1540" s="816">
        <f>J1540+H1540*Onderbouwing_M29!$Y$2+L1540</f>
        <v>15</v>
      </c>
      <c r="N1540" s="1049"/>
      <c r="O1540" s="785"/>
      <c r="P1540" s="785"/>
      <c r="Q1540" s="930" t="s">
        <v>1578</v>
      </c>
      <c r="R1540" s="930">
        <f>_xlfn.XLOOKUP(Q1540,Tabellen!$B$4:$B$16,Tabellen!$C$4:$C$16,"controleren")</f>
        <v>0.25</v>
      </c>
      <c r="S1540" s="931">
        <f t="shared" si="645"/>
        <v>3.75</v>
      </c>
      <c r="T1540" s="931">
        <f t="shared" si="646"/>
        <v>11.25</v>
      </c>
      <c r="U1540" s="931">
        <f t="shared" si="647"/>
        <v>0.33749999999999997</v>
      </c>
      <c r="V1540" s="931">
        <f t="shared" si="648"/>
        <v>2.3624999999999998</v>
      </c>
      <c r="W1540" s="787">
        <f t="shared" si="649"/>
        <v>2.6999999999999997</v>
      </c>
      <c r="X1540" s="787">
        <f t="shared" si="650"/>
        <v>17.7</v>
      </c>
    </row>
    <row r="1541" spans="2:34" ht="15.65" customHeight="1" outlineLevel="2" x14ac:dyDescent="0.25">
      <c r="B1541" s="935" t="s">
        <v>1552</v>
      </c>
      <c r="D1541" s="816" t="s">
        <v>1411</v>
      </c>
      <c r="E1541" s="816">
        <v>1</v>
      </c>
      <c r="F1541" s="816" t="s">
        <v>78</v>
      </c>
      <c r="G1541" s="808"/>
      <c r="H1541" s="816">
        <f>E1541*G1541</f>
        <v>0</v>
      </c>
      <c r="I1541" s="808"/>
      <c r="J1541" s="816">
        <f>E1541*I1541</f>
        <v>0</v>
      </c>
      <c r="K1541" s="816">
        <v>12</v>
      </c>
      <c r="L1541" s="816">
        <f>E1541*K1541</f>
        <v>12</v>
      </c>
      <c r="M1541" s="816">
        <f>J1541+H1541*Onderbouwing_M29!$Y$2+L1541</f>
        <v>12</v>
      </c>
      <c r="N1541" s="1049"/>
      <c r="O1541" s="785"/>
      <c r="P1541" s="785"/>
      <c r="Q1541" s="930" t="s">
        <v>1578</v>
      </c>
      <c r="R1541" s="930">
        <f>_xlfn.XLOOKUP(Q1541,Tabellen!$B$4:$B$16,Tabellen!$C$4:$C$16,"controleren")</f>
        <v>0.25</v>
      </c>
      <c r="S1541" s="931">
        <f t="shared" si="645"/>
        <v>3</v>
      </c>
      <c r="T1541" s="931">
        <f t="shared" si="646"/>
        <v>9</v>
      </c>
      <c r="U1541" s="931">
        <f t="shared" si="647"/>
        <v>0.27</v>
      </c>
      <c r="V1541" s="931">
        <f t="shared" si="648"/>
        <v>1.89</v>
      </c>
      <c r="W1541" s="787">
        <f t="shared" si="649"/>
        <v>2.16</v>
      </c>
      <c r="X1541" s="787">
        <f t="shared" si="650"/>
        <v>14.16</v>
      </c>
    </row>
    <row r="1542" spans="2:34" ht="15.65" customHeight="1" outlineLevel="2" x14ac:dyDescent="0.25">
      <c r="B1542" s="935" t="s">
        <v>1552</v>
      </c>
      <c r="D1542" s="816" t="s">
        <v>1415</v>
      </c>
      <c r="E1542" s="816">
        <v>1</v>
      </c>
      <c r="F1542" s="816" t="s">
        <v>78</v>
      </c>
      <c r="G1542" s="808"/>
      <c r="H1542" s="816">
        <f>E1542*G1542</f>
        <v>0</v>
      </c>
      <c r="I1542" s="816"/>
      <c r="J1542" s="816">
        <f>E1542*I1542</f>
        <v>0</v>
      </c>
      <c r="K1542" s="816">
        <v>4</v>
      </c>
      <c r="L1542" s="816">
        <f>E1542*K1542</f>
        <v>4</v>
      </c>
      <c r="M1542" s="816">
        <f>J1542+H1542*Onderbouwing_M29!$Y$2+L1542</f>
        <v>4</v>
      </c>
      <c r="N1542" s="1049"/>
      <c r="O1542" s="785"/>
      <c r="P1542" s="785"/>
      <c r="Q1542" s="930" t="s">
        <v>1578</v>
      </c>
      <c r="R1542" s="930">
        <f>_xlfn.XLOOKUP(Q1542,Tabellen!$B$4:$B$16,Tabellen!$C$4:$C$16,"controleren")</f>
        <v>0.25</v>
      </c>
      <c r="S1542" s="931">
        <f t="shared" si="645"/>
        <v>1</v>
      </c>
      <c r="T1542" s="931">
        <f t="shared" si="646"/>
        <v>3</v>
      </c>
      <c r="U1542" s="931">
        <f t="shared" si="647"/>
        <v>0.09</v>
      </c>
      <c r="V1542" s="931">
        <f t="shared" si="648"/>
        <v>0.63</v>
      </c>
      <c r="W1542" s="787">
        <f t="shared" si="649"/>
        <v>0.72</v>
      </c>
      <c r="X1542" s="787">
        <f t="shared" si="650"/>
        <v>4.72</v>
      </c>
    </row>
    <row r="1543" spans="2:34" ht="15.65" customHeight="1" outlineLevel="2" x14ac:dyDescent="0.25">
      <c r="B1543" s="935" t="s">
        <v>1552</v>
      </c>
      <c r="D1543" s="816" t="s">
        <v>1414</v>
      </c>
      <c r="E1543" s="816">
        <v>1</v>
      </c>
      <c r="F1543" s="816" t="s">
        <v>78</v>
      </c>
      <c r="G1543" s="808"/>
      <c r="H1543" s="816">
        <f>E1539*G1543</f>
        <v>0</v>
      </c>
      <c r="I1543" s="816"/>
      <c r="J1543" s="816">
        <f>E1543*I1543</f>
        <v>0</v>
      </c>
      <c r="K1543" s="816">
        <v>7.5</v>
      </c>
      <c r="L1543" s="816">
        <f>E1543*K1543</f>
        <v>7.5</v>
      </c>
      <c r="M1543" s="816">
        <f>J1543+H1543*Onderbouwing_M29!$Y$2+L1543</f>
        <v>7.5</v>
      </c>
      <c r="N1543" s="1049"/>
      <c r="O1543" s="785"/>
      <c r="P1543" s="785"/>
      <c r="Q1543" s="930" t="s">
        <v>1578</v>
      </c>
      <c r="R1543" s="930">
        <f>_xlfn.XLOOKUP(Q1543,Tabellen!$B$4:$B$16,Tabellen!$C$4:$C$16,"controleren")</f>
        <v>0.25</v>
      </c>
      <c r="S1543" s="931">
        <f t="shared" si="645"/>
        <v>1.875</v>
      </c>
      <c r="T1543" s="931">
        <f t="shared" si="646"/>
        <v>5.625</v>
      </c>
      <c r="U1543" s="931">
        <f t="shared" si="647"/>
        <v>0.16874999999999998</v>
      </c>
      <c r="V1543" s="931">
        <f t="shared" si="648"/>
        <v>1.1812499999999999</v>
      </c>
      <c r="W1543" s="787">
        <f t="shared" si="649"/>
        <v>1.3499999999999999</v>
      </c>
      <c r="X1543" s="787">
        <f t="shared" si="650"/>
        <v>8.85</v>
      </c>
    </row>
    <row r="1544" spans="2:34" ht="15.65" customHeight="1" outlineLevel="2" x14ac:dyDescent="0.25">
      <c r="B1544" s="782"/>
      <c r="D1544" s="816"/>
      <c r="E1544" s="783"/>
      <c r="G1544" s="784">
        <v>0</v>
      </c>
      <c r="H1544" s="784">
        <f>E1544*G1544</f>
        <v>0</v>
      </c>
      <c r="I1544" s="784">
        <v>0</v>
      </c>
      <c r="J1544" s="784">
        <f>E1544*I1544</f>
        <v>0</v>
      </c>
      <c r="K1544" s="784"/>
      <c r="L1544" s="784">
        <f>E1544*K1544</f>
        <v>0</v>
      </c>
      <c r="M1544" s="784">
        <f>J1544+H1544*Onderbouwing_M29!$Y$2+L1544</f>
        <v>0</v>
      </c>
      <c r="N1544" s="1049"/>
      <c r="O1544" s="785"/>
      <c r="P1544" s="785"/>
      <c r="Q1544" s="785"/>
      <c r="R1544" s="785"/>
      <c r="S1544" s="785"/>
      <c r="T1544" s="785"/>
      <c r="U1544" s="785"/>
      <c r="V1544" s="785"/>
      <c r="W1544" s="785"/>
      <c r="X1544" s="785"/>
    </row>
    <row r="1545" spans="2:34" ht="9" customHeight="1" outlineLevel="1" x14ac:dyDescent="0.25">
      <c r="B1545" s="788"/>
      <c r="D1545" s="789"/>
      <c r="E1545" s="791"/>
      <c r="F1545" s="789"/>
      <c r="G1545" s="790"/>
      <c r="H1545" s="790"/>
      <c r="I1545" s="790"/>
      <c r="J1545" s="790"/>
      <c r="K1545" s="790"/>
      <c r="L1545" s="790"/>
      <c r="M1545" s="790"/>
      <c r="N1545" s="1037"/>
      <c r="O1545" s="963"/>
      <c r="P1545" s="963"/>
      <c r="Q1545" s="963"/>
      <c r="R1545" s="963"/>
      <c r="S1545" s="963"/>
      <c r="T1545" s="963"/>
      <c r="U1545" s="963"/>
      <c r="V1545" s="963"/>
      <c r="W1545" s="963"/>
      <c r="X1545" s="963"/>
      <c r="Y1545" s="963"/>
      <c r="Z1545" s="774"/>
      <c r="AA1545" s="779"/>
      <c r="AB1545" s="753"/>
      <c r="AC1545" s="753"/>
      <c r="AD1545" s="753"/>
      <c r="AE1545" s="753"/>
      <c r="AF1545" s="753"/>
      <c r="AG1545" s="758"/>
      <c r="AH1545" s="758"/>
    </row>
    <row r="1546" spans="2:34" ht="15.65" customHeight="1" outlineLevel="1" x14ac:dyDescent="0.25">
      <c r="B1546" s="760" t="s">
        <v>1512</v>
      </c>
      <c r="D1546" s="761" t="s">
        <v>1917</v>
      </c>
      <c r="E1546" s="780">
        <v>1</v>
      </c>
      <c r="F1546" s="761" t="s">
        <v>78</v>
      </c>
      <c r="G1546" s="762"/>
      <c r="H1546" s="762">
        <f>SUM(H1547:H1554)</f>
        <v>0</v>
      </c>
      <c r="I1546" s="762"/>
      <c r="J1546" s="762">
        <f>SUM(J1547:J1554)</f>
        <v>0</v>
      </c>
      <c r="K1546" s="762"/>
      <c r="L1546" s="762">
        <f>SUM(L1547:L1554)</f>
        <v>85.5</v>
      </c>
      <c r="M1546" s="762">
        <f>SUM(M1547:M1554)</f>
        <v>85.5</v>
      </c>
      <c r="N1546" s="1049"/>
      <c r="O1546" s="763">
        <f>SUM(M1547:M1554)</f>
        <v>85.5</v>
      </c>
      <c r="P1546" s="781" t="str">
        <f>B1546</f>
        <v>V4-1-G3</v>
      </c>
      <c r="Q1546" s="781"/>
      <c r="R1546" s="781"/>
      <c r="S1546" s="781"/>
      <c r="T1546" s="781"/>
      <c r="U1546" s="781"/>
      <c r="V1546" s="781"/>
      <c r="W1546" s="781"/>
      <c r="X1546" s="932">
        <f>SUM(X1547:X1554)</f>
        <v>100.88999999999999</v>
      </c>
    </row>
    <row r="1547" spans="2:34" ht="15.65" customHeight="1" outlineLevel="2" x14ac:dyDescent="0.25">
      <c r="B1547" s="782"/>
      <c r="D1547" s="793" t="s">
        <v>1396</v>
      </c>
      <c r="E1547" s="783"/>
      <c r="G1547" s="784"/>
      <c r="H1547" s="784"/>
      <c r="I1547" s="795"/>
      <c r="J1547" s="795"/>
      <c r="K1547" s="795"/>
      <c r="L1547" s="784"/>
      <c r="M1547" s="784"/>
      <c r="N1547" s="1049"/>
      <c r="O1547" s="785"/>
      <c r="P1547" s="785"/>
      <c r="Q1547" s="785"/>
      <c r="R1547" s="785"/>
      <c r="S1547" s="785"/>
      <c r="T1547" s="785"/>
      <c r="U1547" s="785"/>
      <c r="V1547" s="785"/>
      <c r="W1547" s="785"/>
      <c r="X1547" s="785"/>
    </row>
    <row r="1548" spans="2:34" ht="15.65" customHeight="1" outlineLevel="2" x14ac:dyDescent="0.25">
      <c r="B1548" s="782"/>
      <c r="D1548" s="816" t="str">
        <f>D1546</f>
        <v>Dakisolatie -PIR-platen dik 80mm  Rc=3.5 &gt; 120 m²</v>
      </c>
      <c r="E1548" s="816">
        <v>1</v>
      </c>
      <c r="F1548" s="816" t="s">
        <v>78</v>
      </c>
      <c r="G1548" s="816"/>
      <c r="H1548" s="816">
        <f>E1548*G1548</f>
        <v>0</v>
      </c>
      <c r="I1548" s="816"/>
      <c r="J1548" s="816">
        <f>E1548*I1548</f>
        <v>0</v>
      </c>
      <c r="K1548" s="816">
        <v>47</v>
      </c>
      <c r="L1548" s="816">
        <f>E1548*K1548</f>
        <v>47</v>
      </c>
      <c r="M1548" s="816">
        <f>J1548+H1548*Onderbouwing_M29!$Y$2+L1548</f>
        <v>47</v>
      </c>
      <c r="N1548" s="1049"/>
      <c r="O1548" s="785"/>
      <c r="P1548" s="785"/>
      <c r="Q1548" s="930" t="s">
        <v>1578</v>
      </c>
      <c r="R1548" s="930">
        <f>_xlfn.XLOOKUP(Q1548,Tabellen!$B$4:$B$16,Tabellen!$C$4:$C$16,"controleren")</f>
        <v>0.25</v>
      </c>
      <c r="S1548" s="931">
        <f t="shared" ref="S1548:S1553" si="651">M1548*R1548</f>
        <v>11.75</v>
      </c>
      <c r="T1548" s="931">
        <f t="shared" ref="T1548:T1553" si="652">M1548-S1548</f>
        <v>35.25</v>
      </c>
      <c r="U1548" s="931">
        <f t="shared" ref="U1548:U1553" si="653">S1548*$U$2</f>
        <v>1.0574999999999999</v>
      </c>
      <c r="V1548" s="931">
        <f t="shared" ref="V1548:V1553" si="654">T1548*$V$2</f>
        <v>7.4024999999999999</v>
      </c>
      <c r="W1548" s="787">
        <f t="shared" ref="W1548:W1553" si="655">U1548+V1548</f>
        <v>8.4599999999999991</v>
      </c>
      <c r="X1548" s="787">
        <f t="shared" ref="X1548:X1553" si="656">M1548+W1548</f>
        <v>55.46</v>
      </c>
    </row>
    <row r="1549" spans="2:34" ht="15.65" customHeight="1" outlineLevel="2" x14ac:dyDescent="0.25">
      <c r="B1549" s="782"/>
      <c r="D1549" s="816"/>
      <c r="E1549" s="816"/>
      <c r="F1549" s="816"/>
      <c r="G1549" s="808"/>
      <c r="H1549" s="816"/>
      <c r="I1549" s="816"/>
      <c r="J1549" s="816"/>
      <c r="K1549" s="816"/>
      <c r="L1549" s="816"/>
      <c r="M1549" s="816"/>
      <c r="N1549" s="1049"/>
      <c r="O1549" s="785"/>
      <c r="P1549" s="785"/>
      <c r="Q1549" s="930" t="s">
        <v>1578</v>
      </c>
      <c r="R1549" s="930">
        <f>_xlfn.XLOOKUP(Q1549,Tabellen!$B$4:$B$16,Tabellen!$C$4:$C$16,"controleren")</f>
        <v>0.25</v>
      </c>
      <c r="S1549" s="931">
        <f t="shared" si="651"/>
        <v>0</v>
      </c>
      <c r="T1549" s="931">
        <f t="shared" si="652"/>
        <v>0</v>
      </c>
      <c r="U1549" s="931">
        <f t="shared" si="653"/>
        <v>0</v>
      </c>
      <c r="V1549" s="931">
        <f t="shared" si="654"/>
        <v>0</v>
      </c>
      <c r="W1549" s="787">
        <f t="shared" si="655"/>
        <v>0</v>
      </c>
      <c r="X1549" s="787">
        <f t="shared" si="656"/>
        <v>0</v>
      </c>
    </row>
    <row r="1550" spans="2:34" ht="15.65" customHeight="1" outlineLevel="2" x14ac:dyDescent="0.25">
      <c r="B1550" s="935" t="s">
        <v>1552</v>
      </c>
      <c r="D1550" s="816" t="s">
        <v>1410</v>
      </c>
      <c r="E1550" s="816">
        <v>1</v>
      </c>
      <c r="F1550" s="816" t="s">
        <v>78</v>
      </c>
      <c r="G1550" s="808"/>
      <c r="H1550" s="816">
        <f>E1550*G1550</f>
        <v>0</v>
      </c>
      <c r="I1550" s="808"/>
      <c r="J1550" s="816">
        <f>E1550*I1550</f>
        <v>0</v>
      </c>
      <c r="K1550" s="816">
        <v>15</v>
      </c>
      <c r="L1550" s="816">
        <f>E1550*K1550</f>
        <v>15</v>
      </c>
      <c r="M1550" s="816">
        <f>J1550+H1550*Onderbouwing_M29!$Y$2+L1550</f>
        <v>15</v>
      </c>
      <c r="N1550" s="1049"/>
      <c r="O1550" s="785"/>
      <c r="P1550" s="785"/>
      <c r="Q1550" s="930" t="s">
        <v>1578</v>
      </c>
      <c r="R1550" s="930">
        <f>_xlfn.XLOOKUP(Q1550,Tabellen!$B$4:$B$16,Tabellen!$C$4:$C$16,"controleren")</f>
        <v>0.25</v>
      </c>
      <c r="S1550" s="931">
        <f t="shared" si="651"/>
        <v>3.75</v>
      </c>
      <c r="T1550" s="931">
        <f t="shared" si="652"/>
        <v>11.25</v>
      </c>
      <c r="U1550" s="931">
        <f t="shared" si="653"/>
        <v>0.33749999999999997</v>
      </c>
      <c r="V1550" s="931">
        <f t="shared" si="654"/>
        <v>2.3624999999999998</v>
      </c>
      <c r="W1550" s="787">
        <f t="shared" si="655"/>
        <v>2.6999999999999997</v>
      </c>
      <c r="X1550" s="787">
        <f t="shared" si="656"/>
        <v>17.7</v>
      </c>
    </row>
    <row r="1551" spans="2:34" ht="15.65" customHeight="1" outlineLevel="2" x14ac:dyDescent="0.25">
      <c r="B1551" s="935" t="s">
        <v>1552</v>
      </c>
      <c r="D1551" s="816" t="s">
        <v>1411</v>
      </c>
      <c r="E1551" s="816">
        <v>1</v>
      </c>
      <c r="F1551" s="816" t="s">
        <v>78</v>
      </c>
      <c r="G1551" s="808"/>
      <c r="H1551" s="816">
        <f>E1551*G1551</f>
        <v>0</v>
      </c>
      <c r="I1551" s="808"/>
      <c r="J1551" s="816">
        <f>E1551*I1551</f>
        <v>0</v>
      </c>
      <c r="K1551" s="816">
        <v>12</v>
      </c>
      <c r="L1551" s="816">
        <f>E1551*K1551</f>
        <v>12</v>
      </c>
      <c r="M1551" s="816">
        <f>J1551+H1551*Onderbouwing_M29!$Y$2+L1551</f>
        <v>12</v>
      </c>
      <c r="N1551" s="1049"/>
      <c r="O1551" s="785"/>
      <c r="P1551" s="785"/>
      <c r="Q1551" s="930" t="s">
        <v>1578</v>
      </c>
      <c r="R1551" s="930">
        <f>_xlfn.XLOOKUP(Q1551,Tabellen!$B$4:$B$16,Tabellen!$C$4:$C$16,"controleren")</f>
        <v>0.25</v>
      </c>
      <c r="S1551" s="931">
        <f t="shared" si="651"/>
        <v>3</v>
      </c>
      <c r="T1551" s="931">
        <f t="shared" si="652"/>
        <v>9</v>
      </c>
      <c r="U1551" s="931">
        <f t="shared" si="653"/>
        <v>0.27</v>
      </c>
      <c r="V1551" s="931">
        <f t="shared" si="654"/>
        <v>1.89</v>
      </c>
      <c r="W1551" s="787">
        <f t="shared" si="655"/>
        <v>2.16</v>
      </c>
      <c r="X1551" s="787">
        <f t="shared" si="656"/>
        <v>14.16</v>
      </c>
    </row>
    <row r="1552" spans="2:34" ht="15.65" customHeight="1" outlineLevel="2" x14ac:dyDescent="0.25">
      <c r="B1552" s="935" t="s">
        <v>1552</v>
      </c>
      <c r="D1552" s="816" t="s">
        <v>1415</v>
      </c>
      <c r="E1552" s="816">
        <v>1</v>
      </c>
      <c r="F1552" s="816" t="s">
        <v>78</v>
      </c>
      <c r="G1552" s="808"/>
      <c r="H1552" s="816">
        <f>E1552*G1552</f>
        <v>0</v>
      </c>
      <c r="I1552" s="816"/>
      <c r="J1552" s="816">
        <f>E1552*I1552</f>
        <v>0</v>
      </c>
      <c r="K1552" s="816">
        <v>4</v>
      </c>
      <c r="L1552" s="816">
        <f>E1552*K1552</f>
        <v>4</v>
      </c>
      <c r="M1552" s="816">
        <f>J1552+H1552*Onderbouwing_M29!$Y$2+L1552</f>
        <v>4</v>
      </c>
      <c r="N1552" s="1049"/>
      <c r="O1552" s="785"/>
      <c r="P1552" s="785"/>
      <c r="Q1552" s="930" t="s">
        <v>1578</v>
      </c>
      <c r="R1552" s="930">
        <f>_xlfn.XLOOKUP(Q1552,Tabellen!$B$4:$B$16,Tabellen!$C$4:$C$16,"controleren")</f>
        <v>0.25</v>
      </c>
      <c r="S1552" s="931">
        <f t="shared" si="651"/>
        <v>1</v>
      </c>
      <c r="T1552" s="931">
        <f t="shared" si="652"/>
        <v>3</v>
      </c>
      <c r="U1552" s="931">
        <f t="shared" si="653"/>
        <v>0.09</v>
      </c>
      <c r="V1552" s="931">
        <f t="shared" si="654"/>
        <v>0.63</v>
      </c>
      <c r="W1552" s="787">
        <f t="shared" si="655"/>
        <v>0.72</v>
      </c>
      <c r="X1552" s="787">
        <f t="shared" si="656"/>
        <v>4.72</v>
      </c>
    </row>
    <row r="1553" spans="2:34" ht="15.65" customHeight="1" outlineLevel="2" x14ac:dyDescent="0.25">
      <c r="B1553" s="935" t="s">
        <v>1552</v>
      </c>
      <c r="D1553" s="816" t="s">
        <v>1414</v>
      </c>
      <c r="E1553" s="816">
        <v>1</v>
      </c>
      <c r="F1553" s="816" t="s">
        <v>78</v>
      </c>
      <c r="G1553" s="808"/>
      <c r="H1553" s="816">
        <f>E1549*G1553</f>
        <v>0</v>
      </c>
      <c r="I1553" s="816"/>
      <c r="J1553" s="816">
        <f>E1553*I1553</f>
        <v>0</v>
      </c>
      <c r="K1553" s="816">
        <v>7.5</v>
      </c>
      <c r="L1553" s="816">
        <f>E1553*K1553</f>
        <v>7.5</v>
      </c>
      <c r="M1553" s="816">
        <f>J1553+H1553*Onderbouwing_M29!$Y$2+L1553</f>
        <v>7.5</v>
      </c>
      <c r="N1553" s="1049"/>
      <c r="O1553" s="785"/>
      <c r="P1553" s="785"/>
      <c r="Q1553" s="930" t="s">
        <v>1578</v>
      </c>
      <c r="R1553" s="930">
        <f>_xlfn.XLOOKUP(Q1553,Tabellen!$B$4:$B$16,Tabellen!$C$4:$C$16,"controleren")</f>
        <v>0.25</v>
      </c>
      <c r="S1553" s="931">
        <f t="shared" si="651"/>
        <v>1.875</v>
      </c>
      <c r="T1553" s="931">
        <f t="shared" si="652"/>
        <v>5.625</v>
      </c>
      <c r="U1553" s="931">
        <f t="shared" si="653"/>
        <v>0.16874999999999998</v>
      </c>
      <c r="V1553" s="931">
        <f t="shared" si="654"/>
        <v>1.1812499999999999</v>
      </c>
      <c r="W1553" s="787">
        <f t="shared" si="655"/>
        <v>1.3499999999999999</v>
      </c>
      <c r="X1553" s="787">
        <f t="shared" si="656"/>
        <v>8.85</v>
      </c>
    </row>
    <row r="1554" spans="2:34" ht="15.65" customHeight="1" outlineLevel="2" x14ac:dyDescent="0.25">
      <c r="B1554" s="782"/>
      <c r="D1554" s="816"/>
      <c r="E1554" s="783"/>
      <c r="G1554" s="784">
        <v>0</v>
      </c>
      <c r="H1554" s="784">
        <f>E1554*G1554</f>
        <v>0</v>
      </c>
      <c r="I1554" s="784">
        <v>0</v>
      </c>
      <c r="J1554" s="784">
        <f>E1554*I1554</f>
        <v>0</v>
      </c>
      <c r="K1554" s="784"/>
      <c r="L1554" s="784">
        <f>E1554*K1554</f>
        <v>0</v>
      </c>
      <c r="M1554" s="784">
        <f>J1554+H1554*Onderbouwing_M29!$Y$2+L1554</f>
        <v>0</v>
      </c>
      <c r="N1554" s="1049"/>
      <c r="O1554" s="785"/>
      <c r="P1554" s="785"/>
      <c r="Q1554" s="785"/>
      <c r="R1554" s="785"/>
      <c r="S1554" s="785"/>
      <c r="T1554" s="785"/>
      <c r="U1554" s="785"/>
      <c r="V1554" s="785"/>
      <c r="W1554" s="785"/>
      <c r="X1554" s="785"/>
    </row>
    <row r="1555" spans="2:34" ht="9" customHeight="1" outlineLevel="1" x14ac:dyDescent="0.25">
      <c r="B1555" s="788"/>
      <c r="D1555" s="789"/>
      <c r="E1555" s="791"/>
      <c r="F1555" s="789"/>
      <c r="G1555" s="790"/>
      <c r="H1555" s="790"/>
      <c r="I1555" s="790"/>
      <c r="J1555" s="790"/>
      <c r="K1555" s="790"/>
      <c r="L1555" s="790"/>
      <c r="M1555" s="790"/>
      <c r="N1555" s="1037"/>
      <c r="O1555" s="963"/>
      <c r="P1555" s="963"/>
      <c r="Q1555" s="963"/>
      <c r="R1555" s="963"/>
      <c r="S1555" s="963"/>
      <c r="T1555" s="963"/>
      <c r="U1555" s="963"/>
      <c r="V1555" s="963"/>
      <c r="W1555" s="963"/>
      <c r="X1555" s="963"/>
      <c r="Y1555" s="963"/>
      <c r="Z1555" s="774"/>
      <c r="AA1555" s="779"/>
      <c r="AB1555" s="753"/>
      <c r="AC1555" s="753"/>
      <c r="AD1555" s="753"/>
      <c r="AE1555" s="753"/>
      <c r="AF1555" s="753"/>
      <c r="AG1555" s="758"/>
      <c r="AH1555" s="758"/>
    </row>
    <row r="1556" spans="2:34" ht="15.65" customHeight="1" outlineLevel="1" x14ac:dyDescent="0.25">
      <c r="B1556" s="760" t="s">
        <v>1513</v>
      </c>
      <c r="D1556" s="761" t="s">
        <v>1892</v>
      </c>
      <c r="E1556" s="780">
        <v>1</v>
      </c>
      <c r="F1556" s="761" t="s">
        <v>78</v>
      </c>
      <c r="G1556" s="762"/>
      <c r="H1556" s="762">
        <f>SUM(H1557:H1559)</f>
        <v>0</v>
      </c>
      <c r="I1556" s="762"/>
      <c r="J1556" s="762">
        <f>SUM(J1557:J1559)</f>
        <v>0</v>
      </c>
      <c r="K1556" s="762"/>
      <c r="L1556" s="762">
        <f>SUM(L1557:L1559)</f>
        <v>2.66</v>
      </c>
      <c r="M1556" s="762">
        <f>SUM(M1557:M1559)</f>
        <v>2.66</v>
      </c>
      <c r="N1556" s="1049"/>
      <c r="O1556" s="763">
        <f>SUM(M1557:M1559)</f>
        <v>2.66</v>
      </c>
      <c r="P1556" s="781" t="str">
        <f>B1556</f>
        <v>V4-1-G4</v>
      </c>
      <c r="Q1556" s="781"/>
      <c r="R1556" s="781"/>
      <c r="S1556" s="781"/>
      <c r="T1556" s="781"/>
      <c r="U1556" s="781"/>
      <c r="V1556" s="781"/>
      <c r="W1556" s="781"/>
      <c r="X1556" s="932">
        <f>SUM(X1557:X1559)</f>
        <v>3.1388000000000003</v>
      </c>
    </row>
    <row r="1557" spans="2:34" ht="15.65" customHeight="1" outlineLevel="2" x14ac:dyDescent="0.25">
      <c r="B1557" s="782"/>
      <c r="D1557" s="793" t="s">
        <v>1396</v>
      </c>
      <c r="E1557" s="783"/>
      <c r="G1557" s="784"/>
      <c r="H1557" s="784"/>
      <c r="I1557" s="795"/>
      <c r="J1557" s="795"/>
      <c r="K1557" s="795"/>
      <c r="L1557" s="784"/>
      <c r="M1557" s="784"/>
      <c r="N1557" s="1049"/>
      <c r="O1557" s="785"/>
      <c r="P1557" s="785"/>
      <c r="Q1557" s="785"/>
      <c r="R1557" s="785"/>
      <c r="S1557" s="785"/>
      <c r="T1557" s="785"/>
      <c r="U1557" s="785"/>
      <c r="V1557" s="785"/>
      <c r="W1557" s="785"/>
      <c r="X1557" s="785"/>
    </row>
    <row r="1558" spans="2:34" ht="15.65" customHeight="1" outlineLevel="2" x14ac:dyDescent="0.25">
      <c r="B1558" s="782"/>
      <c r="D1558" s="816" t="str">
        <f>D1556</f>
        <v xml:space="preserve">╚ Meerprijs PIR-platen dik 100mm  Rc=4.5 </v>
      </c>
      <c r="E1558" s="816">
        <v>1</v>
      </c>
      <c r="F1558" s="816" t="s">
        <v>78</v>
      </c>
      <c r="G1558" s="816"/>
      <c r="H1558" s="816">
        <f>E1558*G1558</f>
        <v>0</v>
      </c>
      <c r="I1558" s="816"/>
      <c r="J1558" s="816">
        <f>E1558*I1558</f>
        <v>0</v>
      </c>
      <c r="K1558" s="816">
        <v>2.66</v>
      </c>
      <c r="L1558" s="816">
        <f>E1558*K1558</f>
        <v>2.66</v>
      </c>
      <c r="M1558" s="816">
        <f>J1558+H1558*Onderbouwing_M29!$Y$2+L1558</f>
        <v>2.66</v>
      </c>
      <c r="N1558" s="1049"/>
      <c r="O1558" s="785"/>
      <c r="P1558" s="785"/>
      <c r="Q1558" s="930" t="s">
        <v>1578</v>
      </c>
      <c r="R1558" s="930">
        <f>_xlfn.XLOOKUP(Q1558,Tabellen!$B$4:$B$16,Tabellen!$C$4:$C$16,"controleren")</f>
        <v>0.25</v>
      </c>
      <c r="S1558" s="931">
        <f>M1558*R1558</f>
        <v>0.66500000000000004</v>
      </c>
      <c r="T1558" s="931">
        <f>M1558-S1558</f>
        <v>1.9950000000000001</v>
      </c>
      <c r="U1558" s="931">
        <f>S1558*$U$2</f>
        <v>5.985E-2</v>
      </c>
      <c r="V1558" s="931">
        <f>T1558*$V$2</f>
        <v>0.41894999999999999</v>
      </c>
      <c r="W1558" s="787">
        <f>U1558+V1558</f>
        <v>0.4788</v>
      </c>
      <c r="X1558" s="787">
        <f>M1558+W1558</f>
        <v>3.1388000000000003</v>
      </c>
    </row>
    <row r="1559" spans="2:34" ht="15.65" customHeight="1" outlineLevel="2" x14ac:dyDescent="0.25">
      <c r="B1559" s="782"/>
      <c r="D1559" s="816"/>
      <c r="E1559" s="783"/>
      <c r="G1559" s="784">
        <v>0</v>
      </c>
      <c r="H1559" s="784">
        <f>E1559*G1559</f>
        <v>0</v>
      </c>
      <c r="I1559" s="784">
        <v>0</v>
      </c>
      <c r="J1559" s="784">
        <f>E1559*I1559</f>
        <v>0</v>
      </c>
      <c r="K1559" s="784"/>
      <c r="L1559" s="784">
        <f>E1559*K1559</f>
        <v>0</v>
      </c>
      <c r="M1559" s="784">
        <f>J1559+H1559*Onderbouwing_M29!$Y$2+L1559</f>
        <v>0</v>
      </c>
      <c r="N1559" s="1049"/>
      <c r="O1559" s="785"/>
      <c r="P1559" s="785"/>
      <c r="Q1559" s="785"/>
      <c r="R1559" s="785"/>
      <c r="S1559" s="785"/>
      <c r="T1559" s="785"/>
      <c r="U1559" s="785"/>
      <c r="V1559" s="785"/>
      <c r="W1559" s="785"/>
      <c r="X1559" s="785"/>
    </row>
    <row r="1560" spans="2:34" ht="9" customHeight="1" outlineLevel="1" x14ac:dyDescent="0.25">
      <c r="B1560" s="788"/>
      <c r="D1560" s="789"/>
      <c r="E1560" s="791"/>
      <c r="F1560" s="789"/>
      <c r="G1560" s="790"/>
      <c r="H1560" s="790"/>
      <c r="I1560" s="790"/>
      <c r="J1560" s="790"/>
      <c r="K1560" s="790"/>
      <c r="L1560" s="790"/>
      <c r="M1560" s="790"/>
      <c r="N1560" s="1037"/>
      <c r="O1560" s="963"/>
      <c r="P1560" s="963"/>
      <c r="Q1560" s="963"/>
      <c r="R1560" s="963"/>
      <c r="S1560" s="963"/>
      <c r="T1560" s="963"/>
      <c r="U1560" s="963"/>
      <c r="V1560" s="963"/>
      <c r="W1560" s="963"/>
      <c r="X1560" s="963"/>
      <c r="Y1560" s="963"/>
      <c r="Z1560" s="774"/>
      <c r="AA1560" s="779"/>
      <c r="AB1560" s="753"/>
      <c r="AC1560" s="753"/>
      <c r="AD1560" s="753"/>
      <c r="AE1560" s="753"/>
      <c r="AF1560" s="753"/>
      <c r="AG1560" s="758"/>
      <c r="AH1560" s="758"/>
    </row>
    <row r="1561" spans="2:34" ht="15.65" customHeight="1" outlineLevel="1" x14ac:dyDescent="0.25">
      <c r="B1561" s="760" t="s">
        <v>289</v>
      </c>
      <c r="D1561" s="761" t="s">
        <v>1376</v>
      </c>
      <c r="E1561" s="780"/>
      <c r="F1561" s="761"/>
      <c r="G1561" s="762"/>
      <c r="H1561" s="762">
        <f>SUM(H1562:H1577)</f>
        <v>0</v>
      </c>
      <c r="I1561" s="762"/>
      <c r="J1561" s="762">
        <f>SUM(J1562:J1577)</f>
        <v>0</v>
      </c>
      <c r="K1561" s="762"/>
      <c r="L1561" s="762">
        <f>SUM(L1562:L1577)</f>
        <v>2091.9700000000003</v>
      </c>
      <c r="M1561" s="762">
        <f>SUM(M1562:M1577)</f>
        <v>2091.9700000000003</v>
      </c>
      <c r="N1561" s="1049"/>
      <c r="O1561" s="763">
        <f>SUM(M1562:M1577)</f>
        <v>2091.9700000000003</v>
      </c>
      <c r="P1561" s="781" t="str">
        <f>B1561</f>
        <v>V4-1-X</v>
      </c>
      <c r="Q1561" s="781"/>
      <c r="R1561" s="781"/>
      <c r="S1561" s="781"/>
      <c r="T1561" s="781"/>
      <c r="U1561" s="781"/>
      <c r="V1561" s="781"/>
      <c r="W1561" s="781"/>
      <c r="X1561" s="932">
        <f>SUM(X1562:X1577)</f>
        <v>2468.5246000000002</v>
      </c>
    </row>
    <row r="1562" spans="2:34" ht="15.65" customHeight="1" outlineLevel="2" x14ac:dyDescent="0.25">
      <c r="B1562" s="773" t="s">
        <v>289</v>
      </c>
      <c r="D1562" s="1012" t="s">
        <v>1416</v>
      </c>
      <c r="E1562" s="816"/>
      <c r="F1562" s="816"/>
      <c r="G1562" s="784"/>
      <c r="H1562" s="784"/>
      <c r="I1562" s="795"/>
      <c r="J1562" s="795"/>
      <c r="K1562" s="795"/>
      <c r="L1562" s="784"/>
      <c r="M1562" s="784"/>
      <c r="N1562" s="1049"/>
      <c r="O1562" s="785"/>
      <c r="P1562" s="785"/>
      <c r="Q1562" s="785"/>
      <c r="R1562" s="785"/>
      <c r="S1562" s="785"/>
      <c r="T1562" s="785"/>
      <c r="U1562" s="785"/>
      <c r="V1562" s="785"/>
      <c r="W1562" s="785"/>
      <c r="X1562" s="785"/>
    </row>
    <row r="1563" spans="2:34" ht="15.65" customHeight="1" outlineLevel="2" x14ac:dyDescent="0.25">
      <c r="B1563" s="782" t="s">
        <v>1514</v>
      </c>
      <c r="D1563" s="816" t="s">
        <v>1538</v>
      </c>
      <c r="E1563" s="816">
        <v>1</v>
      </c>
      <c r="F1563" s="816" t="s">
        <v>1380</v>
      </c>
      <c r="G1563" s="816"/>
      <c r="H1563" s="816">
        <f t="shared" ref="H1563:H1577" si="657">E1563*G1563</f>
        <v>0</v>
      </c>
      <c r="I1563" s="816"/>
      <c r="J1563" s="816">
        <f t="shared" ref="J1563:J1577" si="658">E1563*I1563</f>
        <v>0</v>
      </c>
      <c r="K1563" s="816">
        <v>750</v>
      </c>
      <c r="L1563" s="816">
        <f t="shared" ref="L1563:L1574" si="659">E1563*K1563</f>
        <v>750</v>
      </c>
      <c r="M1563" s="816">
        <f>J1563+H1563*Onderbouwing_M29!$Y$2+L1563</f>
        <v>750</v>
      </c>
      <c r="N1563" s="1049"/>
      <c r="O1563" s="785"/>
      <c r="P1563" s="785"/>
      <c r="Q1563" s="930" t="s">
        <v>1578</v>
      </c>
      <c r="R1563" s="930">
        <f>_xlfn.XLOOKUP(Q1563,Tabellen!$B$4:$B$16,Tabellen!$C$4:$C$16,"controleren")</f>
        <v>0.25</v>
      </c>
      <c r="S1563" s="931">
        <f t="shared" ref="S1563:S1574" si="660">M1563*R1563</f>
        <v>187.5</v>
      </c>
      <c r="T1563" s="931">
        <f t="shared" ref="T1563:T1574" si="661">M1563-S1563</f>
        <v>562.5</v>
      </c>
      <c r="U1563" s="931">
        <f t="shared" ref="U1563:U1574" si="662">S1563*$U$2</f>
        <v>16.875</v>
      </c>
      <c r="V1563" s="931">
        <f t="shared" ref="V1563:V1574" si="663">T1563*$V$2</f>
        <v>118.125</v>
      </c>
      <c r="W1563" s="787">
        <f t="shared" ref="W1563:W1574" si="664">U1563+V1563</f>
        <v>135</v>
      </c>
      <c r="X1563" s="787">
        <f t="shared" ref="X1563:X1574" si="665">M1563+W1563</f>
        <v>885</v>
      </c>
    </row>
    <row r="1564" spans="2:34" ht="15.65" customHeight="1" outlineLevel="2" x14ac:dyDescent="0.25">
      <c r="B1564" s="782" t="s">
        <v>1515</v>
      </c>
      <c r="D1564" s="816" t="s">
        <v>1397</v>
      </c>
      <c r="E1564" s="816">
        <v>1</v>
      </c>
      <c r="F1564" s="816" t="s">
        <v>1380</v>
      </c>
      <c r="G1564" s="816"/>
      <c r="H1564" s="816">
        <f t="shared" si="657"/>
        <v>0</v>
      </c>
      <c r="I1564" s="816"/>
      <c r="J1564" s="816">
        <f t="shared" si="658"/>
        <v>0</v>
      </c>
      <c r="K1564" s="816">
        <v>350</v>
      </c>
      <c r="L1564" s="816">
        <f t="shared" si="659"/>
        <v>350</v>
      </c>
      <c r="M1564" s="816">
        <f>J1564+H1564*Onderbouwing_M29!$Y$2+L1564</f>
        <v>350</v>
      </c>
      <c r="N1564" s="1049"/>
      <c r="O1564" s="785"/>
      <c r="P1564" s="785"/>
      <c r="Q1564" s="930" t="s">
        <v>1578</v>
      </c>
      <c r="R1564" s="930">
        <f>_xlfn.XLOOKUP(Q1564,Tabellen!$B$4:$B$16,Tabellen!$C$4:$C$16,"controleren")</f>
        <v>0.25</v>
      </c>
      <c r="S1564" s="931">
        <f t="shared" si="660"/>
        <v>87.5</v>
      </c>
      <c r="T1564" s="931">
        <f t="shared" si="661"/>
        <v>262.5</v>
      </c>
      <c r="U1564" s="931">
        <f t="shared" si="662"/>
        <v>7.875</v>
      </c>
      <c r="V1564" s="931">
        <f t="shared" si="663"/>
        <v>55.125</v>
      </c>
      <c r="W1564" s="787">
        <f t="shared" si="664"/>
        <v>63</v>
      </c>
      <c r="X1564" s="787">
        <f t="shared" si="665"/>
        <v>413</v>
      </c>
    </row>
    <row r="1565" spans="2:34" ht="15.65" customHeight="1" outlineLevel="2" x14ac:dyDescent="0.25">
      <c r="B1565" s="782" t="s">
        <v>1516</v>
      </c>
      <c r="D1565" s="816" t="s">
        <v>1398</v>
      </c>
      <c r="E1565" s="816">
        <v>1</v>
      </c>
      <c r="F1565" s="816" t="s">
        <v>1380</v>
      </c>
      <c r="G1565" s="816"/>
      <c r="H1565" s="816">
        <f t="shared" si="657"/>
        <v>0</v>
      </c>
      <c r="I1565" s="816"/>
      <c r="J1565" s="816">
        <f t="shared" si="658"/>
        <v>0</v>
      </c>
      <c r="K1565" s="816">
        <v>75</v>
      </c>
      <c r="L1565" s="816">
        <f t="shared" si="659"/>
        <v>75</v>
      </c>
      <c r="M1565" s="816">
        <f>J1565+H1565*Onderbouwing_M29!$Y$2+L1565</f>
        <v>75</v>
      </c>
      <c r="N1565" s="1049"/>
      <c r="O1565" s="785"/>
      <c r="P1565" s="785"/>
      <c r="Q1565" s="930" t="s">
        <v>1578</v>
      </c>
      <c r="R1565" s="930">
        <f>_xlfn.XLOOKUP(Q1565,Tabellen!$B$4:$B$16,Tabellen!$C$4:$C$16,"controleren")</f>
        <v>0.25</v>
      </c>
      <c r="S1565" s="931">
        <f t="shared" si="660"/>
        <v>18.75</v>
      </c>
      <c r="T1565" s="931">
        <f t="shared" si="661"/>
        <v>56.25</v>
      </c>
      <c r="U1565" s="931">
        <f t="shared" si="662"/>
        <v>1.6875</v>
      </c>
      <c r="V1565" s="931">
        <f t="shared" si="663"/>
        <v>11.8125</v>
      </c>
      <c r="W1565" s="787">
        <f t="shared" si="664"/>
        <v>13.5</v>
      </c>
      <c r="X1565" s="787">
        <f t="shared" si="665"/>
        <v>88.5</v>
      </c>
    </row>
    <row r="1566" spans="2:34" ht="15.65" customHeight="1" outlineLevel="2" x14ac:dyDescent="0.25">
      <c r="B1566" s="782" t="s">
        <v>1517</v>
      </c>
      <c r="D1566" s="816" t="s">
        <v>1918</v>
      </c>
      <c r="E1566" s="816">
        <v>1</v>
      </c>
      <c r="F1566" s="816" t="s">
        <v>1380</v>
      </c>
      <c r="G1566" s="816"/>
      <c r="H1566" s="816">
        <f t="shared" si="657"/>
        <v>0</v>
      </c>
      <c r="I1566" s="816"/>
      <c r="J1566" s="816">
        <f t="shared" si="658"/>
        <v>0</v>
      </c>
      <c r="K1566" s="816">
        <v>200</v>
      </c>
      <c r="L1566" s="816">
        <f t="shared" si="659"/>
        <v>200</v>
      </c>
      <c r="M1566" s="816">
        <f>J1566+H1566*Onderbouwing_M29!$Y$2+L1566</f>
        <v>200</v>
      </c>
      <c r="N1566" s="1049"/>
      <c r="O1566" s="785"/>
      <c r="P1566" s="785"/>
      <c r="Q1566" s="930" t="s">
        <v>1578</v>
      </c>
      <c r="R1566" s="930">
        <f>_xlfn.XLOOKUP(Q1566,Tabellen!$B$4:$B$16,Tabellen!$C$4:$C$16,"controleren")</f>
        <v>0.25</v>
      </c>
      <c r="S1566" s="931">
        <f t="shared" si="660"/>
        <v>50</v>
      </c>
      <c r="T1566" s="931">
        <f t="shared" si="661"/>
        <v>150</v>
      </c>
      <c r="U1566" s="931">
        <f t="shared" si="662"/>
        <v>4.5</v>
      </c>
      <c r="V1566" s="931">
        <f t="shared" si="663"/>
        <v>31.5</v>
      </c>
      <c r="W1566" s="787">
        <f t="shared" si="664"/>
        <v>36</v>
      </c>
      <c r="X1566" s="787">
        <f t="shared" si="665"/>
        <v>236</v>
      </c>
    </row>
    <row r="1567" spans="2:34" ht="15.65" customHeight="1" outlineLevel="2" x14ac:dyDescent="0.25">
      <c r="B1567" s="782" t="s">
        <v>1518</v>
      </c>
      <c r="D1567" s="816" t="s">
        <v>1413</v>
      </c>
      <c r="E1567" s="816">
        <v>1</v>
      </c>
      <c r="F1567" s="816" t="s">
        <v>78</v>
      </c>
      <c r="G1567" s="808"/>
      <c r="H1567" s="816">
        <f t="shared" si="657"/>
        <v>0</v>
      </c>
      <c r="I1567" s="816"/>
      <c r="J1567" s="816">
        <f t="shared" si="658"/>
        <v>0</v>
      </c>
      <c r="K1567" s="816">
        <v>16.97</v>
      </c>
      <c r="L1567" s="816">
        <f t="shared" si="659"/>
        <v>16.97</v>
      </c>
      <c r="M1567" s="816">
        <f>J1567+H1567*Onderbouwing_M29!$Y$2+L1567</f>
        <v>16.97</v>
      </c>
      <c r="N1567" s="1049"/>
      <c r="O1567" s="785"/>
      <c r="P1567" s="785"/>
      <c r="Q1567" s="930" t="s">
        <v>1578</v>
      </c>
      <c r="R1567" s="930">
        <f>_xlfn.XLOOKUP(Q1567,Tabellen!$B$4:$B$16,Tabellen!$C$4:$C$16,"controleren")</f>
        <v>0.25</v>
      </c>
      <c r="S1567" s="931">
        <f t="shared" si="660"/>
        <v>4.2424999999999997</v>
      </c>
      <c r="T1567" s="931">
        <f t="shared" si="661"/>
        <v>12.727499999999999</v>
      </c>
      <c r="U1567" s="931">
        <f t="shared" si="662"/>
        <v>0.38182499999999997</v>
      </c>
      <c r="V1567" s="931">
        <f t="shared" si="663"/>
        <v>2.6727749999999997</v>
      </c>
      <c r="W1567" s="787">
        <f t="shared" si="664"/>
        <v>3.0545999999999998</v>
      </c>
      <c r="X1567" s="787">
        <f t="shared" si="665"/>
        <v>20.0246</v>
      </c>
    </row>
    <row r="1568" spans="2:34" ht="15.65" customHeight="1" outlineLevel="2" x14ac:dyDescent="0.25">
      <c r="B1568" s="782" t="s">
        <v>1519</v>
      </c>
      <c r="D1568" s="816" t="s">
        <v>1526</v>
      </c>
      <c r="E1568" s="816">
        <v>1</v>
      </c>
      <c r="F1568" s="816" t="s">
        <v>78</v>
      </c>
      <c r="G1568" s="816"/>
      <c r="H1568" s="816">
        <f t="shared" si="657"/>
        <v>0</v>
      </c>
      <c r="I1568" s="816"/>
      <c r="J1568" s="816">
        <f t="shared" si="658"/>
        <v>0</v>
      </c>
      <c r="K1568" s="816">
        <v>5</v>
      </c>
      <c r="L1568" s="816">
        <f t="shared" si="659"/>
        <v>5</v>
      </c>
      <c r="M1568" s="816">
        <f>J1568+H1568*Onderbouwing_M29!$Y$2+L1568</f>
        <v>5</v>
      </c>
      <c r="N1568" s="1049"/>
      <c r="O1568" s="785"/>
      <c r="P1568" s="785"/>
      <c r="Q1568" s="930" t="s">
        <v>1578</v>
      </c>
      <c r="R1568" s="930">
        <f>_xlfn.XLOOKUP(Q1568,Tabellen!$B$4:$B$16,Tabellen!$C$4:$C$16,"controleren")</f>
        <v>0.25</v>
      </c>
      <c r="S1568" s="931">
        <f t="shared" si="660"/>
        <v>1.25</v>
      </c>
      <c r="T1568" s="931">
        <f t="shared" si="661"/>
        <v>3.75</v>
      </c>
      <c r="U1568" s="931">
        <f t="shared" si="662"/>
        <v>0.11249999999999999</v>
      </c>
      <c r="V1568" s="931">
        <f t="shared" si="663"/>
        <v>0.78749999999999998</v>
      </c>
      <c r="W1568" s="787">
        <f t="shared" si="664"/>
        <v>0.89999999999999991</v>
      </c>
      <c r="X1568" s="787">
        <f t="shared" si="665"/>
        <v>5.9</v>
      </c>
    </row>
    <row r="1569" spans="2:34" ht="15.65" customHeight="1" outlineLevel="2" x14ac:dyDescent="0.25">
      <c r="B1569" s="782" t="s">
        <v>1520</v>
      </c>
      <c r="D1569" s="816" t="s">
        <v>1527</v>
      </c>
      <c r="E1569" s="816">
        <v>1</v>
      </c>
      <c r="F1569" s="816" t="s">
        <v>75</v>
      </c>
      <c r="G1569" s="816"/>
      <c r="H1569" s="816">
        <f t="shared" si="657"/>
        <v>0</v>
      </c>
      <c r="I1569" s="816"/>
      <c r="J1569" s="816">
        <f t="shared" si="658"/>
        <v>0</v>
      </c>
      <c r="K1569" s="816">
        <v>25</v>
      </c>
      <c r="L1569" s="816">
        <f t="shared" si="659"/>
        <v>25</v>
      </c>
      <c r="M1569" s="816">
        <f>J1569+H1569*Onderbouwing_M29!$Y$2+L1569</f>
        <v>25</v>
      </c>
      <c r="N1569" s="1049"/>
      <c r="O1569" s="785"/>
      <c r="P1569" s="785"/>
      <c r="Q1569" s="930" t="s">
        <v>1578</v>
      </c>
      <c r="R1569" s="930">
        <f>_xlfn.XLOOKUP(Q1569,Tabellen!$B$4:$B$16,Tabellen!$C$4:$C$16,"controleren")</f>
        <v>0.25</v>
      </c>
      <c r="S1569" s="931">
        <f t="shared" si="660"/>
        <v>6.25</v>
      </c>
      <c r="T1569" s="931">
        <f t="shared" si="661"/>
        <v>18.75</v>
      </c>
      <c r="U1569" s="931">
        <f t="shared" si="662"/>
        <v>0.5625</v>
      </c>
      <c r="V1569" s="931">
        <f t="shared" si="663"/>
        <v>3.9375</v>
      </c>
      <c r="W1569" s="787">
        <f t="shared" si="664"/>
        <v>4.5</v>
      </c>
      <c r="X1569" s="787">
        <f t="shared" si="665"/>
        <v>29.5</v>
      </c>
    </row>
    <row r="1570" spans="2:34" ht="15.65" customHeight="1" outlineLevel="2" x14ac:dyDescent="0.25">
      <c r="B1570" s="782" t="s">
        <v>1521</v>
      </c>
      <c r="D1570" s="816" t="s">
        <v>1528</v>
      </c>
      <c r="E1570" s="816">
        <v>1</v>
      </c>
      <c r="F1570" s="816" t="s">
        <v>1380</v>
      </c>
      <c r="G1570" s="816"/>
      <c r="H1570" s="816">
        <f t="shared" si="657"/>
        <v>0</v>
      </c>
      <c r="I1570" s="816"/>
      <c r="J1570" s="816">
        <f t="shared" si="658"/>
        <v>0</v>
      </c>
      <c r="K1570" s="816">
        <v>125</v>
      </c>
      <c r="L1570" s="816">
        <f t="shared" si="659"/>
        <v>125</v>
      </c>
      <c r="M1570" s="816">
        <f>J1570+H1570*Onderbouwing_M29!$Y$2+L1570</f>
        <v>125</v>
      </c>
      <c r="N1570" s="1049"/>
      <c r="O1570" s="785"/>
      <c r="P1570" s="785"/>
      <c r="Q1570" s="930" t="s">
        <v>1578</v>
      </c>
      <c r="R1570" s="930">
        <f>_xlfn.XLOOKUP(Q1570,Tabellen!$B$4:$B$16,Tabellen!$C$4:$C$16,"controleren")</f>
        <v>0.25</v>
      </c>
      <c r="S1570" s="931">
        <f t="shared" si="660"/>
        <v>31.25</v>
      </c>
      <c r="T1570" s="931">
        <f t="shared" si="661"/>
        <v>93.75</v>
      </c>
      <c r="U1570" s="931">
        <f t="shared" si="662"/>
        <v>2.8125</v>
      </c>
      <c r="V1570" s="931">
        <f t="shared" si="663"/>
        <v>19.6875</v>
      </c>
      <c r="W1570" s="787">
        <f t="shared" si="664"/>
        <v>22.5</v>
      </c>
      <c r="X1570" s="787">
        <f t="shared" si="665"/>
        <v>147.5</v>
      </c>
    </row>
    <row r="1571" spans="2:34" ht="15.65" customHeight="1" outlineLevel="2" x14ac:dyDescent="0.25">
      <c r="B1571" s="782" t="s">
        <v>1522</v>
      </c>
      <c r="D1571" s="816" t="s">
        <v>1919</v>
      </c>
      <c r="E1571" s="816">
        <v>1</v>
      </c>
      <c r="F1571" s="816" t="s">
        <v>1380</v>
      </c>
      <c r="G1571" s="816"/>
      <c r="H1571" s="816">
        <f t="shared" si="657"/>
        <v>0</v>
      </c>
      <c r="I1571" s="816"/>
      <c r="J1571" s="816">
        <f t="shared" si="658"/>
        <v>0</v>
      </c>
      <c r="K1571" s="816">
        <v>300</v>
      </c>
      <c r="L1571" s="816">
        <f t="shared" si="659"/>
        <v>300</v>
      </c>
      <c r="M1571" s="816">
        <f>J1571+H1571*Onderbouwing_M29!$Y$2+L1571</f>
        <v>300</v>
      </c>
      <c r="N1571" s="1049"/>
      <c r="O1571" s="785"/>
      <c r="P1571" s="785"/>
      <c r="Q1571" s="930" t="s">
        <v>1578</v>
      </c>
      <c r="R1571" s="930">
        <f>_xlfn.XLOOKUP(Q1571,Tabellen!$B$4:$B$16,Tabellen!$C$4:$C$16,"controleren")</f>
        <v>0.25</v>
      </c>
      <c r="S1571" s="931">
        <f t="shared" si="660"/>
        <v>75</v>
      </c>
      <c r="T1571" s="931">
        <f t="shared" si="661"/>
        <v>225</v>
      </c>
      <c r="U1571" s="931">
        <f t="shared" si="662"/>
        <v>6.75</v>
      </c>
      <c r="V1571" s="931">
        <f t="shared" si="663"/>
        <v>47.25</v>
      </c>
      <c r="W1571" s="787">
        <f t="shared" si="664"/>
        <v>54</v>
      </c>
      <c r="X1571" s="787">
        <f t="shared" si="665"/>
        <v>354</v>
      </c>
    </row>
    <row r="1572" spans="2:34" ht="15.65" customHeight="1" outlineLevel="2" x14ac:dyDescent="0.25">
      <c r="B1572" s="782" t="s">
        <v>1523</v>
      </c>
      <c r="D1572" s="816" t="s">
        <v>1529</v>
      </c>
      <c r="E1572" s="816">
        <v>1</v>
      </c>
      <c r="F1572" s="816" t="s">
        <v>1545</v>
      </c>
      <c r="G1572" s="816"/>
      <c r="H1572" s="816">
        <f t="shared" si="657"/>
        <v>0</v>
      </c>
      <c r="I1572" s="816"/>
      <c r="J1572" s="816">
        <f t="shared" si="658"/>
        <v>0</v>
      </c>
      <c r="K1572" s="816">
        <v>45</v>
      </c>
      <c r="L1572" s="816">
        <f t="shared" si="659"/>
        <v>45</v>
      </c>
      <c r="M1572" s="816">
        <f>J1572+H1572*Onderbouwing_M29!$Y$2+L1572</f>
        <v>45</v>
      </c>
      <c r="N1572" s="1049"/>
      <c r="O1572" s="785"/>
      <c r="P1572" s="785"/>
      <c r="Q1572" s="930" t="s">
        <v>1578</v>
      </c>
      <c r="R1572" s="930">
        <f>_xlfn.XLOOKUP(Q1572,Tabellen!$B$4:$B$16,Tabellen!$C$4:$C$16,"controleren")</f>
        <v>0.25</v>
      </c>
      <c r="S1572" s="931">
        <f t="shared" si="660"/>
        <v>11.25</v>
      </c>
      <c r="T1572" s="931">
        <f t="shared" si="661"/>
        <v>33.75</v>
      </c>
      <c r="U1572" s="931">
        <f t="shared" si="662"/>
        <v>1.0125</v>
      </c>
      <c r="V1572" s="931">
        <f t="shared" si="663"/>
        <v>7.0874999999999995</v>
      </c>
      <c r="W1572" s="787">
        <f t="shared" si="664"/>
        <v>8.1</v>
      </c>
      <c r="X1572" s="787">
        <f t="shared" si="665"/>
        <v>53.1</v>
      </c>
    </row>
    <row r="1573" spans="2:34" ht="15.65" customHeight="1" outlineLevel="2" x14ac:dyDescent="0.25">
      <c r="B1573" s="782" t="s">
        <v>1524</v>
      </c>
      <c r="D1573" s="816" t="s">
        <v>1530</v>
      </c>
      <c r="E1573" s="816">
        <v>1</v>
      </c>
      <c r="F1573" s="816" t="s">
        <v>77</v>
      </c>
      <c r="G1573" s="816"/>
      <c r="H1573" s="816">
        <f t="shared" si="657"/>
        <v>0</v>
      </c>
      <c r="I1573" s="816"/>
      <c r="J1573" s="816">
        <f t="shared" si="658"/>
        <v>0</v>
      </c>
      <c r="K1573" s="816">
        <v>75</v>
      </c>
      <c r="L1573" s="816">
        <f t="shared" si="659"/>
        <v>75</v>
      </c>
      <c r="M1573" s="816">
        <f>J1573+H1573*Onderbouwing_M29!$Y$2+L1573</f>
        <v>75</v>
      </c>
      <c r="N1573" s="1049"/>
      <c r="O1573" s="785"/>
      <c r="P1573" s="785"/>
      <c r="Q1573" s="930" t="s">
        <v>1578</v>
      </c>
      <c r="R1573" s="930">
        <f>_xlfn.XLOOKUP(Q1573,Tabellen!$B$4:$B$16,Tabellen!$C$4:$C$16,"controleren")</f>
        <v>0.25</v>
      </c>
      <c r="S1573" s="931">
        <f t="shared" si="660"/>
        <v>18.75</v>
      </c>
      <c r="T1573" s="931">
        <f t="shared" si="661"/>
        <v>56.25</v>
      </c>
      <c r="U1573" s="931">
        <f t="shared" si="662"/>
        <v>1.6875</v>
      </c>
      <c r="V1573" s="931">
        <f t="shared" si="663"/>
        <v>11.8125</v>
      </c>
      <c r="W1573" s="787">
        <f t="shared" si="664"/>
        <v>13.5</v>
      </c>
      <c r="X1573" s="787">
        <f t="shared" si="665"/>
        <v>88.5</v>
      </c>
    </row>
    <row r="1574" spans="2:34" ht="15.65" customHeight="1" outlineLevel="2" x14ac:dyDescent="0.25">
      <c r="B1574" s="782" t="s">
        <v>1525</v>
      </c>
      <c r="D1574" s="816" t="s">
        <v>1920</v>
      </c>
      <c r="E1574" s="816">
        <v>1</v>
      </c>
      <c r="F1574" s="816" t="s">
        <v>1380</v>
      </c>
      <c r="G1574" s="816"/>
      <c r="H1574" s="816">
        <f t="shared" si="657"/>
        <v>0</v>
      </c>
      <c r="I1574" s="816"/>
      <c r="J1574" s="816">
        <f t="shared" si="658"/>
        <v>0</v>
      </c>
      <c r="K1574" s="816">
        <v>125</v>
      </c>
      <c r="L1574" s="816">
        <f t="shared" si="659"/>
        <v>125</v>
      </c>
      <c r="M1574" s="816">
        <f>J1574+H1574*Onderbouwing_M29!$Y$2+L1574</f>
        <v>125</v>
      </c>
      <c r="N1574" s="1049"/>
      <c r="O1574" s="785"/>
      <c r="P1574" s="785"/>
      <c r="Q1574" s="930" t="s">
        <v>1578</v>
      </c>
      <c r="R1574" s="930">
        <f>_xlfn.XLOOKUP(Q1574,Tabellen!$B$4:$B$16,Tabellen!$C$4:$C$16,"controleren")</f>
        <v>0.25</v>
      </c>
      <c r="S1574" s="931">
        <f t="shared" si="660"/>
        <v>31.25</v>
      </c>
      <c r="T1574" s="931">
        <f t="shared" si="661"/>
        <v>93.75</v>
      </c>
      <c r="U1574" s="931">
        <f t="shared" si="662"/>
        <v>2.8125</v>
      </c>
      <c r="V1574" s="931">
        <f t="shared" si="663"/>
        <v>19.6875</v>
      </c>
      <c r="W1574" s="787">
        <f t="shared" si="664"/>
        <v>22.5</v>
      </c>
      <c r="X1574" s="787">
        <f t="shared" si="665"/>
        <v>147.5</v>
      </c>
    </row>
    <row r="1575" spans="2:34" ht="15.65" customHeight="1" outlineLevel="2" x14ac:dyDescent="0.25">
      <c r="B1575" s="782" t="s">
        <v>1554</v>
      </c>
      <c r="D1575" s="816" t="s">
        <v>1546</v>
      </c>
      <c r="E1575" s="816">
        <v>1</v>
      </c>
      <c r="F1575" s="816" t="s">
        <v>1380</v>
      </c>
      <c r="G1575" s="816"/>
      <c r="H1575" s="816">
        <f t="shared" si="657"/>
        <v>0</v>
      </c>
      <c r="I1575" s="816"/>
      <c r="J1575" s="816">
        <f t="shared" si="658"/>
        <v>0</v>
      </c>
      <c r="K1575" s="862">
        <v>0.2</v>
      </c>
      <c r="L1575" s="816"/>
      <c r="M1575" s="816"/>
      <c r="N1575" s="1049"/>
      <c r="O1575" s="785"/>
    </row>
    <row r="1576" spans="2:34" ht="15.65" customHeight="1" outlineLevel="2" x14ac:dyDescent="0.25">
      <c r="B1576" s="782"/>
      <c r="E1576" s="816"/>
      <c r="F1576" s="816"/>
      <c r="G1576" s="808"/>
      <c r="H1576" s="816">
        <f t="shared" si="657"/>
        <v>0</v>
      </c>
      <c r="I1576" s="816"/>
      <c r="J1576" s="816">
        <f t="shared" si="658"/>
        <v>0</v>
      </c>
      <c r="K1576" s="816"/>
      <c r="L1576" s="816">
        <f>E1576*K1576</f>
        <v>0</v>
      </c>
      <c r="M1576" s="816">
        <f>J1576+H1576*Onderbouwing_M29!$Y$2+L1576</f>
        <v>0</v>
      </c>
      <c r="N1576" s="1049"/>
      <c r="O1576" s="785"/>
      <c r="P1576" s="785"/>
      <c r="Q1576" s="785"/>
      <c r="R1576" s="785"/>
      <c r="S1576" s="785"/>
      <c r="T1576" s="785"/>
      <c r="U1576" s="785"/>
      <c r="V1576" s="785"/>
      <c r="W1576" s="785"/>
      <c r="X1576" s="785"/>
    </row>
    <row r="1577" spans="2:34" ht="15.65" customHeight="1" outlineLevel="2" x14ac:dyDescent="0.25">
      <c r="B1577" s="782"/>
      <c r="E1577" s="816"/>
      <c r="F1577" s="816"/>
      <c r="G1577" s="808"/>
      <c r="H1577" s="816">
        <f t="shared" si="657"/>
        <v>0</v>
      </c>
      <c r="I1577" s="816"/>
      <c r="J1577" s="816">
        <f t="shared" si="658"/>
        <v>0</v>
      </c>
      <c r="K1577" s="816"/>
      <c r="L1577" s="816">
        <f>E1577*K1577</f>
        <v>0</v>
      </c>
      <c r="M1577" s="816">
        <f>J1577+H1577*Onderbouwing_M29!$Y$2+L1577</f>
        <v>0</v>
      </c>
      <c r="N1577" s="1049"/>
      <c r="O1577" s="785"/>
      <c r="P1577" s="785"/>
      <c r="Q1577" s="785"/>
      <c r="R1577" s="785"/>
      <c r="S1577" s="785"/>
      <c r="T1577" s="785"/>
      <c r="U1577" s="785"/>
      <c r="V1577" s="785"/>
      <c r="W1577" s="785"/>
      <c r="X1577" s="785"/>
    </row>
    <row r="1578" spans="2:34" ht="9" customHeight="1" outlineLevel="1" x14ac:dyDescent="0.25">
      <c r="B1578" s="788"/>
      <c r="D1578" s="789"/>
      <c r="E1578" s="791"/>
      <c r="F1578" s="789"/>
      <c r="G1578" s="790"/>
      <c r="H1578" s="790"/>
      <c r="I1578" s="790"/>
      <c r="J1578" s="790"/>
      <c r="K1578" s="790"/>
      <c r="L1578" s="790"/>
      <c r="M1578" s="790"/>
      <c r="N1578" s="1037"/>
      <c r="O1578" s="963"/>
      <c r="P1578" s="963"/>
      <c r="Q1578" s="963"/>
      <c r="R1578" s="963"/>
      <c r="S1578" s="963"/>
      <c r="T1578" s="963"/>
      <c r="U1578" s="963"/>
      <c r="V1578" s="963"/>
      <c r="W1578" s="963"/>
      <c r="X1578" s="963"/>
      <c r="Y1578" s="963"/>
      <c r="Z1578" s="774"/>
      <c r="AA1578" s="779"/>
      <c r="AB1578" s="753"/>
      <c r="AC1578" s="753"/>
      <c r="AD1578" s="753"/>
      <c r="AE1578" s="753"/>
      <c r="AF1578" s="753"/>
      <c r="AG1578" s="758"/>
      <c r="AH1578" s="758"/>
    </row>
    <row r="1579" spans="2:34" ht="15.65" customHeight="1" outlineLevel="1" x14ac:dyDescent="0.25">
      <c r="B1579" s="760" t="s">
        <v>2066</v>
      </c>
      <c r="D1579" s="761" t="s">
        <v>1921</v>
      </c>
      <c r="E1579" s="780">
        <v>50</v>
      </c>
      <c r="F1579" s="761" t="s">
        <v>78</v>
      </c>
      <c r="G1579" s="762"/>
      <c r="H1579" s="762">
        <f>SUM(H1580:H1590)</f>
        <v>4</v>
      </c>
      <c r="I1579" s="762"/>
      <c r="J1579" s="762">
        <f>SUM(J1580:J1590)</f>
        <v>1600</v>
      </c>
      <c r="K1579" s="762"/>
      <c r="L1579" s="762">
        <f>SUM(L1580:L1590)</f>
        <v>3388</v>
      </c>
      <c r="M1579" s="762">
        <f>SUM(M1580:M1590)</f>
        <v>5228</v>
      </c>
      <c r="N1579" s="1049"/>
      <c r="O1579" s="763">
        <f>M1579/E1579</f>
        <v>104.56</v>
      </c>
      <c r="P1579" s="781" t="str">
        <f>B1579</f>
        <v>V4-2-A1</v>
      </c>
      <c r="Q1579" s="781"/>
      <c r="R1579" s="781"/>
      <c r="S1579" s="781"/>
      <c r="T1579" s="781"/>
      <c r="U1579" s="781"/>
      <c r="V1579" s="781"/>
      <c r="W1579" s="781"/>
      <c r="X1579" s="781"/>
    </row>
    <row r="1580" spans="2:34" ht="15.65" customHeight="1" outlineLevel="2" x14ac:dyDescent="0.25">
      <c r="B1580" s="782"/>
      <c r="D1580" s="793" t="s">
        <v>1357</v>
      </c>
      <c r="E1580" s="783"/>
      <c r="G1580" s="784"/>
      <c r="H1580" s="784"/>
      <c r="I1580" s="795"/>
      <c r="J1580" s="795"/>
      <c r="K1580" s="795"/>
      <c r="L1580" s="784"/>
      <c r="M1580" s="784"/>
      <c r="N1580" s="1049"/>
      <c r="O1580" s="785"/>
      <c r="P1580" s="785"/>
      <c r="Q1580" s="785"/>
      <c r="R1580" s="785"/>
      <c r="S1580" s="785"/>
      <c r="T1580" s="785"/>
      <c r="U1580" s="785"/>
      <c r="V1580" s="785"/>
      <c r="W1580" s="785"/>
      <c r="X1580" s="785"/>
      <c r="Y1580" s="785"/>
      <c r="Z1580" s="939"/>
    </row>
    <row r="1581" spans="2:34" ht="15.65" customHeight="1" outlineLevel="2" x14ac:dyDescent="0.25">
      <c r="B1581" s="782"/>
      <c r="D1581" s="816"/>
      <c r="E1581" s="783"/>
      <c r="G1581" s="784"/>
      <c r="H1581" s="784">
        <f t="shared" ref="H1581:H1590" si="666">E1581*G1581</f>
        <v>0</v>
      </c>
      <c r="I1581" s="784"/>
      <c r="J1581" s="784">
        <f t="shared" ref="J1581:J1590" si="667">E1581*I1581</f>
        <v>0</v>
      </c>
      <c r="K1581" s="784"/>
      <c r="L1581" s="784">
        <f>E1581*K1581</f>
        <v>0</v>
      </c>
      <c r="M1581" s="784">
        <f>J1581+H1581*Onderbouwing_M29!$Y$2+L1581</f>
        <v>0</v>
      </c>
      <c r="N1581" s="1049"/>
      <c r="O1581" s="785"/>
      <c r="P1581" s="785"/>
      <c r="Q1581" s="785"/>
      <c r="R1581" s="785"/>
      <c r="S1581" s="785"/>
      <c r="T1581" s="785"/>
      <c r="U1581" s="785"/>
      <c r="V1581" s="785"/>
      <c r="W1581" s="785"/>
      <c r="X1581" s="785"/>
      <c r="Y1581" s="785"/>
      <c r="Z1581" s="939"/>
    </row>
    <row r="1582" spans="2:34" s="769" customFormat="1" ht="15.65" customHeight="1" outlineLevel="2" x14ac:dyDescent="0.25">
      <c r="B1582" s="1029"/>
      <c r="C1582" s="1044"/>
      <c r="D1582" s="1035" t="s">
        <v>326</v>
      </c>
      <c r="E1582" s="798">
        <v>50</v>
      </c>
      <c r="F1582" s="800" t="s">
        <v>78</v>
      </c>
      <c r="G1582" s="766"/>
      <c r="H1582" s="766">
        <f t="shared" si="666"/>
        <v>0</v>
      </c>
      <c r="I1582" s="766">
        <v>0</v>
      </c>
      <c r="J1582" s="768">
        <f t="shared" si="667"/>
        <v>0</v>
      </c>
      <c r="K1582" s="766">
        <v>2.2999999999999998</v>
      </c>
      <c r="L1582" s="768">
        <f t="shared" ref="L1582:L1589" si="668">+K1582*E1582</f>
        <v>114.99999999999999</v>
      </c>
      <c r="M1582" s="1046">
        <f>J1582+H1582*Onderbouwing_M29!$Y$2+L1582</f>
        <v>114.99999999999999</v>
      </c>
      <c r="N1582" s="1050"/>
      <c r="O1582" s="787"/>
      <c r="P1582" s="787"/>
      <c r="Q1582" s="787"/>
      <c r="R1582" s="787"/>
      <c r="S1582" s="787"/>
      <c r="T1582" s="787"/>
      <c r="U1582" s="787"/>
      <c r="V1582" s="787"/>
      <c r="W1582" s="787"/>
      <c r="X1582" s="787"/>
      <c r="Z1582" s="770"/>
    </row>
    <row r="1583" spans="2:34" s="769" customFormat="1" ht="15.65" customHeight="1" outlineLevel="2" x14ac:dyDescent="0.25">
      <c r="B1583" s="1027"/>
      <c r="C1583" s="1042"/>
      <c r="D1583" s="1035" t="s">
        <v>1922</v>
      </c>
      <c r="E1583" s="798">
        <v>50</v>
      </c>
      <c r="F1583" s="800" t="s">
        <v>78</v>
      </c>
      <c r="G1583" s="768">
        <v>0.08</v>
      </c>
      <c r="H1583" s="766">
        <f t="shared" si="666"/>
        <v>4</v>
      </c>
      <c r="I1583" s="768">
        <f>'Materiaal '!E119</f>
        <v>32</v>
      </c>
      <c r="J1583" s="768">
        <f t="shared" si="667"/>
        <v>1600</v>
      </c>
      <c r="K1583" s="768"/>
      <c r="L1583" s="768">
        <f t="shared" si="668"/>
        <v>0</v>
      </c>
      <c r="M1583" s="1046">
        <f>J1583+H1583*Onderbouwing_M29!$Y$2+L1583</f>
        <v>1840</v>
      </c>
      <c r="N1583" s="1050"/>
      <c r="O1583" s="829"/>
      <c r="P1583" s="829"/>
      <c r="Q1583" s="829"/>
      <c r="R1583" s="829"/>
      <c r="S1583" s="829"/>
      <c r="T1583" s="829"/>
      <c r="U1583" s="829"/>
      <c r="V1583" s="829"/>
      <c r="W1583" s="829"/>
      <c r="X1583" s="829"/>
      <c r="Z1583" s="770"/>
    </row>
    <row r="1584" spans="2:34" s="769" customFormat="1" ht="15.65" customHeight="1" outlineLevel="2" x14ac:dyDescent="0.25">
      <c r="B1584" s="1029"/>
      <c r="C1584" s="1044"/>
      <c r="D1584" s="1035" t="s">
        <v>327</v>
      </c>
      <c r="E1584" s="798">
        <v>50</v>
      </c>
      <c r="F1584" s="800" t="s">
        <v>78</v>
      </c>
      <c r="G1584" s="766"/>
      <c r="H1584" s="766">
        <f t="shared" si="666"/>
        <v>0</v>
      </c>
      <c r="I1584" s="766">
        <v>0</v>
      </c>
      <c r="J1584" s="768">
        <f t="shared" si="667"/>
        <v>0</v>
      </c>
      <c r="K1584" s="766">
        <v>42</v>
      </c>
      <c r="L1584" s="768">
        <f t="shared" si="668"/>
        <v>2100</v>
      </c>
      <c r="M1584" s="1046">
        <f>J1584+H1584*Onderbouwing_M29!$Y$2+L1584</f>
        <v>2100</v>
      </c>
      <c r="N1584" s="1050"/>
      <c r="O1584" s="787"/>
      <c r="P1584" s="787"/>
      <c r="Q1584" s="787"/>
      <c r="R1584" s="787"/>
      <c r="S1584" s="787"/>
      <c r="T1584" s="787"/>
      <c r="U1584" s="787"/>
      <c r="V1584" s="787"/>
      <c r="W1584" s="787"/>
      <c r="X1584" s="787"/>
      <c r="Z1584" s="770"/>
    </row>
    <row r="1585" spans="2:34" s="769" customFormat="1" ht="15.65" customHeight="1" outlineLevel="2" x14ac:dyDescent="0.25">
      <c r="B1585" s="1029"/>
      <c r="C1585" s="1044"/>
      <c r="D1585" s="1035" t="s">
        <v>328</v>
      </c>
      <c r="E1585" s="798">
        <v>30</v>
      </c>
      <c r="F1585" s="800" t="s">
        <v>75</v>
      </c>
      <c r="G1585" s="766"/>
      <c r="H1585" s="766">
        <f t="shared" si="666"/>
        <v>0</v>
      </c>
      <c r="I1585" s="766">
        <v>0</v>
      </c>
      <c r="J1585" s="768">
        <f t="shared" si="667"/>
        <v>0</v>
      </c>
      <c r="K1585" s="766">
        <v>17</v>
      </c>
      <c r="L1585" s="768">
        <f t="shared" si="668"/>
        <v>510</v>
      </c>
      <c r="M1585" s="1046">
        <f>J1585+H1585*Onderbouwing_M29!$Y$2+L1585</f>
        <v>510</v>
      </c>
      <c r="N1585" s="1050"/>
      <c r="O1585" s="787"/>
      <c r="P1585" s="787"/>
      <c r="Q1585" s="787"/>
      <c r="R1585" s="787"/>
      <c r="S1585" s="787"/>
      <c r="T1585" s="787"/>
      <c r="U1585" s="787"/>
      <c r="V1585" s="787"/>
      <c r="W1585" s="787"/>
      <c r="X1585" s="787"/>
      <c r="Z1585" s="770"/>
    </row>
    <row r="1586" spans="2:34" s="769" customFormat="1" ht="15.65" customHeight="1" outlineLevel="2" x14ac:dyDescent="0.25">
      <c r="B1586" s="1029"/>
      <c r="C1586" s="1044"/>
      <c r="D1586" s="1035" t="s">
        <v>329</v>
      </c>
      <c r="E1586" s="798">
        <v>1</v>
      </c>
      <c r="F1586" s="800" t="s">
        <v>77</v>
      </c>
      <c r="G1586" s="766"/>
      <c r="H1586" s="766">
        <f t="shared" si="666"/>
        <v>0</v>
      </c>
      <c r="I1586" s="766">
        <v>0</v>
      </c>
      <c r="J1586" s="768">
        <f t="shared" si="667"/>
        <v>0</v>
      </c>
      <c r="K1586" s="766">
        <v>28</v>
      </c>
      <c r="L1586" s="768">
        <f t="shared" si="668"/>
        <v>28</v>
      </c>
      <c r="M1586" s="1046">
        <f>J1586+H1586*Onderbouwing_M29!$Y$2+L1586</f>
        <v>28</v>
      </c>
      <c r="N1586" s="1050"/>
      <c r="O1586" s="787"/>
      <c r="P1586" s="787"/>
      <c r="Q1586" s="787"/>
      <c r="R1586" s="787"/>
      <c r="S1586" s="787"/>
      <c r="T1586" s="787"/>
      <c r="U1586" s="787"/>
      <c r="V1586" s="787"/>
      <c r="W1586" s="787"/>
      <c r="X1586" s="787"/>
      <c r="Z1586" s="770"/>
    </row>
    <row r="1587" spans="2:34" s="769" customFormat="1" ht="15.65" customHeight="1" outlineLevel="2" x14ac:dyDescent="0.25">
      <c r="B1587" s="1029"/>
      <c r="C1587" s="1044"/>
      <c r="D1587" s="1035" t="s">
        <v>330</v>
      </c>
      <c r="E1587" s="798">
        <v>30</v>
      </c>
      <c r="F1587" s="800" t="s">
        <v>75</v>
      </c>
      <c r="G1587" s="766"/>
      <c r="H1587" s="766">
        <f t="shared" si="666"/>
        <v>0</v>
      </c>
      <c r="I1587" s="766">
        <v>0</v>
      </c>
      <c r="J1587" s="768">
        <f t="shared" si="667"/>
        <v>0</v>
      </c>
      <c r="K1587" s="766">
        <v>17</v>
      </c>
      <c r="L1587" s="768">
        <f t="shared" si="668"/>
        <v>510</v>
      </c>
      <c r="M1587" s="1046">
        <f>J1587+H1587*Onderbouwing_M29!$Y$2+L1587</f>
        <v>510</v>
      </c>
      <c r="N1587" s="1050"/>
      <c r="O1587" s="787"/>
      <c r="P1587" s="787"/>
      <c r="Q1587" s="787"/>
      <c r="R1587" s="787"/>
      <c r="S1587" s="787"/>
      <c r="T1587" s="787"/>
      <c r="U1587" s="787"/>
      <c r="V1587" s="787"/>
      <c r="W1587" s="787"/>
      <c r="X1587" s="787"/>
      <c r="Z1587" s="770"/>
    </row>
    <row r="1588" spans="2:34" s="769" customFormat="1" ht="15.65" customHeight="1" outlineLevel="2" x14ac:dyDescent="0.25">
      <c r="B1588" s="1029"/>
      <c r="C1588" s="1044"/>
      <c r="D1588" s="1035" t="s">
        <v>331</v>
      </c>
      <c r="E1588" s="798">
        <v>1</v>
      </c>
      <c r="F1588" s="800" t="s">
        <v>77</v>
      </c>
      <c r="G1588" s="766"/>
      <c r="H1588" s="766">
        <f t="shared" si="666"/>
        <v>0</v>
      </c>
      <c r="I1588" s="766">
        <v>0</v>
      </c>
      <c r="J1588" s="768">
        <f t="shared" si="667"/>
        <v>0</v>
      </c>
      <c r="K1588" s="766">
        <v>50</v>
      </c>
      <c r="L1588" s="768">
        <f t="shared" si="668"/>
        <v>50</v>
      </c>
      <c r="M1588" s="1046">
        <f>J1588+H1588*Onderbouwing_M29!$Y$2+L1588</f>
        <v>50</v>
      </c>
      <c r="N1588" s="1050"/>
      <c r="O1588" s="787"/>
      <c r="P1588" s="787"/>
      <c r="Q1588" s="787"/>
      <c r="R1588" s="787"/>
      <c r="S1588" s="787"/>
      <c r="T1588" s="787"/>
      <c r="U1588" s="787"/>
      <c r="V1588" s="787"/>
      <c r="W1588" s="787"/>
      <c r="X1588" s="787"/>
      <c r="Z1588" s="770"/>
    </row>
    <row r="1589" spans="2:34" s="769" customFormat="1" ht="15.65" customHeight="1" outlineLevel="2" x14ac:dyDescent="0.25">
      <c r="B1589" s="1029"/>
      <c r="C1589" s="1044"/>
      <c r="D1589" s="1035" t="s">
        <v>332</v>
      </c>
      <c r="E1589" s="798">
        <v>1</v>
      </c>
      <c r="F1589" s="800" t="s">
        <v>77</v>
      </c>
      <c r="G1589" s="766"/>
      <c r="H1589" s="766">
        <f t="shared" si="666"/>
        <v>0</v>
      </c>
      <c r="I1589" s="766">
        <v>0</v>
      </c>
      <c r="J1589" s="768">
        <f t="shared" si="667"/>
        <v>0</v>
      </c>
      <c r="K1589" s="766">
        <v>75</v>
      </c>
      <c r="L1589" s="768">
        <f t="shared" si="668"/>
        <v>75</v>
      </c>
      <c r="M1589" s="1046">
        <f>J1589+H1589*Onderbouwing_M29!$Y$2+L1589</f>
        <v>75</v>
      </c>
      <c r="N1589" s="1050"/>
      <c r="O1589" s="787"/>
      <c r="P1589" s="787"/>
      <c r="Q1589" s="787"/>
      <c r="R1589" s="787"/>
      <c r="S1589" s="787"/>
      <c r="T1589" s="787"/>
      <c r="U1589" s="787"/>
      <c r="V1589" s="787"/>
      <c r="W1589" s="787"/>
      <c r="X1589" s="787"/>
      <c r="Z1589" s="770"/>
    </row>
    <row r="1590" spans="2:34" s="769" customFormat="1" ht="15.65" customHeight="1" outlineLevel="2" x14ac:dyDescent="0.25">
      <c r="B1590" s="786"/>
      <c r="C1590" s="1042"/>
      <c r="D1590" s="808"/>
      <c r="E1590" s="796"/>
      <c r="G1590" s="767">
        <v>0</v>
      </c>
      <c r="H1590" s="767">
        <f t="shared" si="666"/>
        <v>0</v>
      </c>
      <c r="I1590" s="767">
        <v>0</v>
      </c>
      <c r="J1590" s="767">
        <f t="shared" si="667"/>
        <v>0</v>
      </c>
      <c r="K1590" s="767"/>
      <c r="L1590" s="767">
        <f>E1590*K1590</f>
        <v>0</v>
      </c>
      <c r="M1590" s="767"/>
      <c r="N1590" s="1050"/>
      <c r="O1590" s="787"/>
      <c r="P1590" s="787" t="s">
        <v>1399</v>
      </c>
      <c r="Q1590" s="787"/>
      <c r="R1590" s="787"/>
      <c r="S1590" s="787"/>
      <c r="T1590" s="787"/>
      <c r="U1590" s="787"/>
      <c r="V1590" s="787"/>
      <c r="W1590" s="787"/>
      <c r="X1590" s="787"/>
      <c r="Z1590" s="938"/>
    </row>
    <row r="1591" spans="2:34" ht="9" customHeight="1" outlineLevel="1" x14ac:dyDescent="0.25">
      <c r="B1591" s="788"/>
      <c r="D1591" s="789"/>
      <c r="E1591" s="791"/>
      <c r="F1591" s="789"/>
      <c r="G1591" s="790"/>
      <c r="H1591" s="790"/>
      <c r="I1591" s="790"/>
      <c r="J1591" s="790"/>
      <c r="K1591" s="790"/>
      <c r="L1591" s="790"/>
      <c r="M1591" s="790"/>
      <c r="N1591" s="1037"/>
      <c r="O1591" s="963"/>
      <c r="P1591" s="963"/>
      <c r="Q1591" s="963"/>
      <c r="R1591" s="963"/>
      <c r="S1591" s="963"/>
      <c r="T1591" s="963"/>
      <c r="U1591" s="963"/>
      <c r="V1591" s="963"/>
      <c r="W1591" s="963"/>
      <c r="X1591" s="963"/>
      <c r="Y1591" s="963"/>
      <c r="Z1591" s="774"/>
      <c r="AA1591" s="779"/>
      <c r="AB1591" s="753"/>
      <c r="AC1591" s="753"/>
      <c r="AD1591" s="753"/>
      <c r="AE1591" s="753"/>
      <c r="AF1591" s="753"/>
      <c r="AG1591" s="758"/>
      <c r="AH1591" s="758"/>
    </row>
    <row r="1592" spans="2:34" ht="15.65" customHeight="1" outlineLevel="1" x14ac:dyDescent="0.25">
      <c r="B1592" s="760" t="s">
        <v>2067</v>
      </c>
      <c r="D1592" s="761" t="s">
        <v>1923</v>
      </c>
      <c r="E1592" s="780">
        <v>50</v>
      </c>
      <c r="F1592" s="761" t="s">
        <v>78</v>
      </c>
      <c r="G1592" s="762"/>
      <c r="H1592" s="762">
        <f>SUM(H1593:H1603)</f>
        <v>4</v>
      </c>
      <c r="I1592" s="762"/>
      <c r="J1592" s="762">
        <f>SUM(J1593:J1603)</f>
        <v>1600</v>
      </c>
      <c r="K1592" s="762"/>
      <c r="L1592" s="762">
        <f>SUM(L1593:L1603)</f>
        <v>3938</v>
      </c>
      <c r="M1592" s="762">
        <f>SUM(M1593:M1603)</f>
        <v>5778</v>
      </c>
      <c r="N1592" s="1049"/>
      <c r="O1592" s="763">
        <f>M1592/E1592</f>
        <v>115.56</v>
      </c>
      <c r="P1592" s="781" t="str">
        <f>B1592</f>
        <v>V4-2-B1</v>
      </c>
      <c r="Q1592" s="781"/>
      <c r="R1592" s="781"/>
      <c r="S1592" s="781"/>
      <c r="T1592" s="781"/>
      <c r="U1592" s="781"/>
      <c r="V1592" s="781"/>
      <c r="W1592" s="781"/>
      <c r="X1592" s="781"/>
      <c r="Y1592" s="769"/>
      <c r="Z1592" s="939"/>
    </row>
    <row r="1593" spans="2:34" ht="15.65" customHeight="1" outlineLevel="2" x14ac:dyDescent="0.25">
      <c r="B1593" s="782"/>
      <c r="D1593" s="793" t="s">
        <v>168</v>
      </c>
      <c r="E1593" s="783"/>
      <c r="G1593" s="784"/>
      <c r="H1593" s="784"/>
      <c r="I1593" s="795"/>
      <c r="J1593" s="795"/>
      <c r="K1593" s="795"/>
      <c r="L1593" s="784"/>
      <c r="M1593" s="784"/>
      <c r="N1593" s="1049"/>
      <c r="O1593" s="785"/>
      <c r="P1593" s="785"/>
      <c r="Q1593" s="785"/>
      <c r="R1593" s="785"/>
      <c r="S1593" s="785"/>
      <c r="T1593" s="785"/>
      <c r="U1593" s="785"/>
      <c r="V1593" s="785"/>
      <c r="W1593" s="785"/>
      <c r="X1593" s="785"/>
      <c r="Y1593" s="769"/>
      <c r="Z1593" s="939"/>
    </row>
    <row r="1594" spans="2:34" ht="15.65" customHeight="1" outlineLevel="2" x14ac:dyDescent="0.25">
      <c r="B1594" s="782"/>
      <c r="D1594" s="816"/>
      <c r="E1594" s="783"/>
      <c r="G1594" s="784"/>
      <c r="H1594" s="784">
        <f t="shared" ref="H1594:H1603" si="669">E1594*G1594</f>
        <v>0</v>
      </c>
      <c r="I1594" s="784"/>
      <c r="J1594" s="784">
        <f t="shared" ref="J1594:J1603" si="670">E1594*I1594</f>
        <v>0</v>
      </c>
      <c r="K1594" s="784"/>
      <c r="L1594" s="784">
        <f>E1594*K1594</f>
        <v>0</v>
      </c>
      <c r="M1594" s="784">
        <f>J1594+H1594*Onderbouwing_M29!$Y$2+L1594</f>
        <v>0</v>
      </c>
      <c r="N1594" s="1049"/>
      <c r="O1594" s="785"/>
      <c r="P1594" s="785"/>
      <c r="Q1594" s="785"/>
      <c r="R1594" s="785"/>
      <c r="S1594" s="785"/>
      <c r="T1594" s="785"/>
      <c r="U1594" s="785"/>
      <c r="V1594" s="785"/>
      <c r="W1594" s="785"/>
      <c r="X1594" s="785"/>
      <c r="Y1594" s="769"/>
      <c r="Z1594" s="939"/>
    </row>
    <row r="1595" spans="2:34" s="769" customFormat="1" ht="15.65" customHeight="1" outlineLevel="2" x14ac:dyDescent="0.25">
      <c r="B1595" s="1029"/>
      <c r="C1595" s="1044"/>
      <c r="D1595" s="1035" t="s">
        <v>326</v>
      </c>
      <c r="E1595" s="798">
        <v>50</v>
      </c>
      <c r="F1595" s="800" t="s">
        <v>78</v>
      </c>
      <c r="G1595" s="766"/>
      <c r="H1595" s="766">
        <f t="shared" si="669"/>
        <v>0</v>
      </c>
      <c r="I1595" s="766">
        <v>0</v>
      </c>
      <c r="J1595" s="768">
        <f t="shared" si="670"/>
        <v>0</v>
      </c>
      <c r="K1595" s="766">
        <v>2.2999999999999998</v>
      </c>
      <c r="L1595" s="768">
        <f t="shared" ref="L1595:L1602" si="671">+K1595*E1595</f>
        <v>114.99999999999999</v>
      </c>
      <c r="M1595" s="1046">
        <f>J1595+H1595*Onderbouwing_M29!$Y$2+L1595</f>
        <v>114.99999999999999</v>
      </c>
      <c r="N1595" s="1050"/>
      <c r="O1595" s="787"/>
      <c r="P1595" s="787"/>
      <c r="Q1595" s="787"/>
      <c r="R1595" s="787"/>
      <c r="S1595" s="787"/>
      <c r="T1595" s="787"/>
      <c r="U1595" s="787"/>
      <c r="V1595" s="787"/>
      <c r="W1595" s="787"/>
      <c r="X1595" s="787"/>
      <c r="Z1595" s="770"/>
    </row>
    <row r="1596" spans="2:34" s="769" customFormat="1" ht="15.65" customHeight="1" outlineLevel="2" x14ac:dyDescent="0.25">
      <c r="B1596" s="1027"/>
      <c r="C1596" s="1042"/>
      <c r="D1596" s="1035" t="s">
        <v>1922</v>
      </c>
      <c r="E1596" s="798">
        <v>50</v>
      </c>
      <c r="F1596" s="800" t="s">
        <v>78</v>
      </c>
      <c r="G1596" s="768">
        <v>0.08</v>
      </c>
      <c r="H1596" s="766">
        <f t="shared" si="669"/>
        <v>4</v>
      </c>
      <c r="I1596" s="768">
        <f>'Materiaal '!E119</f>
        <v>32</v>
      </c>
      <c r="J1596" s="768">
        <f t="shared" si="670"/>
        <v>1600</v>
      </c>
      <c r="K1596" s="768"/>
      <c r="L1596" s="768">
        <f t="shared" si="671"/>
        <v>0</v>
      </c>
      <c r="M1596" s="1046">
        <f>J1596+H1596*Onderbouwing_M29!$Y$2+L1596</f>
        <v>1840</v>
      </c>
      <c r="N1596" s="1050"/>
      <c r="O1596" s="829"/>
      <c r="P1596" s="829"/>
      <c r="Q1596" s="829"/>
      <c r="R1596" s="829"/>
      <c r="S1596" s="829"/>
      <c r="T1596" s="829"/>
      <c r="U1596" s="829"/>
      <c r="V1596" s="829"/>
      <c r="W1596" s="829"/>
      <c r="X1596" s="829"/>
      <c r="Z1596" s="770"/>
    </row>
    <row r="1597" spans="2:34" s="769" customFormat="1" ht="15.65" customHeight="1" outlineLevel="2" x14ac:dyDescent="0.25">
      <c r="B1597" s="1029"/>
      <c r="C1597" s="1044"/>
      <c r="D1597" s="1035" t="s">
        <v>1359</v>
      </c>
      <c r="E1597" s="798">
        <v>50</v>
      </c>
      <c r="F1597" s="800" t="s">
        <v>78</v>
      </c>
      <c r="G1597" s="766"/>
      <c r="H1597" s="766">
        <f t="shared" si="669"/>
        <v>0</v>
      </c>
      <c r="I1597" s="766">
        <v>0</v>
      </c>
      <c r="J1597" s="768">
        <f t="shared" si="670"/>
        <v>0</v>
      </c>
      <c r="K1597" s="766">
        <v>53</v>
      </c>
      <c r="L1597" s="768">
        <f t="shared" si="671"/>
        <v>2650</v>
      </c>
      <c r="M1597" s="1046">
        <f>J1597+H1597*Onderbouwing_M29!$Y$2+L1597</f>
        <v>2650</v>
      </c>
      <c r="N1597" s="1050"/>
      <c r="O1597" s="787"/>
      <c r="P1597" s="787"/>
      <c r="Q1597" s="787"/>
      <c r="R1597" s="787"/>
      <c r="S1597" s="787"/>
      <c r="T1597" s="787"/>
      <c r="U1597" s="787"/>
      <c r="V1597" s="787"/>
      <c r="W1597" s="787"/>
      <c r="X1597" s="787"/>
      <c r="Z1597" s="770"/>
    </row>
    <row r="1598" spans="2:34" s="769" customFormat="1" ht="15.65" customHeight="1" outlineLevel="2" x14ac:dyDescent="0.25">
      <c r="B1598" s="1029"/>
      <c r="C1598" s="1044"/>
      <c r="D1598" s="1035" t="s">
        <v>328</v>
      </c>
      <c r="E1598" s="798">
        <v>30</v>
      </c>
      <c r="F1598" s="800" t="s">
        <v>75</v>
      </c>
      <c r="G1598" s="766"/>
      <c r="H1598" s="766">
        <f t="shared" si="669"/>
        <v>0</v>
      </c>
      <c r="I1598" s="766">
        <v>0</v>
      </c>
      <c r="J1598" s="768">
        <f t="shared" si="670"/>
        <v>0</v>
      </c>
      <c r="K1598" s="766">
        <v>17</v>
      </c>
      <c r="L1598" s="768">
        <f t="shared" si="671"/>
        <v>510</v>
      </c>
      <c r="M1598" s="1046">
        <f>J1598+H1598*Onderbouwing_M29!$Y$2+L1598</f>
        <v>510</v>
      </c>
      <c r="N1598" s="1050"/>
      <c r="O1598" s="787"/>
      <c r="P1598" s="787"/>
      <c r="Q1598" s="787"/>
      <c r="R1598" s="787"/>
      <c r="S1598" s="787"/>
      <c r="T1598" s="787"/>
      <c r="U1598" s="787"/>
      <c r="V1598" s="787"/>
      <c r="W1598" s="787"/>
      <c r="X1598" s="787"/>
      <c r="Z1598" s="770"/>
    </row>
    <row r="1599" spans="2:34" s="769" customFormat="1" ht="15.65" customHeight="1" outlineLevel="2" x14ac:dyDescent="0.25">
      <c r="B1599" s="1029"/>
      <c r="C1599" s="1044"/>
      <c r="D1599" s="1035" t="s">
        <v>329</v>
      </c>
      <c r="E1599" s="798">
        <v>1</v>
      </c>
      <c r="F1599" s="800" t="s">
        <v>77</v>
      </c>
      <c r="G1599" s="766"/>
      <c r="H1599" s="766">
        <f t="shared" si="669"/>
        <v>0</v>
      </c>
      <c r="I1599" s="766">
        <v>0</v>
      </c>
      <c r="J1599" s="768">
        <f t="shared" si="670"/>
        <v>0</v>
      </c>
      <c r="K1599" s="766">
        <v>28</v>
      </c>
      <c r="L1599" s="768">
        <f t="shared" si="671"/>
        <v>28</v>
      </c>
      <c r="M1599" s="1046">
        <f>J1599+H1599*Onderbouwing_M29!$Y$2+L1599</f>
        <v>28</v>
      </c>
      <c r="N1599" s="1050"/>
      <c r="O1599" s="787"/>
      <c r="P1599" s="787"/>
      <c r="Q1599" s="787"/>
      <c r="R1599" s="787"/>
      <c r="S1599" s="787"/>
      <c r="T1599" s="787"/>
      <c r="U1599" s="787"/>
      <c r="V1599" s="787"/>
      <c r="W1599" s="787"/>
      <c r="X1599" s="787"/>
      <c r="Z1599" s="770"/>
    </row>
    <row r="1600" spans="2:34" s="769" customFormat="1" ht="15.65" customHeight="1" outlineLevel="2" x14ac:dyDescent="0.25">
      <c r="B1600" s="1029"/>
      <c r="C1600" s="1044"/>
      <c r="D1600" s="1035" t="s">
        <v>330</v>
      </c>
      <c r="E1600" s="798">
        <v>30</v>
      </c>
      <c r="F1600" s="800" t="s">
        <v>75</v>
      </c>
      <c r="G1600" s="766"/>
      <c r="H1600" s="766">
        <f t="shared" si="669"/>
        <v>0</v>
      </c>
      <c r="I1600" s="766">
        <v>0</v>
      </c>
      <c r="J1600" s="768">
        <f t="shared" si="670"/>
        <v>0</v>
      </c>
      <c r="K1600" s="766">
        <v>17</v>
      </c>
      <c r="L1600" s="768">
        <f t="shared" si="671"/>
        <v>510</v>
      </c>
      <c r="M1600" s="1046">
        <f>J1600+H1600*Onderbouwing_M29!$Y$2+L1600</f>
        <v>510</v>
      </c>
      <c r="N1600" s="1050"/>
      <c r="O1600" s="787"/>
      <c r="P1600" s="787"/>
      <c r="Q1600" s="787"/>
      <c r="R1600" s="787"/>
      <c r="S1600" s="787"/>
      <c r="T1600" s="787"/>
      <c r="U1600" s="787"/>
      <c r="V1600" s="787"/>
      <c r="W1600" s="787"/>
      <c r="X1600" s="787"/>
      <c r="Z1600" s="770"/>
    </row>
    <row r="1601" spans="2:34" s="769" customFormat="1" ht="15.65" customHeight="1" outlineLevel="2" x14ac:dyDescent="0.25">
      <c r="B1601" s="1029"/>
      <c r="C1601" s="1044"/>
      <c r="D1601" s="1035" t="s">
        <v>331</v>
      </c>
      <c r="E1601" s="798">
        <v>1</v>
      </c>
      <c r="F1601" s="800" t="s">
        <v>77</v>
      </c>
      <c r="G1601" s="766"/>
      <c r="H1601" s="766">
        <f t="shared" si="669"/>
        <v>0</v>
      </c>
      <c r="I1601" s="766">
        <v>0</v>
      </c>
      <c r="J1601" s="768">
        <f t="shared" si="670"/>
        <v>0</v>
      </c>
      <c r="K1601" s="766">
        <v>50</v>
      </c>
      <c r="L1601" s="768">
        <f t="shared" si="671"/>
        <v>50</v>
      </c>
      <c r="M1601" s="1046">
        <f>J1601+H1601*Onderbouwing_M29!$Y$2+L1601</f>
        <v>50</v>
      </c>
      <c r="N1601" s="1050"/>
      <c r="O1601" s="787"/>
      <c r="P1601" s="787"/>
      <c r="Q1601" s="787"/>
      <c r="R1601" s="787"/>
      <c r="S1601" s="787"/>
      <c r="T1601" s="787"/>
      <c r="U1601" s="787"/>
      <c r="V1601" s="787"/>
      <c r="W1601" s="787"/>
      <c r="X1601" s="787"/>
      <c r="Z1601" s="770"/>
    </row>
    <row r="1602" spans="2:34" s="769" customFormat="1" ht="15.65" customHeight="1" outlineLevel="2" x14ac:dyDescent="0.25">
      <c r="B1602" s="1029"/>
      <c r="C1602" s="1044"/>
      <c r="D1602" s="1035" t="s">
        <v>332</v>
      </c>
      <c r="E1602" s="798">
        <v>1</v>
      </c>
      <c r="F1602" s="800" t="s">
        <v>77</v>
      </c>
      <c r="G1602" s="766"/>
      <c r="H1602" s="766">
        <f t="shared" si="669"/>
        <v>0</v>
      </c>
      <c r="I1602" s="766">
        <v>0</v>
      </c>
      <c r="J1602" s="768">
        <f t="shared" si="670"/>
        <v>0</v>
      </c>
      <c r="K1602" s="766">
        <v>75</v>
      </c>
      <c r="L1602" s="768">
        <f t="shared" si="671"/>
        <v>75</v>
      </c>
      <c r="M1602" s="1046">
        <f>J1602+H1602*Onderbouwing_M29!$Y$2+L1602</f>
        <v>75</v>
      </c>
      <c r="N1602" s="1050"/>
      <c r="O1602" s="787"/>
      <c r="P1602" s="787"/>
      <c r="Q1602" s="787"/>
      <c r="R1602" s="787"/>
      <c r="S1602" s="787"/>
      <c r="T1602" s="787"/>
      <c r="U1602" s="787"/>
      <c r="V1602" s="787"/>
      <c r="W1602" s="787"/>
      <c r="X1602" s="787"/>
      <c r="Z1602" s="770"/>
    </row>
    <row r="1603" spans="2:34" s="769" customFormat="1" ht="15.65" customHeight="1" outlineLevel="2" x14ac:dyDescent="0.25">
      <c r="B1603" s="786"/>
      <c r="C1603" s="1042"/>
      <c r="D1603" s="808"/>
      <c r="E1603" s="796"/>
      <c r="G1603" s="767">
        <v>0</v>
      </c>
      <c r="H1603" s="767">
        <f t="shared" si="669"/>
        <v>0</v>
      </c>
      <c r="I1603" s="767">
        <v>0</v>
      </c>
      <c r="J1603" s="767">
        <f t="shared" si="670"/>
        <v>0</v>
      </c>
      <c r="K1603" s="767"/>
      <c r="L1603" s="767">
        <f>E1603*K1603</f>
        <v>0</v>
      </c>
      <c r="M1603" s="767">
        <f>J1603+H1603*Onderbouwing_M29!$Y$2+L1603</f>
        <v>0</v>
      </c>
      <c r="N1603" s="1050"/>
      <c r="O1603" s="787"/>
      <c r="P1603" s="787"/>
      <c r="Q1603" s="787"/>
      <c r="R1603" s="787"/>
      <c r="S1603" s="787"/>
      <c r="T1603" s="787"/>
      <c r="U1603" s="787"/>
      <c r="V1603" s="787"/>
      <c r="W1603" s="787"/>
      <c r="X1603" s="787"/>
      <c r="Z1603" s="938"/>
    </row>
    <row r="1604" spans="2:34" ht="9" customHeight="1" outlineLevel="1" x14ac:dyDescent="0.25">
      <c r="B1604" s="788"/>
      <c r="D1604" s="789"/>
      <c r="E1604" s="791"/>
      <c r="F1604" s="789"/>
      <c r="G1604" s="790"/>
      <c r="H1604" s="790"/>
      <c r="I1604" s="790"/>
      <c r="J1604" s="790"/>
      <c r="K1604" s="790"/>
      <c r="L1604" s="790"/>
      <c r="M1604" s="790"/>
      <c r="N1604" s="1037"/>
      <c r="O1604" s="963"/>
      <c r="P1604" s="963"/>
      <c r="Q1604" s="963"/>
      <c r="R1604" s="963"/>
      <c r="S1604" s="963"/>
      <c r="T1604" s="963"/>
      <c r="U1604" s="963"/>
      <c r="V1604" s="963"/>
      <c r="W1604" s="963"/>
      <c r="X1604" s="963"/>
      <c r="Y1604" s="963"/>
      <c r="Z1604" s="774"/>
      <c r="AA1604" s="779"/>
      <c r="AB1604" s="753"/>
      <c r="AC1604" s="753"/>
      <c r="AD1604" s="753"/>
      <c r="AE1604" s="753"/>
      <c r="AF1604" s="753"/>
      <c r="AG1604" s="758"/>
      <c r="AH1604" s="758"/>
    </row>
    <row r="1605" spans="2:34" ht="15.65" customHeight="1" outlineLevel="1" x14ac:dyDescent="0.25">
      <c r="B1605" s="760" t="s">
        <v>2072</v>
      </c>
      <c r="D1605" s="761" t="s">
        <v>1924</v>
      </c>
      <c r="E1605" s="780">
        <v>50</v>
      </c>
      <c r="F1605" s="761" t="s">
        <v>78</v>
      </c>
      <c r="G1605" s="762"/>
      <c r="H1605" s="762">
        <f>SUM(H1606:H1616)</f>
        <v>4</v>
      </c>
      <c r="I1605" s="762"/>
      <c r="J1605" s="762">
        <f>SUM(J1606:J1616)</f>
        <v>117.911225</v>
      </c>
      <c r="K1605" s="762"/>
      <c r="L1605" s="762">
        <f>SUM(L1606:L1616)</f>
        <v>3638</v>
      </c>
      <c r="M1605" s="762">
        <f>SUM(M1606:M1616)</f>
        <v>3995.9112249999998</v>
      </c>
      <c r="N1605" s="1049"/>
      <c r="O1605" s="763">
        <f>M1605/E1605</f>
        <v>79.918224499999994</v>
      </c>
      <c r="P1605" s="781" t="str">
        <f>B1605</f>
        <v>V4-2-C1</v>
      </c>
      <c r="Q1605" s="781"/>
      <c r="R1605" s="781"/>
      <c r="S1605" s="781"/>
      <c r="T1605" s="781"/>
      <c r="U1605" s="781"/>
      <c r="V1605" s="781"/>
      <c r="W1605" s="781"/>
      <c r="X1605" s="781"/>
      <c r="Y1605" s="769"/>
      <c r="Z1605" s="939"/>
    </row>
    <row r="1606" spans="2:34" ht="15.65" customHeight="1" outlineLevel="2" x14ac:dyDescent="0.25">
      <c r="B1606" s="782"/>
      <c r="D1606" s="793" t="s">
        <v>168</v>
      </c>
      <c r="E1606" s="783"/>
      <c r="G1606" s="784"/>
      <c r="H1606" s="784"/>
      <c r="I1606" s="795"/>
      <c r="J1606" s="795"/>
      <c r="K1606" s="795"/>
      <c r="L1606" s="784"/>
      <c r="M1606" s="784"/>
      <c r="N1606" s="1049"/>
      <c r="O1606" s="785"/>
      <c r="P1606" s="785"/>
      <c r="Q1606" s="785"/>
      <c r="R1606" s="785"/>
      <c r="S1606" s="785"/>
      <c r="T1606" s="785"/>
      <c r="U1606" s="785"/>
      <c r="V1606" s="785"/>
      <c r="W1606" s="785"/>
      <c r="X1606" s="785"/>
      <c r="Y1606" s="769"/>
      <c r="Z1606" s="939"/>
    </row>
    <row r="1607" spans="2:34" ht="15.65" customHeight="1" outlineLevel="2" x14ac:dyDescent="0.25">
      <c r="B1607" s="782"/>
      <c r="D1607" s="816"/>
      <c r="E1607" s="783"/>
      <c r="G1607" s="784"/>
      <c r="H1607" s="784">
        <f t="shared" ref="H1607:H1616" si="672">E1607*G1607</f>
        <v>0</v>
      </c>
      <c r="I1607" s="784"/>
      <c r="J1607" s="784">
        <f t="shared" ref="J1607:J1616" si="673">E1607*I1607</f>
        <v>0</v>
      </c>
      <c r="K1607" s="784"/>
      <c r="L1607" s="784">
        <f>E1607*K1607</f>
        <v>0</v>
      </c>
      <c r="M1607" s="784">
        <f>J1607+H1607*Onderbouwing_M29!$Y$2+L1607</f>
        <v>0</v>
      </c>
      <c r="N1607" s="1049"/>
      <c r="O1607" s="785"/>
      <c r="P1607" s="785"/>
      <c r="Q1607" s="785"/>
      <c r="R1607" s="785"/>
      <c r="S1607" s="785"/>
      <c r="T1607" s="785"/>
      <c r="U1607" s="785"/>
      <c r="V1607" s="785"/>
      <c r="W1607" s="785"/>
      <c r="X1607" s="785"/>
      <c r="Y1607" s="769"/>
      <c r="Z1607" s="939"/>
    </row>
    <row r="1608" spans="2:34" s="769" customFormat="1" ht="15.65" customHeight="1" outlineLevel="2" x14ac:dyDescent="0.25">
      <c r="B1608" s="1029"/>
      <c r="C1608" s="1044"/>
      <c r="D1608" s="1035" t="s">
        <v>326</v>
      </c>
      <c r="E1608" s="798">
        <v>50</v>
      </c>
      <c r="F1608" s="800" t="s">
        <v>78</v>
      </c>
      <c r="G1608" s="766"/>
      <c r="H1608" s="766">
        <f t="shared" si="672"/>
        <v>0</v>
      </c>
      <c r="I1608" s="766">
        <v>0</v>
      </c>
      <c r="J1608" s="768">
        <f t="shared" si="673"/>
        <v>0</v>
      </c>
      <c r="K1608" s="766">
        <v>2.2999999999999998</v>
      </c>
      <c r="L1608" s="768">
        <f t="shared" ref="L1608:L1615" si="674">+K1608*E1608</f>
        <v>114.99999999999999</v>
      </c>
      <c r="M1608" s="1046">
        <f>J1608+H1608*Onderbouwing_M29!$Y$2+L1608</f>
        <v>114.99999999999999</v>
      </c>
      <c r="N1608" s="1050"/>
      <c r="O1608" s="787"/>
      <c r="P1608" s="787"/>
      <c r="Q1608" s="787"/>
      <c r="R1608" s="787"/>
      <c r="S1608" s="787"/>
      <c r="T1608" s="787"/>
      <c r="U1608" s="787"/>
      <c r="V1608" s="787"/>
      <c r="W1608" s="787"/>
      <c r="X1608" s="787"/>
      <c r="Z1608" s="770"/>
    </row>
    <row r="1609" spans="2:34" s="769" customFormat="1" ht="15.65" customHeight="1" outlineLevel="2" x14ac:dyDescent="0.25">
      <c r="B1609" s="1027"/>
      <c r="C1609" s="1042"/>
      <c r="D1609" s="1035" t="s">
        <v>1922</v>
      </c>
      <c r="E1609" s="798">
        <v>50</v>
      </c>
      <c r="F1609" s="800" t="s">
        <v>78</v>
      </c>
      <c r="G1609" s="768">
        <v>0.08</v>
      </c>
      <c r="H1609" s="766">
        <f t="shared" si="672"/>
        <v>4</v>
      </c>
      <c r="I1609" s="768">
        <f>'Materiaal '!E135</f>
        <v>2.3582244999999999</v>
      </c>
      <c r="J1609" s="768">
        <f t="shared" si="673"/>
        <v>117.911225</v>
      </c>
      <c r="K1609" s="768"/>
      <c r="L1609" s="768">
        <f t="shared" si="674"/>
        <v>0</v>
      </c>
      <c r="M1609" s="1046">
        <f>J1609+H1609*Onderbouwing_M29!$Y$2+L1609</f>
        <v>357.911225</v>
      </c>
      <c r="N1609" s="1050"/>
      <c r="O1609" s="829"/>
      <c r="P1609" s="829"/>
      <c r="Q1609" s="829"/>
      <c r="R1609" s="829"/>
      <c r="S1609" s="829"/>
      <c r="T1609" s="829"/>
      <c r="U1609" s="829"/>
      <c r="V1609" s="829"/>
      <c r="W1609" s="829"/>
      <c r="X1609" s="829"/>
      <c r="Z1609" s="770"/>
    </row>
    <row r="1610" spans="2:34" s="769" customFormat="1" ht="15.65" customHeight="1" outlineLevel="2" x14ac:dyDescent="0.25">
      <c r="B1610" s="1029"/>
      <c r="C1610" s="1044"/>
      <c r="D1610" s="1035" t="s">
        <v>1358</v>
      </c>
      <c r="E1610" s="798">
        <v>50</v>
      </c>
      <c r="F1610" s="800" t="s">
        <v>78</v>
      </c>
      <c r="G1610" s="766"/>
      <c r="H1610" s="766">
        <f t="shared" si="672"/>
        <v>0</v>
      </c>
      <c r="I1610" s="766">
        <v>0</v>
      </c>
      <c r="J1610" s="768">
        <f t="shared" si="673"/>
        <v>0</v>
      </c>
      <c r="K1610" s="766">
        <v>47</v>
      </c>
      <c r="L1610" s="768">
        <f t="shared" si="674"/>
        <v>2350</v>
      </c>
      <c r="M1610" s="1046">
        <f>J1610+H1610*Onderbouwing_M29!$Y$2+L1610</f>
        <v>2350</v>
      </c>
      <c r="N1610" s="1050"/>
      <c r="O1610" s="787"/>
      <c r="P1610" s="787"/>
      <c r="Q1610" s="787"/>
      <c r="R1610" s="787"/>
      <c r="S1610" s="787"/>
      <c r="T1610" s="787"/>
      <c r="U1610" s="787"/>
      <c r="V1610" s="787"/>
      <c r="W1610" s="787"/>
      <c r="X1610" s="787"/>
      <c r="Z1610" s="770"/>
    </row>
    <row r="1611" spans="2:34" s="769" customFormat="1" ht="15.65" customHeight="1" outlineLevel="2" x14ac:dyDescent="0.25">
      <c r="B1611" s="1029"/>
      <c r="C1611" s="1044"/>
      <c r="D1611" s="1035" t="s">
        <v>328</v>
      </c>
      <c r="E1611" s="798">
        <v>30</v>
      </c>
      <c r="F1611" s="800" t="s">
        <v>75</v>
      </c>
      <c r="G1611" s="766"/>
      <c r="H1611" s="766">
        <f t="shared" si="672"/>
        <v>0</v>
      </c>
      <c r="I1611" s="766">
        <v>0</v>
      </c>
      <c r="J1611" s="768">
        <f t="shared" si="673"/>
        <v>0</v>
      </c>
      <c r="K1611" s="766">
        <v>17</v>
      </c>
      <c r="L1611" s="768">
        <f t="shared" si="674"/>
        <v>510</v>
      </c>
      <c r="M1611" s="1046">
        <f>J1611+H1611*Onderbouwing_M29!$Y$2+L1611</f>
        <v>510</v>
      </c>
      <c r="N1611" s="1050"/>
      <c r="O1611" s="787"/>
      <c r="P1611" s="787"/>
      <c r="Q1611" s="787"/>
      <c r="R1611" s="787"/>
      <c r="S1611" s="787"/>
      <c r="T1611" s="787"/>
      <c r="U1611" s="787"/>
      <c r="V1611" s="787"/>
      <c r="W1611" s="787"/>
      <c r="X1611" s="787"/>
      <c r="Z1611" s="770"/>
    </row>
    <row r="1612" spans="2:34" s="769" customFormat="1" ht="15.65" customHeight="1" outlineLevel="2" x14ac:dyDescent="0.25">
      <c r="B1612" s="1029"/>
      <c r="C1612" s="1044"/>
      <c r="D1612" s="1035" t="s">
        <v>329</v>
      </c>
      <c r="E1612" s="798">
        <v>1</v>
      </c>
      <c r="F1612" s="800" t="s">
        <v>77</v>
      </c>
      <c r="G1612" s="766"/>
      <c r="H1612" s="766">
        <f t="shared" si="672"/>
        <v>0</v>
      </c>
      <c r="I1612" s="766">
        <v>0</v>
      </c>
      <c r="J1612" s="768">
        <f t="shared" si="673"/>
        <v>0</v>
      </c>
      <c r="K1612" s="766">
        <v>28</v>
      </c>
      <c r="L1612" s="768">
        <f t="shared" si="674"/>
        <v>28</v>
      </c>
      <c r="M1612" s="1046">
        <f>J1612+H1612*Onderbouwing_M29!$Y$2+L1612</f>
        <v>28</v>
      </c>
      <c r="N1612" s="1050"/>
      <c r="O1612" s="787"/>
      <c r="P1612" s="787"/>
      <c r="Q1612" s="787"/>
      <c r="R1612" s="787"/>
      <c r="S1612" s="787"/>
      <c r="T1612" s="787"/>
      <c r="U1612" s="787"/>
      <c r="V1612" s="787"/>
      <c r="W1612" s="787"/>
      <c r="X1612" s="787"/>
      <c r="Z1612" s="770"/>
    </row>
    <row r="1613" spans="2:34" s="769" customFormat="1" ht="15.65" customHeight="1" outlineLevel="2" x14ac:dyDescent="0.25">
      <c r="B1613" s="1029"/>
      <c r="C1613" s="1044"/>
      <c r="D1613" s="1035" t="s">
        <v>330</v>
      </c>
      <c r="E1613" s="798">
        <v>30</v>
      </c>
      <c r="F1613" s="800" t="s">
        <v>75</v>
      </c>
      <c r="G1613" s="766"/>
      <c r="H1613" s="766">
        <f t="shared" si="672"/>
        <v>0</v>
      </c>
      <c r="I1613" s="766">
        <v>0</v>
      </c>
      <c r="J1613" s="768">
        <f t="shared" si="673"/>
        <v>0</v>
      </c>
      <c r="K1613" s="766">
        <v>17</v>
      </c>
      <c r="L1613" s="768">
        <f t="shared" si="674"/>
        <v>510</v>
      </c>
      <c r="M1613" s="1046">
        <f>J1613+H1613*Onderbouwing_M29!$Y$2+L1613</f>
        <v>510</v>
      </c>
      <c r="N1613" s="1050"/>
      <c r="O1613" s="787"/>
      <c r="P1613" s="787"/>
      <c r="Q1613" s="787"/>
      <c r="R1613" s="787"/>
      <c r="S1613" s="787"/>
      <c r="T1613" s="787"/>
      <c r="U1613" s="787"/>
      <c r="V1613" s="787"/>
      <c r="W1613" s="787"/>
      <c r="X1613" s="787"/>
      <c r="Z1613" s="770"/>
    </row>
    <row r="1614" spans="2:34" s="769" customFormat="1" ht="15.65" customHeight="1" outlineLevel="2" x14ac:dyDescent="0.25">
      <c r="B1614" s="1029"/>
      <c r="C1614" s="1044"/>
      <c r="D1614" s="1035" t="s">
        <v>331</v>
      </c>
      <c r="E1614" s="798">
        <v>1</v>
      </c>
      <c r="F1614" s="800" t="s">
        <v>77</v>
      </c>
      <c r="G1614" s="766"/>
      <c r="H1614" s="766">
        <f t="shared" si="672"/>
        <v>0</v>
      </c>
      <c r="I1614" s="766">
        <v>0</v>
      </c>
      <c r="J1614" s="768">
        <f t="shared" si="673"/>
        <v>0</v>
      </c>
      <c r="K1614" s="766">
        <v>50</v>
      </c>
      <c r="L1614" s="768">
        <f t="shared" si="674"/>
        <v>50</v>
      </c>
      <c r="M1614" s="1046">
        <f>J1614+H1614*Onderbouwing_M29!$Y$2+L1614</f>
        <v>50</v>
      </c>
      <c r="N1614" s="1050"/>
      <c r="O1614" s="787"/>
      <c r="P1614" s="787"/>
      <c r="Q1614" s="787"/>
      <c r="R1614" s="787"/>
      <c r="S1614" s="787"/>
      <c r="T1614" s="787"/>
      <c r="U1614" s="787"/>
      <c r="V1614" s="787"/>
      <c r="W1614" s="787"/>
      <c r="X1614" s="787"/>
      <c r="Z1614" s="770"/>
    </row>
    <row r="1615" spans="2:34" s="769" customFormat="1" ht="15.65" customHeight="1" outlineLevel="2" x14ac:dyDescent="0.25">
      <c r="B1615" s="1029"/>
      <c r="C1615" s="1044"/>
      <c r="D1615" s="1035" t="s">
        <v>332</v>
      </c>
      <c r="E1615" s="798">
        <v>1</v>
      </c>
      <c r="F1615" s="800" t="s">
        <v>77</v>
      </c>
      <c r="G1615" s="766"/>
      <c r="H1615" s="766">
        <f t="shared" si="672"/>
        <v>0</v>
      </c>
      <c r="I1615" s="766">
        <v>0</v>
      </c>
      <c r="J1615" s="768">
        <f t="shared" si="673"/>
        <v>0</v>
      </c>
      <c r="K1615" s="766">
        <v>75</v>
      </c>
      <c r="L1615" s="768">
        <f t="shared" si="674"/>
        <v>75</v>
      </c>
      <c r="M1615" s="1046">
        <f>J1615+H1615*Onderbouwing_M29!$Y$2+L1615</f>
        <v>75</v>
      </c>
      <c r="N1615" s="1050"/>
      <c r="O1615" s="787"/>
      <c r="P1615" s="787"/>
      <c r="Q1615" s="787"/>
      <c r="R1615" s="787"/>
      <c r="S1615" s="787"/>
      <c r="T1615" s="787"/>
      <c r="U1615" s="787"/>
      <c r="V1615" s="787"/>
      <c r="W1615" s="787"/>
      <c r="X1615" s="787"/>
      <c r="Z1615" s="770"/>
    </row>
    <row r="1616" spans="2:34" ht="15.65" customHeight="1" outlineLevel="2" x14ac:dyDescent="0.25">
      <c r="B1616" s="782"/>
      <c r="D1616" s="816"/>
      <c r="E1616" s="783"/>
      <c r="G1616" s="784">
        <v>0</v>
      </c>
      <c r="H1616" s="784">
        <f t="shared" si="672"/>
        <v>0</v>
      </c>
      <c r="I1616" s="784">
        <v>0</v>
      </c>
      <c r="J1616" s="784">
        <f t="shared" si="673"/>
        <v>0</v>
      </c>
      <c r="K1616" s="784"/>
      <c r="L1616" s="784">
        <f>E1616*K1616</f>
        <v>0</v>
      </c>
      <c r="M1616" s="784">
        <f>J1616+H1616*Onderbouwing_M29!$Y$2+L1616</f>
        <v>0</v>
      </c>
      <c r="N1616" s="1049"/>
      <c r="O1616" s="785"/>
      <c r="P1616" s="785"/>
      <c r="Q1616" s="785"/>
      <c r="R1616" s="785"/>
      <c r="S1616" s="785"/>
      <c r="T1616" s="785"/>
      <c r="U1616" s="785"/>
      <c r="V1616" s="785"/>
      <c r="W1616" s="785"/>
      <c r="X1616" s="785"/>
    </row>
    <row r="1617" spans="2:34" ht="9" customHeight="1" outlineLevel="1" x14ac:dyDescent="0.25">
      <c r="B1617" s="788"/>
      <c r="D1617" s="789"/>
      <c r="E1617" s="791"/>
      <c r="F1617" s="789"/>
      <c r="G1617" s="790"/>
      <c r="H1617" s="790"/>
      <c r="I1617" s="790"/>
      <c r="J1617" s="790"/>
      <c r="K1617" s="790"/>
      <c r="L1617" s="790"/>
      <c r="M1617" s="790"/>
      <c r="N1617" s="1037"/>
      <c r="O1617" s="963"/>
      <c r="P1617" s="963"/>
      <c r="Q1617" s="963"/>
      <c r="R1617" s="963"/>
      <c r="S1617" s="963"/>
      <c r="T1617" s="963"/>
      <c r="U1617" s="963"/>
      <c r="V1617" s="963"/>
      <c r="W1617" s="963"/>
      <c r="X1617" s="963"/>
      <c r="Y1617" s="963"/>
      <c r="Z1617" s="774"/>
      <c r="AA1617" s="779"/>
      <c r="AB1617" s="753"/>
      <c r="AC1617" s="753"/>
      <c r="AD1617" s="753"/>
      <c r="AE1617" s="753"/>
      <c r="AF1617" s="753"/>
      <c r="AG1617" s="758"/>
      <c r="AH1617" s="758"/>
    </row>
    <row r="1618" spans="2:34" ht="15.65" customHeight="1" outlineLevel="1" x14ac:dyDescent="0.25">
      <c r="B1618" s="760" t="s">
        <v>2073</v>
      </c>
      <c r="D1618" s="761" t="s">
        <v>2058</v>
      </c>
      <c r="E1618" s="780">
        <v>50</v>
      </c>
      <c r="F1618" s="761" t="s">
        <v>78</v>
      </c>
      <c r="G1618" s="762"/>
      <c r="H1618" s="762">
        <f>SUM(H1619:H1629)</f>
        <v>0</v>
      </c>
      <c r="I1618" s="762"/>
      <c r="J1618" s="762">
        <f>SUM(J1619:J1629)</f>
        <v>0</v>
      </c>
      <c r="K1618" s="762"/>
      <c r="L1618" s="762">
        <f>SUM(L1619:L1629)</f>
        <v>3750</v>
      </c>
      <c r="M1618" s="762">
        <f>SUM(M1619:M1629)</f>
        <v>3750</v>
      </c>
      <c r="N1618" s="1049"/>
      <c r="O1618" s="763">
        <f>M1618/E1618</f>
        <v>75</v>
      </c>
      <c r="P1618" s="781" t="str">
        <f>B1618</f>
        <v>V4-2-D1</v>
      </c>
      <c r="Q1618" s="781"/>
      <c r="R1618" s="781"/>
      <c r="S1618" s="781"/>
      <c r="T1618" s="781"/>
      <c r="U1618" s="781"/>
      <c r="V1618" s="781"/>
      <c r="W1618" s="781"/>
      <c r="X1618" s="781"/>
      <c r="Y1618" s="769"/>
      <c r="Z1618" s="939"/>
    </row>
    <row r="1619" spans="2:34" ht="15.65" customHeight="1" outlineLevel="2" x14ac:dyDescent="0.25">
      <c r="B1619" s="782"/>
      <c r="D1619" s="793" t="s">
        <v>168</v>
      </c>
      <c r="E1619" s="783"/>
      <c r="G1619" s="784"/>
      <c r="H1619" s="784"/>
      <c r="I1619" s="795"/>
      <c r="J1619" s="795"/>
      <c r="K1619" s="795"/>
      <c r="L1619" s="784"/>
      <c r="M1619" s="784"/>
      <c r="N1619" s="1049"/>
      <c r="O1619" s="785"/>
      <c r="P1619" s="785"/>
      <c r="Q1619" s="785"/>
      <c r="R1619" s="785"/>
      <c r="S1619" s="785"/>
      <c r="T1619" s="785"/>
      <c r="U1619" s="785"/>
      <c r="V1619" s="785"/>
      <c r="W1619" s="785"/>
      <c r="X1619" s="785"/>
      <c r="Y1619" s="769"/>
      <c r="Z1619" s="939"/>
    </row>
    <row r="1620" spans="2:34" ht="15.65" customHeight="1" outlineLevel="2" x14ac:dyDescent="0.25">
      <c r="B1620" s="782"/>
      <c r="D1620" s="816"/>
      <c r="E1620" s="783"/>
      <c r="G1620" s="784"/>
      <c r="H1620" s="784">
        <f t="shared" ref="H1620:H1629" si="675">E1620*G1620</f>
        <v>0</v>
      </c>
      <c r="I1620" s="784"/>
      <c r="J1620" s="784">
        <f t="shared" ref="J1620:J1629" si="676">E1620*I1620</f>
        <v>0</v>
      </c>
      <c r="K1620" s="784"/>
      <c r="L1620" s="784">
        <f>E1620*K1620</f>
        <v>0</v>
      </c>
      <c r="M1620" s="784">
        <f>J1620+H1620*Onderbouwing_M29!$Y$2+L1620</f>
        <v>0</v>
      </c>
      <c r="N1620" s="1049"/>
      <c r="O1620" s="785"/>
      <c r="P1620" s="785"/>
      <c r="Q1620" s="785"/>
      <c r="R1620" s="785"/>
      <c r="S1620" s="785"/>
      <c r="T1620" s="785"/>
      <c r="U1620" s="785"/>
      <c r="V1620" s="785"/>
      <c r="W1620" s="785"/>
      <c r="X1620" s="785"/>
      <c r="Y1620" s="769"/>
      <c r="Z1620" s="939"/>
    </row>
    <row r="1621" spans="2:34" s="769" customFormat="1" ht="15.65" customHeight="1" outlineLevel="2" x14ac:dyDescent="0.25">
      <c r="B1621" s="1029" t="s">
        <v>2059</v>
      </c>
      <c r="C1621" s="1044"/>
      <c r="D1621" s="1035" t="str">
        <f>D1618</f>
        <v>Aanbrengen isolatie Rc=3.5 op platdak (Omgekeerd dak)</v>
      </c>
      <c r="E1621" s="798">
        <v>50</v>
      </c>
      <c r="F1621" s="800" t="s">
        <v>78</v>
      </c>
      <c r="G1621" s="766"/>
      <c r="H1621" s="766">
        <f t="shared" si="675"/>
        <v>0</v>
      </c>
      <c r="I1621" s="766">
        <v>0</v>
      </c>
      <c r="J1621" s="768">
        <f t="shared" si="676"/>
        <v>0</v>
      </c>
      <c r="K1621" s="766">
        <v>75</v>
      </c>
      <c r="L1621" s="768">
        <f t="shared" ref="L1621:L1628" si="677">+K1621*E1621</f>
        <v>3750</v>
      </c>
      <c r="M1621" s="1046">
        <f>J1621+H1621*Onderbouwing_M29!$Y$2+L1621</f>
        <v>3750</v>
      </c>
      <c r="N1621" s="1050"/>
      <c r="O1621" s="787"/>
      <c r="P1621" s="787"/>
      <c r="Q1621" s="787"/>
      <c r="R1621" s="787"/>
      <c r="S1621" s="787"/>
      <c r="T1621" s="787"/>
      <c r="U1621" s="787"/>
      <c r="V1621" s="787"/>
      <c r="W1621" s="787"/>
      <c r="X1621" s="787"/>
      <c r="Z1621" s="770"/>
    </row>
    <row r="1622" spans="2:34" s="769" customFormat="1" ht="15.65" customHeight="1" outlineLevel="2" x14ac:dyDescent="0.25">
      <c r="B1622" s="1027"/>
      <c r="C1622" s="1042"/>
      <c r="D1622" s="1035"/>
      <c r="E1622" s="798"/>
      <c r="F1622" s="800" t="s">
        <v>78</v>
      </c>
      <c r="G1622" s="768">
        <v>0</v>
      </c>
      <c r="H1622" s="766">
        <f t="shared" si="675"/>
        <v>0</v>
      </c>
      <c r="I1622" s="768">
        <v>0</v>
      </c>
      <c r="J1622" s="768">
        <f t="shared" si="676"/>
        <v>0</v>
      </c>
      <c r="K1622" s="768"/>
      <c r="L1622" s="768">
        <f t="shared" si="677"/>
        <v>0</v>
      </c>
      <c r="M1622" s="1046">
        <f>J1622+H1622*Onderbouwing_M29!$Y$2+L1622</f>
        <v>0</v>
      </c>
      <c r="N1622" s="1050"/>
      <c r="O1622" s="829"/>
      <c r="P1622" s="829"/>
      <c r="Q1622" s="829"/>
      <c r="R1622" s="829"/>
      <c r="S1622" s="829"/>
      <c r="T1622" s="829"/>
      <c r="U1622" s="829"/>
      <c r="V1622" s="829"/>
      <c r="W1622" s="829"/>
      <c r="X1622" s="829"/>
      <c r="Z1622" s="770"/>
    </row>
    <row r="1623" spans="2:34" s="769" customFormat="1" ht="15.65" customHeight="1" outlineLevel="2" x14ac:dyDescent="0.25">
      <c r="B1623" s="1029"/>
      <c r="C1623" s="1044"/>
      <c r="D1623" s="1035"/>
      <c r="E1623" s="798"/>
      <c r="F1623" s="800" t="s">
        <v>78</v>
      </c>
      <c r="G1623" s="766"/>
      <c r="H1623" s="766">
        <f t="shared" si="675"/>
        <v>0</v>
      </c>
      <c r="I1623" s="766">
        <v>0</v>
      </c>
      <c r="J1623" s="768">
        <f t="shared" si="676"/>
        <v>0</v>
      </c>
      <c r="K1623" s="766"/>
      <c r="L1623" s="768">
        <f t="shared" si="677"/>
        <v>0</v>
      </c>
      <c r="M1623" s="1046">
        <f>J1623+H1623*Onderbouwing_M29!$Y$2+L1623</f>
        <v>0</v>
      </c>
      <c r="N1623" s="1050"/>
      <c r="O1623" s="787"/>
      <c r="P1623" s="787"/>
      <c r="Q1623" s="787"/>
      <c r="R1623" s="787"/>
      <c r="S1623" s="787"/>
      <c r="T1623" s="787"/>
      <c r="U1623" s="787"/>
      <c r="V1623" s="787"/>
      <c r="W1623" s="787"/>
      <c r="X1623" s="787"/>
      <c r="Z1623" s="770"/>
    </row>
    <row r="1624" spans="2:34" s="769" customFormat="1" ht="15.65" customHeight="1" outlineLevel="2" x14ac:dyDescent="0.25">
      <c r="B1624" s="1029"/>
      <c r="C1624" s="1044"/>
      <c r="D1624" s="1035"/>
      <c r="E1624" s="798"/>
      <c r="F1624" s="800" t="s">
        <v>75</v>
      </c>
      <c r="G1624" s="766"/>
      <c r="H1624" s="766">
        <f t="shared" si="675"/>
        <v>0</v>
      </c>
      <c r="I1624" s="766">
        <v>0</v>
      </c>
      <c r="J1624" s="768">
        <f t="shared" si="676"/>
        <v>0</v>
      </c>
      <c r="K1624" s="766"/>
      <c r="L1624" s="768">
        <f t="shared" si="677"/>
        <v>0</v>
      </c>
      <c r="M1624" s="1046">
        <f>J1624+H1624*Onderbouwing_M29!$Y$2+L1624</f>
        <v>0</v>
      </c>
      <c r="N1624" s="1050"/>
      <c r="O1624" s="787"/>
      <c r="P1624" s="787"/>
      <c r="Q1624" s="787"/>
      <c r="R1624" s="787"/>
      <c r="S1624" s="787"/>
      <c r="T1624" s="787"/>
      <c r="U1624" s="787"/>
      <c r="V1624" s="787"/>
      <c r="W1624" s="787"/>
      <c r="X1624" s="787"/>
      <c r="Z1624" s="770"/>
    </row>
    <row r="1625" spans="2:34" s="769" customFormat="1" ht="15.65" customHeight="1" outlineLevel="2" x14ac:dyDescent="0.25">
      <c r="B1625" s="1029"/>
      <c r="C1625" s="1044"/>
      <c r="D1625" s="1035"/>
      <c r="E1625" s="798"/>
      <c r="F1625" s="800" t="s">
        <v>77</v>
      </c>
      <c r="G1625" s="766"/>
      <c r="H1625" s="766">
        <f t="shared" si="675"/>
        <v>0</v>
      </c>
      <c r="I1625" s="766">
        <v>0</v>
      </c>
      <c r="J1625" s="768">
        <f t="shared" si="676"/>
        <v>0</v>
      </c>
      <c r="K1625" s="766"/>
      <c r="L1625" s="768">
        <f t="shared" si="677"/>
        <v>0</v>
      </c>
      <c r="M1625" s="1046">
        <f>J1625+H1625*Onderbouwing_M29!$Y$2+L1625</f>
        <v>0</v>
      </c>
      <c r="N1625" s="1050"/>
      <c r="O1625" s="787"/>
      <c r="P1625" s="787"/>
      <c r="Q1625" s="787"/>
      <c r="R1625" s="787"/>
      <c r="S1625" s="787"/>
      <c r="T1625" s="787"/>
      <c r="U1625" s="787"/>
      <c r="V1625" s="787"/>
      <c r="W1625" s="787"/>
      <c r="X1625" s="787"/>
      <c r="Z1625" s="770"/>
    </row>
    <row r="1626" spans="2:34" s="769" customFormat="1" ht="15.65" customHeight="1" outlineLevel="2" x14ac:dyDescent="0.25">
      <c r="B1626" s="1029"/>
      <c r="C1626" s="1044"/>
      <c r="D1626" s="1035"/>
      <c r="E1626" s="798"/>
      <c r="F1626" s="800" t="s">
        <v>75</v>
      </c>
      <c r="G1626" s="766"/>
      <c r="H1626" s="766">
        <f t="shared" si="675"/>
        <v>0</v>
      </c>
      <c r="I1626" s="766">
        <v>0</v>
      </c>
      <c r="J1626" s="768">
        <f t="shared" si="676"/>
        <v>0</v>
      </c>
      <c r="K1626" s="766"/>
      <c r="L1626" s="768">
        <f t="shared" si="677"/>
        <v>0</v>
      </c>
      <c r="M1626" s="1046">
        <f>J1626+H1626*Onderbouwing_M29!$Y$2+L1626</f>
        <v>0</v>
      </c>
      <c r="N1626" s="1050"/>
      <c r="O1626" s="787"/>
      <c r="P1626" s="787"/>
      <c r="Q1626" s="787"/>
      <c r="R1626" s="787"/>
      <c r="S1626" s="787"/>
      <c r="T1626" s="787"/>
      <c r="U1626" s="787"/>
      <c r="V1626" s="787"/>
      <c r="W1626" s="787"/>
      <c r="X1626" s="787"/>
      <c r="Z1626" s="770"/>
    </row>
    <row r="1627" spans="2:34" s="769" customFormat="1" ht="15.65" customHeight="1" outlineLevel="2" x14ac:dyDescent="0.25">
      <c r="B1627" s="1029"/>
      <c r="C1627" s="1044"/>
      <c r="D1627" s="1035"/>
      <c r="E1627" s="798"/>
      <c r="F1627" s="800" t="s">
        <v>77</v>
      </c>
      <c r="G1627" s="766"/>
      <c r="H1627" s="766">
        <f t="shared" si="675"/>
        <v>0</v>
      </c>
      <c r="I1627" s="766">
        <v>0</v>
      </c>
      <c r="J1627" s="768">
        <f t="shared" si="676"/>
        <v>0</v>
      </c>
      <c r="K1627" s="766"/>
      <c r="L1627" s="768">
        <f t="shared" si="677"/>
        <v>0</v>
      </c>
      <c r="M1627" s="1046">
        <f>J1627+H1627*Onderbouwing_M29!$Y$2+L1627</f>
        <v>0</v>
      </c>
      <c r="N1627" s="1050"/>
      <c r="O1627" s="787"/>
      <c r="P1627" s="787"/>
      <c r="Q1627" s="787"/>
      <c r="R1627" s="787"/>
      <c r="S1627" s="787"/>
      <c r="T1627" s="787"/>
      <c r="U1627" s="787"/>
      <c r="V1627" s="787"/>
      <c r="W1627" s="787"/>
      <c r="X1627" s="787"/>
      <c r="Z1627" s="770"/>
    </row>
    <row r="1628" spans="2:34" s="769" customFormat="1" ht="15.65" customHeight="1" outlineLevel="2" x14ac:dyDescent="0.25">
      <c r="B1628" s="1029"/>
      <c r="C1628" s="1044"/>
      <c r="D1628" s="1035"/>
      <c r="E1628" s="798"/>
      <c r="F1628" s="800" t="s">
        <v>77</v>
      </c>
      <c r="G1628" s="766"/>
      <c r="H1628" s="766">
        <f t="shared" si="675"/>
        <v>0</v>
      </c>
      <c r="I1628" s="766">
        <v>0</v>
      </c>
      <c r="J1628" s="768">
        <f t="shared" si="676"/>
        <v>0</v>
      </c>
      <c r="K1628" s="766"/>
      <c r="L1628" s="768">
        <f t="shared" si="677"/>
        <v>0</v>
      </c>
      <c r="M1628" s="1046">
        <f>J1628+H1628*Onderbouwing_M29!$Y$2+L1628</f>
        <v>0</v>
      </c>
      <c r="N1628" s="1050"/>
      <c r="O1628" s="787"/>
      <c r="P1628" s="787"/>
      <c r="Q1628" s="787"/>
      <c r="R1628" s="787"/>
      <c r="S1628" s="787"/>
      <c r="T1628" s="787"/>
      <c r="U1628" s="787"/>
      <c r="V1628" s="787"/>
      <c r="W1628" s="787"/>
      <c r="X1628" s="787"/>
      <c r="Z1628" s="770"/>
    </row>
    <row r="1629" spans="2:34" ht="15.65" customHeight="1" outlineLevel="2" x14ac:dyDescent="0.25">
      <c r="B1629" s="782"/>
      <c r="D1629" s="816"/>
      <c r="E1629" s="783"/>
      <c r="G1629" s="784">
        <v>0</v>
      </c>
      <c r="H1629" s="784">
        <f t="shared" si="675"/>
        <v>0</v>
      </c>
      <c r="I1629" s="784">
        <v>0</v>
      </c>
      <c r="J1629" s="784">
        <f t="shared" si="676"/>
        <v>0</v>
      </c>
      <c r="K1629" s="784"/>
      <c r="L1629" s="784">
        <f>E1629*K1629</f>
        <v>0</v>
      </c>
      <c r="M1629" s="784">
        <f>J1629+H1629*Onderbouwing_M29!$Y$2+L1629</f>
        <v>0</v>
      </c>
      <c r="N1629" s="1049"/>
      <c r="O1629" s="785"/>
      <c r="P1629" s="785"/>
      <c r="Q1629" s="785"/>
      <c r="R1629" s="785"/>
      <c r="S1629" s="785"/>
      <c r="T1629" s="785"/>
      <c r="U1629" s="785"/>
      <c r="V1629" s="785"/>
      <c r="W1629" s="785"/>
      <c r="X1629" s="785"/>
    </row>
    <row r="1630" spans="2:34" ht="9" customHeight="1" outlineLevel="1" x14ac:dyDescent="0.25">
      <c r="B1630" s="788"/>
      <c r="D1630" s="789"/>
      <c r="E1630" s="791"/>
      <c r="F1630" s="789"/>
      <c r="G1630" s="790"/>
      <c r="H1630" s="790"/>
      <c r="I1630" s="790"/>
      <c r="J1630" s="790"/>
      <c r="K1630" s="790"/>
      <c r="L1630" s="790"/>
      <c r="M1630" s="790"/>
      <c r="N1630" s="1037"/>
      <c r="O1630" s="963"/>
      <c r="P1630" s="963"/>
      <c r="Q1630" s="963"/>
      <c r="R1630" s="963"/>
      <c r="S1630" s="963"/>
      <c r="T1630" s="963"/>
      <c r="U1630" s="963"/>
      <c r="V1630" s="963"/>
      <c r="W1630" s="963"/>
      <c r="X1630" s="963"/>
      <c r="Y1630" s="963"/>
      <c r="Z1630" s="774"/>
      <c r="AA1630" s="779"/>
      <c r="AB1630" s="753"/>
      <c r="AC1630" s="753"/>
      <c r="AD1630" s="753"/>
      <c r="AE1630" s="753"/>
      <c r="AF1630" s="753"/>
      <c r="AG1630" s="758"/>
      <c r="AH1630" s="758"/>
    </row>
    <row r="1631" spans="2:34" ht="15.65" customHeight="1" outlineLevel="1" x14ac:dyDescent="0.25">
      <c r="B1631" s="760" t="s">
        <v>292</v>
      </c>
      <c r="D1631" s="761" t="s">
        <v>226</v>
      </c>
      <c r="E1631" s="780">
        <v>1</v>
      </c>
      <c r="F1631" s="761" t="s">
        <v>76</v>
      </c>
      <c r="G1631" s="762"/>
      <c r="H1631" s="762">
        <f>SUM(H1632:H1637)</f>
        <v>0</v>
      </c>
      <c r="I1631" s="762"/>
      <c r="J1631" s="762">
        <f>SUM(J1632:J1637)</f>
        <v>0</v>
      </c>
      <c r="K1631" s="762"/>
      <c r="L1631" s="762">
        <f>SUM(L1632:L1637)</f>
        <v>0</v>
      </c>
      <c r="M1631" s="762">
        <f>SUM(M1632:M1637)</f>
        <v>0</v>
      </c>
      <c r="N1631" s="1049"/>
      <c r="O1631" s="763">
        <f>SUM(M1632:M1637)</f>
        <v>0</v>
      </c>
      <c r="P1631" s="781" t="str">
        <f>B1631</f>
        <v>V4-2-X</v>
      </c>
      <c r="Q1631" s="781"/>
      <c r="R1631" s="781"/>
      <c r="S1631" s="781"/>
      <c r="T1631" s="781"/>
      <c r="U1631" s="781"/>
      <c r="V1631" s="781"/>
      <c r="W1631" s="781"/>
      <c r="X1631" s="781"/>
    </row>
    <row r="1632" spans="2:34" ht="15.65" customHeight="1" outlineLevel="2" x14ac:dyDescent="0.25">
      <c r="B1632" s="782"/>
      <c r="D1632" s="793" t="s">
        <v>168</v>
      </c>
      <c r="E1632" s="783"/>
      <c r="G1632" s="784"/>
      <c r="H1632" s="784"/>
      <c r="I1632" s="795"/>
      <c r="J1632" s="795"/>
      <c r="K1632" s="795"/>
      <c r="L1632" s="784"/>
      <c r="M1632" s="784"/>
      <c r="N1632" s="1049"/>
      <c r="O1632" s="785"/>
      <c r="P1632" s="785"/>
      <c r="Q1632" s="785"/>
      <c r="R1632" s="785"/>
      <c r="S1632" s="785"/>
      <c r="T1632" s="785"/>
      <c r="U1632" s="785"/>
      <c r="V1632" s="785"/>
      <c r="W1632" s="785"/>
      <c r="X1632" s="785"/>
    </row>
    <row r="1633" spans="2:34" ht="15.65" customHeight="1" outlineLevel="2" x14ac:dyDescent="0.25">
      <c r="B1633" s="782"/>
      <c r="D1633" s="816"/>
      <c r="E1633" s="783"/>
      <c r="G1633" s="784"/>
      <c r="H1633" s="784">
        <f>E1633*G1633</f>
        <v>0</v>
      </c>
      <c r="I1633" s="784"/>
      <c r="J1633" s="784">
        <f>E1633*I1633</f>
        <v>0</v>
      </c>
      <c r="K1633" s="784"/>
      <c r="L1633" s="784">
        <f>E1633*K1633</f>
        <v>0</v>
      </c>
      <c r="M1633" s="784">
        <f>J1633+H1633*Onderbouwing_M29!$Y$2+L1633</f>
        <v>0</v>
      </c>
      <c r="N1633" s="1049"/>
      <c r="O1633" s="785"/>
      <c r="P1633" s="785"/>
      <c r="Q1633" s="785"/>
      <c r="R1633" s="785"/>
      <c r="S1633" s="785"/>
      <c r="T1633" s="785"/>
      <c r="U1633" s="785"/>
      <c r="V1633" s="785"/>
      <c r="W1633" s="785"/>
      <c r="X1633" s="785"/>
    </row>
    <row r="1634" spans="2:34" s="769" customFormat="1" ht="15.65" customHeight="1" outlineLevel="2" x14ac:dyDescent="0.25">
      <c r="B1634" s="786" t="s">
        <v>2074</v>
      </c>
      <c r="C1634" s="1042"/>
      <c r="D1634" s="808" t="s">
        <v>2077</v>
      </c>
      <c r="E1634" s="796"/>
      <c r="F1634" s="769" t="s">
        <v>76</v>
      </c>
      <c r="G1634" s="767">
        <v>0</v>
      </c>
      <c r="H1634" s="767">
        <f>E1634*G1634</f>
        <v>0</v>
      </c>
      <c r="I1634" s="767">
        <v>0</v>
      </c>
      <c r="J1634" s="767">
        <f>E1634*I1634</f>
        <v>0</v>
      </c>
      <c r="K1634" s="767"/>
      <c r="L1634" s="767">
        <f>E1634*K1634</f>
        <v>0</v>
      </c>
      <c r="M1634" s="767">
        <f>J1634+H1634*Onderbouwing_M29!$Y$2+L1634</f>
        <v>0</v>
      </c>
      <c r="N1634" s="1050"/>
      <c r="O1634" s="787"/>
      <c r="P1634" s="787"/>
      <c r="Q1634" s="787"/>
      <c r="R1634" s="787"/>
      <c r="S1634" s="787"/>
      <c r="T1634" s="787"/>
      <c r="U1634" s="787"/>
      <c r="V1634" s="787"/>
      <c r="W1634" s="787"/>
      <c r="X1634" s="787"/>
    </row>
    <row r="1635" spans="2:34" s="769" customFormat="1" ht="15.65" customHeight="1" outlineLevel="2" x14ac:dyDescent="0.25">
      <c r="B1635" s="786" t="s">
        <v>2075</v>
      </c>
      <c r="C1635" s="1042"/>
      <c r="D1635" s="769" t="s">
        <v>2078</v>
      </c>
      <c r="E1635" s="796"/>
      <c r="F1635" s="769" t="s">
        <v>76</v>
      </c>
      <c r="G1635" s="767">
        <v>0</v>
      </c>
      <c r="H1635" s="767">
        <f>E1635*G1635</f>
        <v>0</v>
      </c>
      <c r="I1635" s="767">
        <v>0</v>
      </c>
      <c r="J1635" s="767">
        <f>E1635*I1635</f>
        <v>0</v>
      </c>
      <c r="K1635" s="767"/>
      <c r="L1635" s="767">
        <f>E1635*K1635</f>
        <v>0</v>
      </c>
      <c r="M1635" s="767">
        <f>J1635+H1635*Onderbouwing_M29!$Y$2+L1635</f>
        <v>0</v>
      </c>
      <c r="N1635" s="1050"/>
      <c r="O1635" s="787"/>
      <c r="P1635" s="787"/>
      <c r="Q1635" s="787"/>
      <c r="R1635" s="787"/>
      <c r="S1635" s="787"/>
      <c r="T1635" s="787"/>
      <c r="U1635" s="787"/>
      <c r="V1635" s="787"/>
      <c r="W1635" s="787"/>
      <c r="X1635" s="787"/>
    </row>
    <row r="1636" spans="2:34" s="769" customFormat="1" ht="15.65" customHeight="1" outlineLevel="2" x14ac:dyDescent="0.25">
      <c r="B1636" s="786" t="s">
        <v>2076</v>
      </c>
      <c r="C1636" s="1042"/>
      <c r="D1636" s="808" t="s">
        <v>2079</v>
      </c>
      <c r="E1636" s="796"/>
      <c r="F1636" s="769" t="s">
        <v>76</v>
      </c>
      <c r="G1636" s="767"/>
      <c r="H1636" s="767"/>
      <c r="I1636" s="767"/>
      <c r="J1636" s="767"/>
      <c r="K1636" s="767"/>
      <c r="L1636" s="767"/>
      <c r="M1636" s="767"/>
      <c r="N1636" s="1050"/>
      <c r="O1636" s="787"/>
      <c r="P1636" s="787"/>
      <c r="Q1636" s="787"/>
      <c r="R1636" s="787"/>
      <c r="S1636" s="787"/>
      <c r="T1636" s="787"/>
      <c r="U1636" s="787"/>
      <c r="V1636" s="787"/>
      <c r="W1636" s="787"/>
      <c r="X1636" s="787"/>
    </row>
    <row r="1637" spans="2:34" ht="15.65" customHeight="1" outlineLevel="2" x14ac:dyDescent="0.25">
      <c r="B1637" s="782"/>
      <c r="D1637" s="816"/>
      <c r="E1637" s="783"/>
      <c r="G1637" s="784"/>
      <c r="H1637" s="784"/>
      <c r="I1637" s="784"/>
      <c r="J1637" s="784"/>
      <c r="K1637" s="784"/>
      <c r="L1637" s="784"/>
      <c r="M1637" s="784"/>
      <c r="N1637" s="1049"/>
      <c r="O1637" s="785"/>
      <c r="P1637" s="785"/>
      <c r="Q1637" s="785"/>
      <c r="R1637" s="785"/>
      <c r="S1637" s="785"/>
      <c r="T1637" s="785"/>
      <c r="U1637" s="785"/>
      <c r="V1637" s="785"/>
      <c r="W1637" s="785"/>
      <c r="X1637" s="785"/>
    </row>
    <row r="1638" spans="2:34" ht="9" customHeight="1" outlineLevel="1" x14ac:dyDescent="0.25">
      <c r="B1638" s="788"/>
      <c r="D1638" s="789"/>
      <c r="E1638" s="791"/>
      <c r="F1638" s="789"/>
      <c r="G1638" s="790"/>
      <c r="H1638" s="790"/>
      <c r="I1638" s="790"/>
      <c r="J1638" s="790"/>
      <c r="K1638" s="790"/>
      <c r="L1638" s="790"/>
      <c r="M1638" s="790"/>
      <c r="N1638" s="1037"/>
      <c r="O1638" s="963"/>
      <c r="P1638" s="963"/>
      <c r="Q1638" s="963"/>
      <c r="R1638" s="963"/>
      <c r="S1638" s="963"/>
      <c r="T1638" s="963"/>
      <c r="U1638" s="963"/>
      <c r="V1638" s="963"/>
      <c r="W1638" s="963"/>
      <c r="X1638" s="963"/>
      <c r="Y1638" s="963"/>
      <c r="Z1638" s="774"/>
      <c r="AA1638" s="779"/>
      <c r="AB1638" s="753"/>
      <c r="AC1638" s="753"/>
      <c r="AD1638" s="753"/>
      <c r="AE1638" s="753"/>
      <c r="AF1638" s="753"/>
      <c r="AG1638" s="758"/>
      <c r="AH1638" s="758"/>
    </row>
    <row r="1639" spans="2:34" ht="15.65" customHeight="1" outlineLevel="1" x14ac:dyDescent="0.25">
      <c r="B1639" s="760" t="s">
        <v>2088</v>
      </c>
      <c r="D1639" s="761" t="s">
        <v>1422</v>
      </c>
      <c r="E1639" s="780">
        <v>1</v>
      </c>
      <c r="F1639" s="761" t="s">
        <v>77</v>
      </c>
      <c r="G1639" s="762"/>
      <c r="H1639" s="762">
        <f>SUM(H1640:H1645)</f>
        <v>2</v>
      </c>
      <c r="I1639" s="762"/>
      <c r="J1639" s="762">
        <f>SUM(J1640:J1645)</f>
        <v>0</v>
      </c>
      <c r="K1639" s="762"/>
      <c r="L1639" s="762">
        <f>SUM(L1640:L1645)</f>
        <v>100</v>
      </c>
      <c r="M1639" s="762">
        <f>SUM(M1640:M1645)</f>
        <v>220</v>
      </c>
      <c r="N1639" s="1049"/>
      <c r="O1639" s="763">
        <f>SUM(M1640:M1645)</f>
        <v>220</v>
      </c>
      <c r="P1639" s="781" t="str">
        <f>B1639</f>
        <v>V4-3-A1</v>
      </c>
      <c r="Q1639" s="781"/>
      <c r="R1639" s="781"/>
      <c r="S1639" s="781"/>
      <c r="T1639" s="781"/>
      <c r="U1639" s="781"/>
      <c r="V1639" s="781"/>
      <c r="W1639" s="781"/>
      <c r="X1639" s="762">
        <f>SUM(X1640:X1645)</f>
        <v>230.8</v>
      </c>
    </row>
    <row r="1640" spans="2:34" ht="15.65" customHeight="1" outlineLevel="2" x14ac:dyDescent="0.25">
      <c r="B1640" s="782"/>
      <c r="D1640" s="793" t="s">
        <v>168</v>
      </c>
      <c r="E1640" s="783"/>
      <c r="G1640" s="784"/>
      <c r="H1640" s="784"/>
      <c r="I1640" s="795"/>
      <c r="J1640" s="795"/>
      <c r="K1640" s="795"/>
      <c r="L1640" s="784"/>
      <c r="M1640" s="784"/>
      <c r="N1640" s="1049"/>
      <c r="O1640" s="785"/>
      <c r="P1640" s="785"/>
      <c r="Q1640" s="785"/>
      <c r="R1640" s="785"/>
      <c r="S1640" s="785"/>
      <c r="T1640" s="785"/>
      <c r="U1640" s="785"/>
      <c r="V1640" s="785"/>
      <c r="W1640" s="785"/>
      <c r="X1640" s="785"/>
    </row>
    <row r="1641" spans="2:34" ht="15.65" customHeight="1" outlineLevel="2" x14ac:dyDescent="0.25">
      <c r="B1641" s="782"/>
      <c r="D1641" s="1035" t="str">
        <f>D1639</f>
        <v>Vervangen vierpans dakraam 45 x 55 cm- pannen dak</v>
      </c>
      <c r="E1641" s="798">
        <f>E1639</f>
        <v>1</v>
      </c>
      <c r="F1641" s="800" t="str">
        <f>F1639</f>
        <v>st</v>
      </c>
      <c r="G1641" s="766">
        <v>2</v>
      </c>
      <c r="H1641" s="766">
        <f>E1641*G1641</f>
        <v>2</v>
      </c>
      <c r="I1641" s="766"/>
      <c r="J1641" s="768">
        <f>E1641*I1641</f>
        <v>0</v>
      </c>
      <c r="K1641" s="766">
        <v>100</v>
      </c>
      <c r="L1641" s="768">
        <f>E1641*K1641</f>
        <v>100</v>
      </c>
      <c r="M1641" s="1046">
        <f>J1641+H1641*Onderbouwing_M29!$Y$2+L1641</f>
        <v>220</v>
      </c>
      <c r="N1641" s="1049"/>
      <c r="O1641" s="785"/>
      <c r="P1641" s="947"/>
      <c r="Q1641" s="947" t="s">
        <v>1643</v>
      </c>
      <c r="R1641" s="949">
        <f t="shared" ref="R1641" si="678">H1641*$Y$2</f>
        <v>120</v>
      </c>
      <c r="S1641" s="948" t="s">
        <v>1942</v>
      </c>
      <c r="T1641" s="949">
        <f t="shared" ref="T1641" si="679">J1641</f>
        <v>0</v>
      </c>
      <c r="U1641" s="949">
        <f t="shared" ref="U1641" si="680">R1641*$U$2</f>
        <v>10.799999999999999</v>
      </c>
      <c r="V1641" s="949">
        <f t="shared" ref="V1641" si="681">T1641*$V$2</f>
        <v>0</v>
      </c>
      <c r="W1641" s="949">
        <f t="shared" ref="W1641" si="682">U1641+V1641</f>
        <v>10.799999999999999</v>
      </c>
      <c r="X1641" s="949">
        <f t="shared" ref="X1641" si="683">M1641+W1641</f>
        <v>230.8</v>
      </c>
    </row>
    <row r="1642" spans="2:34" ht="15.65" customHeight="1" outlineLevel="2" x14ac:dyDescent="0.25">
      <c r="B1642" s="782"/>
      <c r="D1642" s="816"/>
      <c r="E1642" s="783"/>
      <c r="G1642" s="784">
        <v>0</v>
      </c>
      <c r="H1642" s="784">
        <f>E1642*G1642</f>
        <v>0</v>
      </c>
      <c r="I1642" s="784">
        <v>0</v>
      </c>
      <c r="J1642" s="784">
        <f>E1642*I1642</f>
        <v>0</v>
      </c>
      <c r="K1642" s="784"/>
      <c r="L1642" s="784">
        <f>E1642*K1642</f>
        <v>0</v>
      </c>
      <c r="M1642" s="784">
        <f>J1642+H1642*Onderbouwing_M29!$Y$2+L1642</f>
        <v>0</v>
      </c>
      <c r="N1642" s="1049"/>
      <c r="O1642" s="785"/>
      <c r="P1642" s="947"/>
      <c r="Q1642" s="947" t="s">
        <v>1643</v>
      </c>
      <c r="R1642" s="949">
        <f t="shared" ref="R1642:R1644" si="684">H1642*$Y$2</f>
        <v>0</v>
      </c>
      <c r="S1642" s="948" t="s">
        <v>1942</v>
      </c>
      <c r="T1642" s="949">
        <f t="shared" ref="T1642:T1644" si="685">J1642</f>
        <v>0</v>
      </c>
      <c r="U1642" s="949">
        <f t="shared" ref="U1642:U1644" si="686">R1642*$U$2</f>
        <v>0</v>
      </c>
      <c r="V1642" s="949">
        <f t="shared" ref="V1642:V1644" si="687">T1642*$V$2</f>
        <v>0</v>
      </c>
      <c r="W1642" s="949">
        <f t="shared" ref="W1642:W1644" si="688">U1642+V1642</f>
        <v>0</v>
      </c>
      <c r="X1642" s="949">
        <f t="shared" ref="X1642:X1644" si="689">M1642+W1642</f>
        <v>0</v>
      </c>
    </row>
    <row r="1643" spans="2:34" ht="15.65" customHeight="1" outlineLevel="2" x14ac:dyDescent="0.25">
      <c r="B1643" s="782"/>
      <c r="D1643" s="816"/>
      <c r="E1643" s="783"/>
      <c r="G1643" s="784">
        <v>0</v>
      </c>
      <c r="H1643" s="784">
        <f>E1643*G1643</f>
        <v>0</v>
      </c>
      <c r="I1643" s="784">
        <v>0</v>
      </c>
      <c r="J1643" s="784">
        <f>E1643*I1643</f>
        <v>0</v>
      </c>
      <c r="K1643" s="784"/>
      <c r="L1643" s="784">
        <f>E1643*K1643</f>
        <v>0</v>
      </c>
      <c r="M1643" s="784">
        <f>J1643+H1643*Onderbouwing_M29!$Y$2+L1643</f>
        <v>0</v>
      </c>
      <c r="N1643" s="1049"/>
      <c r="O1643" s="785"/>
      <c r="P1643" s="947"/>
      <c r="Q1643" s="947" t="s">
        <v>1643</v>
      </c>
      <c r="R1643" s="949">
        <f t="shared" si="684"/>
        <v>0</v>
      </c>
      <c r="S1643" s="948" t="s">
        <v>1942</v>
      </c>
      <c r="T1643" s="949">
        <f t="shared" si="685"/>
        <v>0</v>
      </c>
      <c r="U1643" s="949">
        <f t="shared" si="686"/>
        <v>0</v>
      </c>
      <c r="V1643" s="949">
        <f t="shared" si="687"/>
        <v>0</v>
      </c>
      <c r="W1643" s="949">
        <f t="shared" si="688"/>
        <v>0</v>
      </c>
      <c r="X1643" s="949">
        <f t="shared" si="689"/>
        <v>0</v>
      </c>
    </row>
    <row r="1644" spans="2:34" ht="15.65" customHeight="1" outlineLevel="2" x14ac:dyDescent="0.25">
      <c r="O1644" s="785"/>
      <c r="P1644" s="947"/>
      <c r="Q1644" s="947" t="s">
        <v>1643</v>
      </c>
      <c r="R1644" s="949">
        <f t="shared" si="684"/>
        <v>0</v>
      </c>
      <c r="S1644" s="948" t="s">
        <v>1942</v>
      </c>
      <c r="T1644" s="949">
        <f t="shared" si="685"/>
        <v>0</v>
      </c>
      <c r="U1644" s="949">
        <f t="shared" si="686"/>
        <v>0</v>
      </c>
      <c r="V1644" s="949">
        <f t="shared" si="687"/>
        <v>0</v>
      </c>
      <c r="W1644" s="949">
        <f t="shared" si="688"/>
        <v>0</v>
      </c>
      <c r="X1644" s="949">
        <f t="shared" si="689"/>
        <v>0</v>
      </c>
    </row>
    <row r="1645" spans="2:34" ht="15.65" customHeight="1" outlineLevel="2" x14ac:dyDescent="0.25"/>
    <row r="1646" spans="2:34" ht="9" customHeight="1" outlineLevel="1" x14ac:dyDescent="0.25">
      <c r="B1646" s="788"/>
      <c r="D1646" s="789"/>
      <c r="E1646" s="791"/>
      <c r="F1646" s="789"/>
      <c r="G1646" s="790"/>
      <c r="H1646" s="790"/>
      <c r="I1646" s="790"/>
      <c r="J1646" s="790"/>
      <c r="K1646" s="790"/>
      <c r="L1646" s="790"/>
      <c r="M1646" s="790"/>
      <c r="N1646" s="1037"/>
      <c r="O1646" s="963"/>
      <c r="P1646" s="963"/>
      <c r="Q1646" s="963"/>
      <c r="R1646" s="963"/>
      <c r="S1646" s="963"/>
      <c r="T1646" s="963"/>
      <c r="U1646" s="963"/>
      <c r="V1646" s="963"/>
      <c r="W1646" s="963"/>
      <c r="X1646" s="963"/>
      <c r="Y1646" s="963"/>
      <c r="Z1646" s="774"/>
      <c r="AA1646" s="779"/>
      <c r="AB1646" s="753"/>
      <c r="AC1646" s="753"/>
      <c r="AD1646" s="753"/>
      <c r="AE1646" s="753"/>
      <c r="AF1646" s="753"/>
      <c r="AG1646" s="758"/>
      <c r="AH1646" s="758"/>
    </row>
    <row r="1647" spans="2:34" ht="15.65" customHeight="1" outlineLevel="1" x14ac:dyDescent="0.25">
      <c r="B1647" s="760" t="s">
        <v>2089</v>
      </c>
      <c r="D1647" s="761" t="s">
        <v>1421</v>
      </c>
      <c r="E1647" s="780">
        <v>1</v>
      </c>
      <c r="F1647" s="761" t="s">
        <v>77</v>
      </c>
      <c r="G1647" s="762"/>
      <c r="H1647" s="762">
        <f>SUM(H1648:H1653)</f>
        <v>2</v>
      </c>
      <c r="I1647" s="762"/>
      <c r="J1647" s="762">
        <f>SUM(J1648:J1653)</f>
        <v>0</v>
      </c>
      <c r="K1647" s="762"/>
      <c r="L1647" s="762">
        <f>SUM(L1648:L1653)</f>
        <v>115</v>
      </c>
      <c r="M1647" s="762">
        <f>SUM(M1648:M1653)</f>
        <v>235</v>
      </c>
      <c r="N1647" s="1049"/>
      <c r="O1647" s="763">
        <f>SUM(M1648:M1653)</f>
        <v>235</v>
      </c>
      <c r="P1647" s="781" t="str">
        <f>B1647</f>
        <v>V4-3-A2</v>
      </c>
      <c r="Q1647" s="781"/>
      <c r="R1647" s="781"/>
      <c r="S1647" s="781"/>
      <c r="T1647" s="781"/>
      <c r="U1647" s="781"/>
      <c r="V1647" s="781"/>
      <c r="W1647" s="781"/>
      <c r="X1647" s="762">
        <f>SUM(X1648:X1653)</f>
        <v>245.8</v>
      </c>
    </row>
    <row r="1648" spans="2:34" ht="15.65" customHeight="1" outlineLevel="2" x14ac:dyDescent="0.25">
      <c r="B1648" s="782"/>
      <c r="D1648" s="793" t="s">
        <v>168</v>
      </c>
      <c r="E1648" s="783"/>
      <c r="G1648" s="784"/>
      <c r="H1648" s="784"/>
      <c r="I1648" s="795"/>
      <c r="J1648" s="795"/>
      <c r="K1648" s="795"/>
      <c r="L1648" s="784"/>
      <c r="M1648" s="784"/>
      <c r="N1648" s="1049"/>
      <c r="O1648" s="785"/>
      <c r="P1648" s="785"/>
      <c r="Q1648" s="785"/>
      <c r="R1648" s="785"/>
      <c r="S1648" s="785"/>
      <c r="T1648" s="785"/>
      <c r="U1648" s="785"/>
      <c r="V1648" s="785"/>
      <c r="W1648" s="785"/>
      <c r="X1648" s="785"/>
    </row>
    <row r="1649" spans="2:34" ht="15.65" customHeight="1" outlineLevel="2" x14ac:dyDescent="0.25">
      <c r="B1649" s="782"/>
      <c r="D1649" s="1035" t="str">
        <f>D1647</f>
        <v>Vervangen vierpans dakraam 45 x 73 cm- pannen dak</v>
      </c>
      <c r="E1649" s="798">
        <f>E1647</f>
        <v>1</v>
      </c>
      <c r="F1649" s="800" t="str">
        <f>F1647</f>
        <v>st</v>
      </c>
      <c r="G1649" s="766">
        <v>2</v>
      </c>
      <c r="H1649" s="766">
        <f>E1649*G1649</f>
        <v>2</v>
      </c>
      <c r="I1649" s="766"/>
      <c r="J1649" s="768">
        <f>E1649*I1649</f>
        <v>0</v>
      </c>
      <c r="K1649" s="766">
        <v>115</v>
      </c>
      <c r="L1649" s="768">
        <f>E1649*K1649</f>
        <v>115</v>
      </c>
      <c r="M1649" s="1046">
        <f>J1649+H1649*Onderbouwing_M29!$Y$2+L1649</f>
        <v>235</v>
      </c>
      <c r="N1649" s="1049"/>
      <c r="O1649" s="785"/>
      <c r="P1649" s="785"/>
      <c r="Q1649" s="947" t="s">
        <v>1643</v>
      </c>
      <c r="R1649" s="949">
        <f t="shared" ref="R1649:R1652" si="690">H1649*$Y$2</f>
        <v>120</v>
      </c>
      <c r="S1649" s="948" t="s">
        <v>1942</v>
      </c>
      <c r="T1649" s="949">
        <f t="shared" ref="T1649:T1652" si="691">J1649</f>
        <v>0</v>
      </c>
      <c r="U1649" s="949">
        <f t="shared" ref="U1649:U1652" si="692">R1649*$U$2</f>
        <v>10.799999999999999</v>
      </c>
      <c r="V1649" s="949">
        <f t="shared" ref="V1649:V1652" si="693">T1649*$V$2</f>
        <v>0</v>
      </c>
      <c r="W1649" s="949">
        <f t="shared" ref="W1649:W1652" si="694">U1649+V1649</f>
        <v>10.799999999999999</v>
      </c>
      <c r="X1649" s="949">
        <f t="shared" ref="X1649:X1652" si="695">M1649+W1649</f>
        <v>245.8</v>
      </c>
    </row>
    <row r="1650" spans="2:34" ht="15.65" customHeight="1" outlineLevel="2" x14ac:dyDescent="0.25">
      <c r="B1650" s="782"/>
      <c r="D1650" s="816"/>
      <c r="E1650" s="783"/>
      <c r="G1650" s="784">
        <v>0</v>
      </c>
      <c r="H1650" s="784">
        <f>E1650*G1650</f>
        <v>0</v>
      </c>
      <c r="I1650" s="784">
        <v>0</v>
      </c>
      <c r="J1650" s="784">
        <f>E1650*I1650</f>
        <v>0</v>
      </c>
      <c r="K1650" s="784"/>
      <c r="L1650" s="784">
        <f>E1650*K1650</f>
        <v>0</v>
      </c>
      <c r="M1650" s="784">
        <f>J1650+H1650*Onderbouwing_M29!$Y$2+L1650</f>
        <v>0</v>
      </c>
      <c r="N1650" s="1049"/>
      <c r="O1650" s="785"/>
      <c r="P1650" s="785"/>
      <c r="Q1650" s="947" t="s">
        <v>1643</v>
      </c>
      <c r="R1650" s="949">
        <f t="shared" si="690"/>
        <v>0</v>
      </c>
      <c r="S1650" s="948" t="s">
        <v>1942</v>
      </c>
      <c r="T1650" s="949">
        <f t="shared" si="691"/>
        <v>0</v>
      </c>
      <c r="U1650" s="949">
        <f t="shared" si="692"/>
        <v>0</v>
      </c>
      <c r="V1650" s="949">
        <f t="shared" si="693"/>
        <v>0</v>
      </c>
      <c r="W1650" s="949">
        <f t="shared" si="694"/>
        <v>0</v>
      </c>
      <c r="X1650" s="949">
        <f t="shared" si="695"/>
        <v>0</v>
      </c>
    </row>
    <row r="1651" spans="2:34" ht="15.65" customHeight="1" outlineLevel="2" x14ac:dyDescent="0.25">
      <c r="B1651" s="782"/>
      <c r="D1651" s="816"/>
      <c r="E1651" s="783"/>
      <c r="G1651" s="784">
        <v>0</v>
      </c>
      <c r="H1651" s="784">
        <f>E1651*G1651</f>
        <v>0</v>
      </c>
      <c r="I1651" s="784">
        <v>0</v>
      </c>
      <c r="J1651" s="784">
        <f>E1651*I1651</f>
        <v>0</v>
      </c>
      <c r="K1651" s="784"/>
      <c r="L1651" s="784">
        <f>E1651*K1651</f>
        <v>0</v>
      </c>
      <c r="M1651" s="784">
        <f>J1651+H1651*Onderbouwing_M29!$Y$2+L1651</f>
        <v>0</v>
      </c>
      <c r="N1651" s="1049"/>
      <c r="O1651" s="785"/>
      <c r="P1651" s="785"/>
      <c r="Q1651" s="947" t="s">
        <v>1643</v>
      </c>
      <c r="R1651" s="949">
        <f t="shared" si="690"/>
        <v>0</v>
      </c>
      <c r="S1651" s="948" t="s">
        <v>1942</v>
      </c>
      <c r="T1651" s="949">
        <f t="shared" si="691"/>
        <v>0</v>
      </c>
      <c r="U1651" s="949">
        <f t="shared" si="692"/>
        <v>0</v>
      </c>
      <c r="V1651" s="949">
        <f t="shared" si="693"/>
        <v>0</v>
      </c>
      <c r="W1651" s="949">
        <f t="shared" si="694"/>
        <v>0</v>
      </c>
      <c r="X1651" s="949">
        <f t="shared" si="695"/>
        <v>0</v>
      </c>
    </row>
    <row r="1652" spans="2:34" ht="15.65" customHeight="1" outlineLevel="2" x14ac:dyDescent="0.25">
      <c r="Q1652" s="947" t="s">
        <v>1643</v>
      </c>
      <c r="R1652" s="949">
        <f t="shared" si="690"/>
        <v>0</v>
      </c>
      <c r="S1652" s="948" t="s">
        <v>1942</v>
      </c>
      <c r="T1652" s="949">
        <f t="shared" si="691"/>
        <v>0</v>
      </c>
      <c r="U1652" s="949">
        <f t="shared" si="692"/>
        <v>0</v>
      </c>
      <c r="V1652" s="949">
        <f t="shared" si="693"/>
        <v>0</v>
      </c>
      <c r="W1652" s="949">
        <f t="shared" si="694"/>
        <v>0</v>
      </c>
      <c r="X1652" s="949">
        <f t="shared" si="695"/>
        <v>0</v>
      </c>
    </row>
    <row r="1653" spans="2:34" ht="15.65" customHeight="1" outlineLevel="2" x14ac:dyDescent="0.25"/>
    <row r="1654" spans="2:34" ht="9" customHeight="1" outlineLevel="1" x14ac:dyDescent="0.25">
      <c r="B1654" s="788"/>
      <c r="D1654" s="789"/>
      <c r="E1654" s="791"/>
      <c r="F1654" s="789"/>
      <c r="G1654" s="790"/>
      <c r="H1654" s="790"/>
      <c r="I1654" s="790"/>
      <c r="J1654" s="790"/>
      <c r="K1654" s="790"/>
      <c r="L1654" s="790"/>
      <c r="M1654" s="790"/>
      <c r="N1654" s="1037"/>
      <c r="O1654" s="963"/>
      <c r="P1654" s="963"/>
      <c r="Q1654" s="963"/>
      <c r="R1654" s="963"/>
      <c r="S1654" s="963"/>
      <c r="T1654" s="963"/>
      <c r="U1654" s="963"/>
      <c r="V1654" s="963"/>
      <c r="W1654" s="963"/>
      <c r="X1654" s="963"/>
      <c r="Y1654" s="963"/>
      <c r="Z1654" s="774"/>
      <c r="AA1654" s="779"/>
      <c r="AB1654" s="753"/>
      <c r="AC1654" s="753"/>
      <c r="AD1654" s="753"/>
      <c r="AE1654" s="753"/>
      <c r="AF1654" s="753"/>
      <c r="AG1654" s="758"/>
      <c r="AH1654" s="758"/>
    </row>
    <row r="1655" spans="2:34" ht="15.65" customHeight="1" outlineLevel="1" x14ac:dyDescent="0.25">
      <c r="B1655" s="760" t="s">
        <v>2090</v>
      </c>
      <c r="D1655" s="761" t="s">
        <v>1423</v>
      </c>
      <c r="E1655" s="780">
        <v>1</v>
      </c>
      <c r="F1655" s="761" t="s">
        <v>77</v>
      </c>
      <c r="G1655" s="762"/>
      <c r="H1655" s="762">
        <f>SUM(H1656:H1661)</f>
        <v>6</v>
      </c>
      <c r="I1655" s="762"/>
      <c r="J1655" s="762">
        <f>SUM(J1656:J1661)</f>
        <v>0</v>
      </c>
      <c r="K1655" s="762"/>
      <c r="L1655" s="762">
        <f>SUM(L1656:L1661)</f>
        <v>150</v>
      </c>
      <c r="M1655" s="762">
        <f>SUM(M1656:M1661)</f>
        <v>510</v>
      </c>
      <c r="N1655" s="1049"/>
      <c r="O1655" s="763">
        <f>SUM(M1656:M1661)</f>
        <v>510</v>
      </c>
      <c r="P1655" s="781" t="str">
        <f>B1655</f>
        <v>V4-3-B1</v>
      </c>
      <c r="Q1655" s="781"/>
      <c r="R1655" s="781"/>
      <c r="S1655" s="781"/>
      <c r="T1655" s="781"/>
      <c r="U1655" s="781"/>
      <c r="V1655" s="781"/>
      <c r="W1655" s="781"/>
      <c r="X1655" s="762">
        <f>SUM(X1656:X1661)</f>
        <v>542.40000000000009</v>
      </c>
    </row>
    <row r="1656" spans="2:34" ht="15.65" customHeight="1" outlineLevel="2" x14ac:dyDescent="0.25">
      <c r="B1656" s="782"/>
      <c r="D1656" s="793" t="s">
        <v>168</v>
      </c>
      <c r="E1656" s="783"/>
      <c r="G1656" s="784"/>
      <c r="H1656" s="784"/>
      <c r="I1656" s="795"/>
      <c r="J1656" s="795"/>
      <c r="K1656" s="795"/>
      <c r="L1656" s="784"/>
      <c r="M1656" s="784"/>
      <c r="N1656" s="1049"/>
      <c r="O1656" s="785"/>
      <c r="P1656" s="785"/>
      <c r="Q1656" s="785"/>
      <c r="R1656" s="785"/>
      <c r="S1656" s="785"/>
      <c r="T1656" s="785"/>
      <c r="U1656" s="785"/>
      <c r="V1656" s="785"/>
      <c r="W1656" s="785"/>
      <c r="X1656" s="785"/>
    </row>
    <row r="1657" spans="2:34" ht="15.65" customHeight="1" outlineLevel="2" x14ac:dyDescent="0.25">
      <c r="B1657" s="782"/>
      <c r="D1657" s="1035" t="str">
        <f>D1655</f>
        <v>Vervangen vierpans dakraam 45 x 55 cm- rieten dak</v>
      </c>
      <c r="E1657" s="798">
        <f>E1655</f>
        <v>1</v>
      </c>
      <c r="F1657" s="800" t="str">
        <f>F1655</f>
        <v>st</v>
      </c>
      <c r="G1657" s="766">
        <v>2</v>
      </c>
      <c r="H1657" s="766">
        <f>E1657*G1657</f>
        <v>2</v>
      </c>
      <c r="I1657" s="766"/>
      <c r="J1657" s="768">
        <f>E1657*I1657</f>
        <v>0</v>
      </c>
      <c r="K1657" s="766">
        <v>100</v>
      </c>
      <c r="L1657" s="768">
        <f>E1657*K1657</f>
        <v>100</v>
      </c>
      <c r="M1657" s="1046">
        <f>J1657+H1657*Onderbouwing_M29!$Y$2+L1657</f>
        <v>220</v>
      </c>
      <c r="N1657" s="1049"/>
      <c r="O1657" s="785"/>
      <c r="P1657" s="785"/>
      <c r="Q1657" s="947" t="s">
        <v>1643</v>
      </c>
      <c r="R1657" s="949">
        <f t="shared" ref="R1657:R1660" si="696">H1657*$Y$2</f>
        <v>120</v>
      </c>
      <c r="S1657" s="948" t="s">
        <v>1942</v>
      </c>
      <c r="T1657" s="949">
        <f t="shared" ref="T1657:T1660" si="697">J1657</f>
        <v>0</v>
      </c>
      <c r="U1657" s="949">
        <f t="shared" ref="U1657:U1660" si="698">R1657*$U$2</f>
        <v>10.799999999999999</v>
      </c>
      <c r="V1657" s="949">
        <f t="shared" ref="V1657:V1660" si="699">T1657*$V$2</f>
        <v>0</v>
      </c>
      <c r="W1657" s="949">
        <f t="shared" ref="W1657:W1660" si="700">U1657+V1657</f>
        <v>10.799999999999999</v>
      </c>
      <c r="X1657" s="949">
        <f t="shared" ref="X1657:X1660" si="701">M1657+W1657</f>
        <v>230.8</v>
      </c>
    </row>
    <row r="1658" spans="2:34" ht="15.65" customHeight="1" outlineLevel="2" x14ac:dyDescent="0.25">
      <c r="B1658" s="782"/>
      <c r="D1658" s="808" t="s">
        <v>1425</v>
      </c>
      <c r="E1658" s="796">
        <v>1</v>
      </c>
      <c r="F1658" s="769" t="s">
        <v>76</v>
      </c>
      <c r="G1658" s="767">
        <v>4</v>
      </c>
      <c r="H1658" s="767">
        <f>E1658*G1658</f>
        <v>4</v>
      </c>
      <c r="I1658" s="767">
        <v>0</v>
      </c>
      <c r="J1658" s="767">
        <f>E1658*I1658</f>
        <v>0</v>
      </c>
      <c r="K1658" s="767">
        <v>50</v>
      </c>
      <c r="L1658" s="767">
        <f>E1658*K1658</f>
        <v>50</v>
      </c>
      <c r="M1658" s="767">
        <f>J1658+H1658*Onderbouwing_M29!$Y$2+L1658</f>
        <v>290</v>
      </c>
      <c r="N1658" s="1049"/>
      <c r="O1658" s="785"/>
      <c r="P1658" s="785"/>
      <c r="Q1658" s="947" t="s">
        <v>1643</v>
      </c>
      <c r="R1658" s="949">
        <f t="shared" si="696"/>
        <v>240</v>
      </c>
      <c r="S1658" s="948" t="s">
        <v>1942</v>
      </c>
      <c r="T1658" s="949">
        <f t="shared" si="697"/>
        <v>0</v>
      </c>
      <c r="U1658" s="949">
        <f t="shared" si="698"/>
        <v>21.599999999999998</v>
      </c>
      <c r="V1658" s="949">
        <f t="shared" si="699"/>
        <v>0</v>
      </c>
      <c r="W1658" s="949">
        <f t="shared" si="700"/>
        <v>21.599999999999998</v>
      </c>
      <c r="X1658" s="949">
        <f t="shared" si="701"/>
        <v>311.60000000000002</v>
      </c>
    </row>
    <row r="1659" spans="2:34" ht="15.65" customHeight="1" outlineLevel="2" x14ac:dyDescent="0.25">
      <c r="B1659" s="782"/>
      <c r="D1659" s="816"/>
      <c r="E1659" s="783"/>
      <c r="G1659" s="784">
        <v>0</v>
      </c>
      <c r="H1659" s="784">
        <f>E1659*G1659</f>
        <v>0</v>
      </c>
      <c r="I1659" s="784">
        <v>0</v>
      </c>
      <c r="J1659" s="784">
        <f>E1659*I1659</f>
        <v>0</v>
      </c>
      <c r="K1659" s="784"/>
      <c r="L1659" s="784">
        <f>E1659*K1659</f>
        <v>0</v>
      </c>
      <c r="M1659" s="784">
        <f>J1659+H1659*Onderbouwing_M29!$Y$2+L1659</f>
        <v>0</v>
      </c>
      <c r="N1659" s="1049"/>
      <c r="O1659" s="785"/>
      <c r="P1659" s="785"/>
      <c r="Q1659" s="947" t="s">
        <v>1643</v>
      </c>
      <c r="R1659" s="949">
        <f t="shared" si="696"/>
        <v>0</v>
      </c>
      <c r="S1659" s="948" t="s">
        <v>1942</v>
      </c>
      <c r="T1659" s="949">
        <f t="shared" si="697"/>
        <v>0</v>
      </c>
      <c r="U1659" s="949">
        <f t="shared" si="698"/>
        <v>0</v>
      </c>
      <c r="V1659" s="949">
        <f t="shared" si="699"/>
        <v>0</v>
      </c>
      <c r="W1659" s="949">
        <f t="shared" si="700"/>
        <v>0</v>
      </c>
      <c r="X1659" s="949">
        <f t="shared" si="701"/>
        <v>0</v>
      </c>
    </row>
    <row r="1660" spans="2:34" ht="15.65" customHeight="1" outlineLevel="2" x14ac:dyDescent="0.25">
      <c r="B1660" s="782"/>
      <c r="D1660" s="816"/>
      <c r="E1660" s="783"/>
      <c r="G1660" s="784"/>
      <c r="H1660" s="784"/>
      <c r="I1660" s="784"/>
      <c r="J1660" s="784"/>
      <c r="K1660" s="784"/>
      <c r="L1660" s="784"/>
      <c r="M1660" s="784"/>
      <c r="N1660" s="1049"/>
      <c r="O1660" s="785"/>
      <c r="P1660" s="785"/>
      <c r="Q1660" s="947" t="s">
        <v>1643</v>
      </c>
      <c r="R1660" s="949">
        <f t="shared" si="696"/>
        <v>0</v>
      </c>
      <c r="S1660" s="948" t="s">
        <v>1942</v>
      </c>
      <c r="T1660" s="949">
        <f t="shared" si="697"/>
        <v>0</v>
      </c>
      <c r="U1660" s="949">
        <f t="shared" si="698"/>
        <v>0</v>
      </c>
      <c r="V1660" s="949">
        <f t="shared" si="699"/>
        <v>0</v>
      </c>
      <c r="W1660" s="949">
        <f t="shared" si="700"/>
        <v>0</v>
      </c>
      <c r="X1660" s="949">
        <f t="shared" si="701"/>
        <v>0</v>
      </c>
    </row>
    <row r="1661" spans="2:34" ht="15.65" customHeight="1" outlineLevel="2" x14ac:dyDescent="0.25">
      <c r="B1661" s="782"/>
      <c r="D1661" s="816"/>
      <c r="E1661" s="783"/>
      <c r="G1661" s="784"/>
      <c r="H1661" s="784"/>
      <c r="I1661" s="784"/>
      <c r="J1661" s="784"/>
      <c r="K1661" s="784"/>
      <c r="L1661" s="784"/>
      <c r="M1661" s="784"/>
      <c r="N1661" s="1049"/>
      <c r="O1661" s="785"/>
      <c r="P1661" s="785"/>
      <c r="Q1661" s="785"/>
      <c r="R1661" s="785"/>
      <c r="S1661" s="785"/>
      <c r="T1661" s="785"/>
      <c r="U1661" s="785"/>
      <c r="V1661" s="785"/>
      <c r="W1661" s="785"/>
      <c r="X1661" s="785"/>
    </row>
    <row r="1662" spans="2:34" ht="9" customHeight="1" outlineLevel="1" x14ac:dyDescent="0.25">
      <c r="B1662" s="788"/>
      <c r="D1662" s="789"/>
      <c r="E1662" s="791"/>
      <c r="F1662" s="789"/>
      <c r="G1662" s="790"/>
      <c r="H1662" s="790"/>
      <c r="I1662" s="790"/>
      <c r="J1662" s="790"/>
      <c r="K1662" s="790"/>
      <c r="L1662" s="790"/>
      <c r="M1662" s="790"/>
      <c r="N1662" s="1037"/>
      <c r="O1662" s="963"/>
      <c r="P1662" s="963"/>
      <c r="Q1662" s="963"/>
      <c r="R1662" s="963"/>
      <c r="S1662" s="963"/>
      <c r="T1662" s="963"/>
      <c r="U1662" s="963"/>
      <c r="V1662" s="963"/>
      <c r="W1662" s="963"/>
      <c r="X1662" s="963"/>
      <c r="Y1662" s="963"/>
      <c r="Z1662" s="774"/>
      <c r="AA1662" s="779"/>
      <c r="AB1662" s="753"/>
      <c r="AC1662" s="753"/>
      <c r="AD1662" s="753"/>
      <c r="AE1662" s="753"/>
      <c r="AF1662" s="753"/>
      <c r="AG1662" s="758"/>
      <c r="AH1662" s="758"/>
    </row>
    <row r="1663" spans="2:34" ht="15.65" customHeight="1" outlineLevel="1" x14ac:dyDescent="0.25">
      <c r="B1663" s="760" t="s">
        <v>2091</v>
      </c>
      <c r="D1663" s="761" t="s">
        <v>1424</v>
      </c>
      <c r="E1663" s="780">
        <v>1</v>
      </c>
      <c r="F1663" s="761" t="s">
        <v>77</v>
      </c>
      <c r="G1663" s="762"/>
      <c r="H1663" s="762">
        <f>SUM(H1664:H1670)</f>
        <v>6.5</v>
      </c>
      <c r="I1663" s="762"/>
      <c r="J1663" s="762">
        <f>SUM(J1664:J1670)</f>
        <v>0</v>
      </c>
      <c r="K1663" s="762"/>
      <c r="L1663" s="762">
        <f>SUM(L1664:L1670)</f>
        <v>165</v>
      </c>
      <c r="M1663" s="762">
        <f>SUM(M1664:M1670)</f>
        <v>555</v>
      </c>
      <c r="N1663" s="1049"/>
      <c r="O1663" s="763">
        <f>SUM(M1664:M1670)</f>
        <v>555</v>
      </c>
      <c r="P1663" s="781" t="str">
        <f>B1663</f>
        <v>V4-3-B2</v>
      </c>
      <c r="Q1663" s="781"/>
      <c r="R1663" s="781"/>
      <c r="S1663" s="781"/>
      <c r="T1663" s="781"/>
      <c r="U1663" s="781"/>
      <c r="V1663" s="781"/>
      <c r="W1663" s="781"/>
      <c r="X1663" s="762">
        <f>SUM(X1664:X1669)</f>
        <v>590.1</v>
      </c>
    </row>
    <row r="1664" spans="2:34" ht="15.65" customHeight="1" outlineLevel="2" x14ac:dyDescent="0.25">
      <c r="B1664" s="782"/>
      <c r="D1664" s="793" t="s">
        <v>168</v>
      </c>
      <c r="E1664" s="783"/>
      <c r="G1664" s="784"/>
      <c r="H1664" s="784"/>
      <c r="I1664" s="795"/>
      <c r="J1664" s="795"/>
      <c r="K1664" s="795"/>
      <c r="L1664" s="784"/>
      <c r="M1664" s="784"/>
      <c r="N1664" s="1049"/>
      <c r="O1664" s="785"/>
      <c r="P1664" s="785"/>
      <c r="Q1664" s="785"/>
      <c r="R1664" s="785"/>
      <c r="S1664" s="785"/>
      <c r="T1664" s="785"/>
      <c r="U1664" s="785"/>
      <c r="V1664" s="785"/>
      <c r="W1664" s="785"/>
      <c r="X1664" s="785"/>
    </row>
    <row r="1665" spans="2:34" ht="15.65" customHeight="1" outlineLevel="2" x14ac:dyDescent="0.25">
      <c r="B1665" s="782"/>
      <c r="D1665" s="1035" t="str">
        <f>D1663</f>
        <v>Vervangen vierpans dakraam 45 x 73 cn - rieten dak</v>
      </c>
      <c r="E1665" s="798">
        <f>E1663</f>
        <v>1</v>
      </c>
      <c r="F1665" s="800" t="str">
        <f>F1663</f>
        <v>st</v>
      </c>
      <c r="G1665" s="766">
        <v>2</v>
      </c>
      <c r="H1665" s="766">
        <f>E1665*G1665</f>
        <v>2</v>
      </c>
      <c r="I1665" s="766"/>
      <c r="J1665" s="768">
        <f>E1665*I1665</f>
        <v>0</v>
      </c>
      <c r="K1665" s="766">
        <v>115</v>
      </c>
      <c r="L1665" s="768">
        <f>E1665*K1665</f>
        <v>115</v>
      </c>
      <c r="M1665" s="1046">
        <f>J1665+H1665*Onderbouwing_M29!$Y$2+L1665</f>
        <v>235</v>
      </c>
      <c r="N1665" s="1049"/>
      <c r="O1665" s="785"/>
      <c r="P1665" s="785"/>
      <c r="Q1665" s="947" t="s">
        <v>1643</v>
      </c>
      <c r="R1665" s="949">
        <f t="shared" ref="R1665:R1668" si="702">H1665*$Y$2</f>
        <v>120</v>
      </c>
      <c r="S1665" s="948" t="s">
        <v>1942</v>
      </c>
      <c r="T1665" s="949">
        <f t="shared" ref="T1665:T1668" si="703">J1665</f>
        <v>0</v>
      </c>
      <c r="U1665" s="949">
        <f t="shared" ref="U1665:U1668" si="704">R1665*$U$2</f>
        <v>10.799999999999999</v>
      </c>
      <c r="V1665" s="949">
        <f t="shared" ref="V1665:V1668" si="705">T1665*$V$2</f>
        <v>0</v>
      </c>
      <c r="W1665" s="949">
        <f t="shared" ref="W1665:W1668" si="706">U1665+V1665</f>
        <v>10.799999999999999</v>
      </c>
      <c r="X1665" s="949">
        <f t="shared" ref="X1665:X1668" si="707">M1665+W1665</f>
        <v>245.8</v>
      </c>
    </row>
    <row r="1666" spans="2:34" ht="15.65" customHeight="1" outlineLevel="2" x14ac:dyDescent="0.25">
      <c r="B1666" s="782"/>
      <c r="D1666" s="808" t="s">
        <v>1425</v>
      </c>
      <c r="E1666" s="796">
        <v>1</v>
      </c>
      <c r="F1666" s="769" t="s">
        <v>76</v>
      </c>
      <c r="G1666" s="767">
        <v>4.5</v>
      </c>
      <c r="H1666" s="767">
        <f>E1666*G1666</f>
        <v>4.5</v>
      </c>
      <c r="I1666" s="767">
        <v>0</v>
      </c>
      <c r="J1666" s="767">
        <f>E1666*I1666</f>
        <v>0</v>
      </c>
      <c r="K1666" s="767">
        <v>50</v>
      </c>
      <c r="L1666" s="767">
        <f>E1666*K1666</f>
        <v>50</v>
      </c>
      <c r="M1666" s="767">
        <f>J1666+H1666*Onderbouwing_M29!$Y$2+L1666</f>
        <v>320</v>
      </c>
      <c r="N1666" s="1049"/>
      <c r="O1666" s="785"/>
      <c r="P1666" s="785"/>
      <c r="Q1666" s="947" t="s">
        <v>1643</v>
      </c>
      <c r="R1666" s="949">
        <f t="shared" si="702"/>
        <v>270</v>
      </c>
      <c r="S1666" s="948" t="s">
        <v>1942</v>
      </c>
      <c r="T1666" s="949">
        <f t="shared" si="703"/>
        <v>0</v>
      </c>
      <c r="U1666" s="949">
        <f t="shared" si="704"/>
        <v>24.3</v>
      </c>
      <c r="V1666" s="949">
        <f t="shared" si="705"/>
        <v>0</v>
      </c>
      <c r="W1666" s="949">
        <f t="shared" si="706"/>
        <v>24.3</v>
      </c>
      <c r="X1666" s="949">
        <f t="shared" si="707"/>
        <v>344.3</v>
      </c>
    </row>
    <row r="1667" spans="2:34" ht="15.65" customHeight="1" outlineLevel="2" x14ac:dyDescent="0.25">
      <c r="B1667" s="782"/>
      <c r="D1667" s="808"/>
      <c r="E1667" s="796"/>
      <c r="F1667" s="769"/>
      <c r="G1667" s="767">
        <v>0</v>
      </c>
      <c r="H1667" s="767">
        <f>E1667*G1667</f>
        <v>0</v>
      </c>
      <c r="I1667" s="767">
        <v>0</v>
      </c>
      <c r="J1667" s="767">
        <f>E1667*I1667</f>
        <v>0</v>
      </c>
      <c r="K1667" s="767"/>
      <c r="L1667" s="767">
        <f>E1667*K1667</f>
        <v>0</v>
      </c>
      <c r="M1667" s="767">
        <f>J1667+H1667*Onderbouwing_M29!$Y$2+L1667</f>
        <v>0</v>
      </c>
      <c r="N1667" s="1049"/>
      <c r="O1667" s="785"/>
      <c r="P1667" s="785"/>
      <c r="Q1667" s="947" t="s">
        <v>1643</v>
      </c>
      <c r="R1667" s="949">
        <f t="shared" si="702"/>
        <v>0</v>
      </c>
      <c r="S1667" s="948" t="s">
        <v>1942</v>
      </c>
      <c r="T1667" s="949">
        <f t="shared" si="703"/>
        <v>0</v>
      </c>
      <c r="U1667" s="949">
        <f t="shared" si="704"/>
        <v>0</v>
      </c>
      <c r="V1667" s="949">
        <f t="shared" si="705"/>
        <v>0</v>
      </c>
      <c r="W1667" s="949">
        <f t="shared" si="706"/>
        <v>0</v>
      </c>
      <c r="X1667" s="949">
        <f t="shared" si="707"/>
        <v>0</v>
      </c>
    </row>
    <row r="1668" spans="2:34" ht="15.65" customHeight="1" outlineLevel="2" x14ac:dyDescent="0.25">
      <c r="B1668" s="782"/>
      <c r="D1668" s="816"/>
      <c r="E1668" s="783"/>
      <c r="G1668" s="784">
        <v>0</v>
      </c>
      <c r="H1668" s="784">
        <f>E1668*G1668</f>
        <v>0</v>
      </c>
      <c r="I1668" s="784">
        <v>0</v>
      </c>
      <c r="J1668" s="784">
        <f>E1668*I1668</f>
        <v>0</v>
      </c>
      <c r="K1668" s="784"/>
      <c r="L1668" s="784">
        <f>E1668*K1668</f>
        <v>0</v>
      </c>
      <c r="M1668" s="784">
        <f>J1668+H1668*Onderbouwing_M29!$Y$2+L1668</f>
        <v>0</v>
      </c>
      <c r="N1668" s="1049"/>
      <c r="O1668" s="785"/>
      <c r="P1668" s="785"/>
      <c r="Q1668" s="947" t="s">
        <v>1643</v>
      </c>
      <c r="R1668" s="949">
        <f t="shared" si="702"/>
        <v>0</v>
      </c>
      <c r="S1668" s="948" t="s">
        <v>1942</v>
      </c>
      <c r="T1668" s="949">
        <f t="shared" si="703"/>
        <v>0</v>
      </c>
      <c r="U1668" s="949">
        <f t="shared" si="704"/>
        <v>0</v>
      </c>
      <c r="V1668" s="949">
        <f t="shared" si="705"/>
        <v>0</v>
      </c>
      <c r="W1668" s="949">
        <f t="shared" si="706"/>
        <v>0</v>
      </c>
      <c r="X1668" s="949">
        <f t="shared" si="707"/>
        <v>0</v>
      </c>
    </row>
    <row r="1669" spans="2:34" ht="15.65" customHeight="1" outlineLevel="2" x14ac:dyDescent="0.25">
      <c r="B1669" s="782"/>
      <c r="D1669" s="816"/>
      <c r="E1669" s="783"/>
      <c r="G1669" s="784"/>
      <c r="H1669" s="784"/>
      <c r="I1669" s="784"/>
      <c r="J1669" s="784"/>
      <c r="K1669" s="784"/>
      <c r="L1669" s="784"/>
      <c r="M1669" s="784"/>
      <c r="N1669" s="1049"/>
      <c r="O1669" s="785"/>
      <c r="P1669" s="785"/>
      <c r="Q1669" s="785"/>
      <c r="R1669" s="785"/>
      <c r="S1669" s="785"/>
      <c r="T1669" s="785"/>
      <c r="U1669" s="785"/>
      <c r="V1669" s="785"/>
      <c r="W1669" s="785"/>
      <c r="X1669" s="785"/>
    </row>
    <row r="1670" spans="2:34" ht="15.65" customHeight="1" outlineLevel="2" x14ac:dyDescent="0.25">
      <c r="B1670" s="782"/>
      <c r="D1670" s="816"/>
      <c r="E1670" s="783"/>
      <c r="G1670" s="784"/>
      <c r="H1670" s="784"/>
      <c r="I1670" s="784"/>
      <c r="J1670" s="784"/>
      <c r="K1670" s="784"/>
      <c r="L1670" s="784"/>
      <c r="M1670" s="784"/>
      <c r="N1670" s="1049"/>
      <c r="O1670" s="785"/>
      <c r="P1670" s="785"/>
      <c r="Q1670" s="785"/>
      <c r="R1670" s="785"/>
      <c r="S1670" s="785"/>
      <c r="T1670" s="785"/>
      <c r="U1670" s="785"/>
      <c r="V1670" s="785"/>
      <c r="W1670" s="785"/>
      <c r="X1670" s="785"/>
    </row>
    <row r="1671" spans="2:34" ht="9" customHeight="1" outlineLevel="1" x14ac:dyDescent="0.25">
      <c r="B1671" s="788"/>
      <c r="D1671" s="789"/>
      <c r="E1671" s="791"/>
      <c r="F1671" s="789"/>
      <c r="G1671" s="790"/>
      <c r="H1671" s="790"/>
      <c r="I1671" s="790"/>
      <c r="J1671" s="790"/>
      <c r="K1671" s="790"/>
      <c r="L1671" s="790"/>
      <c r="M1671" s="790"/>
      <c r="N1671" s="1037"/>
      <c r="O1671" s="963"/>
      <c r="P1671" s="963"/>
      <c r="Q1671" s="963"/>
      <c r="R1671" s="963"/>
      <c r="S1671" s="963"/>
      <c r="T1671" s="963"/>
      <c r="U1671" s="963"/>
      <c r="V1671" s="963"/>
      <c r="W1671" s="963"/>
      <c r="X1671" s="963"/>
      <c r="Y1671" s="963"/>
      <c r="Z1671" s="774"/>
      <c r="AA1671" s="779"/>
      <c r="AB1671" s="753"/>
      <c r="AC1671" s="753"/>
      <c r="AD1671" s="753"/>
      <c r="AE1671" s="753"/>
      <c r="AF1671" s="753"/>
      <c r="AG1671" s="758"/>
      <c r="AH1671" s="758"/>
    </row>
    <row r="1672" spans="2:34" ht="15.65" customHeight="1" outlineLevel="1" x14ac:dyDescent="0.25">
      <c r="B1672" s="760" t="s">
        <v>1591</v>
      </c>
      <c r="D1672" s="761" t="s">
        <v>226</v>
      </c>
      <c r="E1672" s="780">
        <v>1</v>
      </c>
      <c r="F1672" s="761" t="s">
        <v>76</v>
      </c>
      <c r="G1672" s="762"/>
      <c r="H1672" s="762">
        <f>SUM(H1673:H1678)</f>
        <v>0</v>
      </c>
      <c r="I1672" s="762"/>
      <c r="J1672" s="762">
        <f>SUM(J1673:J1678)</f>
        <v>0</v>
      </c>
      <c r="K1672" s="762"/>
      <c r="L1672" s="762">
        <f>SUM(L1673:L1678)</f>
        <v>0</v>
      </c>
      <c r="M1672" s="762">
        <f>SUM(M1673:M1678)</f>
        <v>0</v>
      </c>
      <c r="N1672" s="1049"/>
      <c r="O1672" s="763">
        <f>SUM(M1673:M1678)</f>
        <v>0</v>
      </c>
      <c r="P1672" s="781" t="str">
        <f>B1672</f>
        <v>V4-3-X</v>
      </c>
      <c r="Q1672" s="781"/>
      <c r="R1672" s="781"/>
      <c r="S1672" s="781"/>
      <c r="T1672" s="781"/>
      <c r="U1672" s="781"/>
      <c r="V1672" s="781"/>
      <c r="W1672" s="781"/>
      <c r="X1672" s="781"/>
    </row>
    <row r="1673" spans="2:34" ht="15.65" customHeight="1" outlineLevel="2" x14ac:dyDescent="0.25">
      <c r="B1673" s="782"/>
      <c r="D1673" s="793" t="s">
        <v>168</v>
      </c>
      <c r="E1673" s="783"/>
      <c r="G1673" s="784"/>
      <c r="H1673" s="784"/>
      <c r="I1673" s="795"/>
      <c r="J1673" s="795"/>
      <c r="K1673" s="795"/>
      <c r="L1673" s="784"/>
      <c r="M1673" s="784"/>
      <c r="N1673" s="1049"/>
      <c r="O1673" s="785"/>
      <c r="P1673" s="785"/>
      <c r="Q1673" s="785"/>
      <c r="R1673" s="785"/>
      <c r="S1673" s="785"/>
      <c r="T1673" s="785"/>
      <c r="U1673" s="785"/>
      <c r="V1673" s="785"/>
      <c r="W1673" s="785"/>
      <c r="X1673" s="785"/>
    </row>
    <row r="1674" spans="2:34" ht="15.65" customHeight="1" outlineLevel="2" x14ac:dyDescent="0.25">
      <c r="B1674" s="782"/>
      <c r="D1674" s="1035" t="str">
        <f>D1672</f>
        <v>Bijkomende kosten</v>
      </c>
      <c r="E1674" s="798"/>
      <c r="F1674" s="800"/>
      <c r="G1674" s="766"/>
      <c r="H1674" s="766">
        <f>E1674*G1674</f>
        <v>0</v>
      </c>
      <c r="I1674" s="766"/>
      <c r="J1674" s="768">
        <f>E1674*I1674</f>
        <v>0</v>
      </c>
      <c r="K1674" s="766"/>
      <c r="L1674" s="768">
        <f>E1674*K1674</f>
        <v>0</v>
      </c>
      <c r="M1674" s="1046">
        <f>J1674+H1674*Onderbouwing_M29!$Y$2+L1674</f>
        <v>0</v>
      </c>
      <c r="N1674" s="1049"/>
      <c r="O1674" s="785"/>
      <c r="P1674" s="785"/>
      <c r="Q1674" s="785"/>
      <c r="R1674" s="785"/>
      <c r="S1674" s="785"/>
      <c r="T1674" s="785"/>
      <c r="U1674" s="785"/>
      <c r="V1674" s="785"/>
      <c r="W1674" s="785"/>
      <c r="X1674" s="785"/>
    </row>
    <row r="1675" spans="2:34" ht="15.65" customHeight="1" outlineLevel="2" x14ac:dyDescent="0.25">
      <c r="B1675" s="782"/>
      <c r="D1675" s="816"/>
      <c r="E1675" s="783"/>
      <c r="F1675" s="830"/>
      <c r="G1675" s="784">
        <v>0</v>
      </c>
      <c r="H1675" s="784">
        <f>E1675*G1675</f>
        <v>0</v>
      </c>
      <c r="I1675" s="784">
        <v>0</v>
      </c>
      <c r="J1675" s="784">
        <f>E1675*I1675</f>
        <v>0</v>
      </c>
      <c r="K1675" s="784"/>
      <c r="L1675" s="784">
        <f>E1675*K1675</f>
        <v>0</v>
      </c>
      <c r="M1675" s="784">
        <f>J1675+H1675*Onderbouwing_M29!$Y$2+L1675</f>
        <v>0</v>
      </c>
      <c r="N1675" s="1049"/>
      <c r="O1675" s="785"/>
      <c r="P1675" s="785"/>
      <c r="Q1675" s="785"/>
      <c r="R1675" s="785"/>
      <c r="S1675" s="785"/>
      <c r="T1675" s="785"/>
      <c r="U1675" s="785"/>
      <c r="V1675" s="785"/>
      <c r="W1675" s="785"/>
      <c r="X1675" s="785"/>
    </row>
    <row r="1676" spans="2:34" ht="15.65" customHeight="1" outlineLevel="2" x14ac:dyDescent="0.25">
      <c r="B1676" s="782"/>
      <c r="D1676" s="816"/>
      <c r="E1676" s="783"/>
      <c r="G1676" s="784">
        <v>0</v>
      </c>
      <c r="H1676" s="784">
        <f>E1676*G1676</f>
        <v>0</v>
      </c>
      <c r="I1676" s="784">
        <v>0</v>
      </c>
      <c r="J1676" s="784">
        <f>E1676*I1676</f>
        <v>0</v>
      </c>
      <c r="K1676" s="784"/>
      <c r="L1676" s="784">
        <f>E1676*K1676</f>
        <v>0</v>
      </c>
      <c r="M1676" s="784">
        <f>J1676+H1676*Onderbouwing_M29!$Y$2+L1676</f>
        <v>0</v>
      </c>
      <c r="N1676" s="1049"/>
      <c r="O1676" s="785"/>
      <c r="P1676" s="785"/>
      <c r="Q1676" s="785"/>
      <c r="R1676" s="785"/>
      <c r="S1676" s="785"/>
      <c r="T1676" s="785"/>
      <c r="U1676" s="785"/>
      <c r="V1676" s="785"/>
      <c r="W1676" s="785"/>
      <c r="X1676" s="785"/>
    </row>
    <row r="1677" spans="2:34" ht="15.65" customHeight="1" outlineLevel="2" x14ac:dyDescent="0.25"/>
    <row r="1678" spans="2:34" ht="15.65" customHeight="1" outlineLevel="2" x14ac:dyDescent="0.25"/>
    <row r="1679" spans="2:34" ht="9" customHeight="1" outlineLevel="1" x14ac:dyDescent="0.25">
      <c r="B1679" s="788"/>
      <c r="D1679" s="789"/>
      <c r="E1679" s="791"/>
      <c r="F1679" s="789"/>
      <c r="G1679" s="790"/>
      <c r="H1679" s="790"/>
      <c r="I1679" s="790"/>
      <c r="J1679" s="790"/>
      <c r="K1679" s="790"/>
      <c r="L1679" s="790"/>
      <c r="M1679" s="790"/>
      <c r="N1679" s="1037"/>
      <c r="O1679" s="963"/>
      <c r="P1679" s="963"/>
      <c r="Q1679" s="963"/>
      <c r="R1679" s="963"/>
      <c r="S1679" s="963"/>
      <c r="T1679" s="963"/>
      <c r="U1679" s="963"/>
      <c r="V1679" s="963"/>
      <c r="W1679" s="963"/>
      <c r="X1679" s="963"/>
      <c r="Y1679" s="963"/>
      <c r="Z1679" s="774"/>
      <c r="AA1679" s="779"/>
      <c r="AB1679" s="753"/>
      <c r="AC1679" s="753"/>
      <c r="AD1679" s="753"/>
      <c r="AE1679" s="753"/>
      <c r="AF1679" s="753"/>
      <c r="AG1679" s="758"/>
      <c r="AH1679" s="758"/>
    </row>
    <row r="1680" spans="2:34" ht="15.65" customHeight="1" outlineLevel="1" x14ac:dyDescent="0.25">
      <c r="B1680" s="760" t="s">
        <v>293</v>
      </c>
      <c r="D1680" s="761" t="s">
        <v>2097</v>
      </c>
      <c r="E1680" s="780">
        <v>1</v>
      </c>
      <c r="F1680" s="761" t="s">
        <v>77</v>
      </c>
      <c r="G1680" s="762"/>
      <c r="H1680" s="762">
        <f>SUM(H1681:H1716)</f>
        <v>0</v>
      </c>
      <c r="I1680" s="762"/>
      <c r="J1680" s="762">
        <f>SUM(J1681:J1716)</f>
        <v>0</v>
      </c>
      <c r="K1680" s="762"/>
      <c r="L1680" s="762">
        <f>SUM(L1681:L1716)</f>
        <v>40357</v>
      </c>
      <c r="M1680" s="762">
        <f>SUM(M1681:M1716)</f>
        <v>40357</v>
      </c>
      <c r="N1680" s="1049"/>
      <c r="O1680" s="763">
        <f>SUM(M1681:M1716)</f>
        <v>40357</v>
      </c>
      <c r="P1680" s="781" t="str">
        <f>B1680</f>
        <v>V4-4-A</v>
      </c>
      <c r="Q1680" s="781"/>
      <c r="R1680" s="781"/>
      <c r="S1680" s="781"/>
      <c r="T1680" s="781"/>
      <c r="U1680" s="781"/>
      <c r="V1680" s="781"/>
      <c r="W1680" s="781"/>
      <c r="X1680" s="781"/>
      <c r="Y1680" s="764"/>
      <c r="Z1680" s="939"/>
    </row>
    <row r="1681" spans="2:26" ht="15.65" customHeight="1" outlineLevel="2" x14ac:dyDescent="0.25">
      <c r="B1681" s="782"/>
      <c r="D1681" s="793" t="s">
        <v>1426</v>
      </c>
      <c r="E1681" s="783"/>
      <c r="G1681" s="784"/>
      <c r="H1681" s="784"/>
      <c r="I1681" s="795"/>
      <c r="J1681" s="795"/>
      <c r="K1681" s="795"/>
      <c r="L1681" s="784"/>
      <c r="M1681" s="784"/>
      <c r="N1681" s="1049"/>
      <c r="O1681" s="785"/>
      <c r="P1681" s="785"/>
      <c r="Q1681" s="785"/>
      <c r="R1681" s="785"/>
      <c r="S1681" s="785"/>
      <c r="T1681" s="785"/>
      <c r="U1681" s="785"/>
      <c r="V1681" s="785"/>
      <c r="W1681" s="785"/>
      <c r="X1681" s="785"/>
      <c r="Y1681" s="785"/>
      <c r="Z1681" s="939"/>
    </row>
    <row r="1682" spans="2:26" s="769" customFormat="1" ht="15.65" customHeight="1" outlineLevel="2" x14ac:dyDescent="0.25">
      <c r="B1682" s="1029"/>
      <c r="C1682" s="1044"/>
      <c r="D1682" s="769" t="s">
        <v>2098</v>
      </c>
      <c r="E1682" s="798"/>
      <c r="F1682" s="800"/>
      <c r="G1682" s="766"/>
      <c r="H1682" s="766"/>
      <c r="I1682" s="766"/>
      <c r="J1682" s="768"/>
      <c r="K1682" s="766"/>
      <c r="L1682" s="768"/>
      <c r="M1682" s="1046"/>
      <c r="N1682" s="1050"/>
      <c r="O1682" s="787"/>
      <c r="P1682" s="787"/>
      <c r="Q1682" s="787"/>
      <c r="R1682" s="787"/>
      <c r="S1682" s="787"/>
      <c r="T1682" s="787"/>
      <c r="U1682" s="787"/>
      <c r="V1682" s="787"/>
      <c r="W1682" s="787"/>
      <c r="X1682" s="787"/>
      <c r="Z1682" s="770"/>
    </row>
    <row r="1683" spans="2:26" s="769" customFormat="1" ht="15.65" customHeight="1" outlineLevel="2" x14ac:dyDescent="0.25">
      <c r="B1683" s="1029"/>
      <c r="C1683" s="1044"/>
      <c r="D1683" s="1035" t="s">
        <v>2099</v>
      </c>
      <c r="E1683" s="798"/>
      <c r="F1683" s="800"/>
      <c r="G1683" s="766"/>
      <c r="H1683" s="766"/>
      <c r="I1683" s="766"/>
      <c r="J1683" s="768"/>
      <c r="K1683" s="766"/>
      <c r="L1683" s="768"/>
      <c r="M1683" s="1046"/>
      <c r="N1683" s="1050"/>
      <c r="O1683" s="787"/>
      <c r="P1683" s="787"/>
      <c r="Q1683" s="787"/>
      <c r="R1683" s="787"/>
      <c r="S1683" s="787"/>
      <c r="T1683" s="787"/>
      <c r="U1683" s="787"/>
      <c r="V1683" s="787"/>
      <c r="W1683" s="787"/>
      <c r="X1683" s="787"/>
      <c r="Z1683" s="770"/>
    </row>
    <row r="1684" spans="2:26" s="769" customFormat="1" ht="15.65" customHeight="1" outlineLevel="2" x14ac:dyDescent="0.25">
      <c r="B1684" s="1029"/>
      <c r="C1684" s="1044"/>
      <c r="D1684" s="1035" t="s">
        <v>2100</v>
      </c>
      <c r="E1684" s="798"/>
      <c r="F1684" s="800"/>
      <c r="G1684" s="766"/>
      <c r="H1684" s="766"/>
      <c r="I1684" s="766"/>
      <c r="J1684" s="768"/>
      <c r="K1684" s="766"/>
      <c r="L1684" s="768"/>
      <c r="M1684" s="1046"/>
      <c r="N1684" s="1050"/>
      <c r="O1684" s="787"/>
      <c r="P1684" s="787"/>
      <c r="Q1684" s="787"/>
      <c r="R1684" s="787"/>
      <c r="S1684" s="787"/>
      <c r="T1684" s="787"/>
      <c r="U1684" s="787"/>
      <c r="V1684" s="787"/>
      <c r="W1684" s="787"/>
      <c r="X1684" s="787"/>
      <c r="Z1684" s="770"/>
    </row>
    <row r="1685" spans="2:26" s="769" customFormat="1" ht="15.65" customHeight="1" outlineLevel="2" x14ac:dyDescent="0.25">
      <c r="B1685" s="1029"/>
      <c r="C1685" s="1044"/>
      <c r="D1685" s="1035" t="s">
        <v>2101</v>
      </c>
      <c r="E1685" s="798"/>
      <c r="F1685" s="800"/>
      <c r="G1685" s="766"/>
      <c r="H1685" s="766"/>
      <c r="I1685" s="766"/>
      <c r="J1685" s="768"/>
      <c r="K1685" s="766"/>
      <c r="L1685" s="768"/>
      <c r="M1685" s="1046"/>
      <c r="N1685" s="1050"/>
      <c r="O1685" s="787"/>
      <c r="P1685" s="787"/>
      <c r="Q1685" s="787"/>
      <c r="R1685" s="787"/>
      <c r="S1685" s="787"/>
      <c r="T1685" s="787"/>
      <c r="U1685" s="787"/>
      <c r="V1685" s="787"/>
      <c r="W1685" s="787"/>
      <c r="X1685" s="787"/>
      <c r="Z1685" s="770"/>
    </row>
    <row r="1686" spans="2:26" ht="15.65" customHeight="1" outlineLevel="2" x14ac:dyDescent="0.25">
      <c r="B1686" s="782"/>
      <c r="D1686" s="1035" t="s">
        <v>2102</v>
      </c>
      <c r="E1686" s="783"/>
      <c r="G1686" s="784"/>
      <c r="H1686" s="784"/>
      <c r="I1686" s="784"/>
      <c r="J1686" s="784"/>
      <c r="K1686" s="784"/>
      <c r="L1686" s="784"/>
      <c r="M1686" s="784"/>
      <c r="N1686" s="1049"/>
      <c r="O1686" s="787"/>
      <c r="P1686" s="785"/>
      <c r="Q1686" s="785"/>
      <c r="R1686" s="785"/>
      <c r="S1686" s="785"/>
      <c r="T1686" s="785"/>
      <c r="U1686" s="785"/>
      <c r="V1686" s="785"/>
      <c r="W1686" s="785"/>
      <c r="X1686" s="785"/>
    </row>
    <row r="1687" spans="2:26" ht="15.65" customHeight="1" outlineLevel="2" x14ac:dyDescent="0.25">
      <c r="B1687" s="782" t="s">
        <v>2131</v>
      </c>
      <c r="D1687" s="1035" t="s">
        <v>2128</v>
      </c>
      <c r="E1687" s="798">
        <v>1</v>
      </c>
      <c r="F1687" s="800" t="s">
        <v>77</v>
      </c>
      <c r="G1687" s="766"/>
      <c r="H1687" s="766">
        <f>E1687*G1687</f>
        <v>0</v>
      </c>
      <c r="I1687" s="766"/>
      <c r="J1687" s="768">
        <f>E1687*I1687</f>
        <v>0</v>
      </c>
      <c r="K1687" s="768">
        <v>888</v>
      </c>
      <c r="L1687" s="768">
        <f>E1687*K1687</f>
        <v>888</v>
      </c>
      <c r="M1687" s="1046">
        <f>J1687+H1687*Onderbouwing_M29!$Y$2+L1687</f>
        <v>888</v>
      </c>
      <c r="N1687" s="1049"/>
      <c r="O1687" s="787"/>
      <c r="P1687" s="785"/>
      <c r="Q1687" s="930" t="s">
        <v>1578</v>
      </c>
      <c r="R1687" s="930">
        <f>_xlfn.XLOOKUP(Q1687,Tabellen!$B$4:$B$16,Tabellen!$C$4:$C$16,"controleren")</f>
        <v>0.25</v>
      </c>
      <c r="S1687" s="931">
        <f>M1687*R1687</f>
        <v>222</v>
      </c>
      <c r="T1687" s="931">
        <f>M1687-S1687</f>
        <v>666</v>
      </c>
      <c r="U1687" s="931">
        <f>S1687*$U$2</f>
        <v>19.98</v>
      </c>
      <c r="V1687" s="931">
        <f>T1687*$V$2</f>
        <v>139.85999999999999</v>
      </c>
      <c r="W1687" s="787">
        <f>U1687+V1687</f>
        <v>159.83999999999997</v>
      </c>
      <c r="X1687" s="787">
        <f>M1687+W1687</f>
        <v>1047.8399999999999</v>
      </c>
    </row>
    <row r="1688" spans="2:26" s="769" customFormat="1" ht="15.65" customHeight="1" outlineLevel="2" x14ac:dyDescent="0.25">
      <c r="B1688" s="782" t="s">
        <v>2132</v>
      </c>
      <c r="C1688" s="1044"/>
      <c r="D1688" s="1035" t="s">
        <v>2127</v>
      </c>
      <c r="E1688" s="798">
        <v>1</v>
      </c>
      <c r="F1688" s="800" t="s">
        <v>77</v>
      </c>
      <c r="G1688" s="766"/>
      <c r="H1688" s="766">
        <f t="shared" ref="H1688:H1695" si="708">E1688*G1688</f>
        <v>0</v>
      </c>
      <c r="I1688" s="766">
        <v>0</v>
      </c>
      <c r="J1688" s="768">
        <f t="shared" ref="J1688:J1695" si="709">E1688*I1688</f>
        <v>0</v>
      </c>
      <c r="K1688" s="766">
        <v>900</v>
      </c>
      <c r="L1688" s="768">
        <f t="shared" ref="L1688:L1696" si="710">+K1688*E1688</f>
        <v>900</v>
      </c>
      <c r="M1688" s="1046">
        <f>J1688+H1688*Onderbouwing_M29!$Y$2+L1688</f>
        <v>900</v>
      </c>
      <c r="N1688" s="1050"/>
      <c r="O1688" s="787"/>
      <c r="P1688" s="787"/>
      <c r="Q1688" s="930" t="s">
        <v>1578</v>
      </c>
      <c r="R1688" s="930">
        <f>_xlfn.XLOOKUP(Q1688,Tabellen!$B$4:$B$16,Tabellen!$C$4:$C$16,"controleren")</f>
        <v>0.25</v>
      </c>
      <c r="S1688" s="931">
        <f t="shared" ref="S1688:S1711" si="711">M1688*R1688</f>
        <v>225</v>
      </c>
      <c r="T1688" s="931">
        <f t="shared" ref="T1688:T1711" si="712">M1688-S1688</f>
        <v>675</v>
      </c>
      <c r="U1688" s="931">
        <f t="shared" ref="U1688:U1711" si="713">S1688*$U$2</f>
        <v>20.25</v>
      </c>
      <c r="V1688" s="931">
        <f t="shared" ref="V1688:V1711" si="714">T1688*$V$2</f>
        <v>141.75</v>
      </c>
      <c r="W1688" s="787">
        <f t="shared" ref="W1688:W1711" si="715">U1688+V1688</f>
        <v>162</v>
      </c>
      <c r="X1688" s="787">
        <f t="shared" ref="X1688:X1711" si="716">M1688+W1688</f>
        <v>1062</v>
      </c>
      <c r="Z1688" s="770"/>
    </row>
    <row r="1689" spans="2:26" s="769" customFormat="1" ht="15.65" customHeight="1" outlineLevel="2" x14ac:dyDescent="0.25">
      <c r="B1689" s="782" t="s">
        <v>2133</v>
      </c>
      <c r="C1689" s="1042"/>
      <c r="D1689" s="1035" t="s">
        <v>2126</v>
      </c>
      <c r="E1689" s="798">
        <v>1</v>
      </c>
      <c r="F1689" s="800" t="s">
        <v>77</v>
      </c>
      <c r="G1689" s="768"/>
      <c r="H1689" s="766">
        <f t="shared" si="708"/>
        <v>0</v>
      </c>
      <c r="I1689" s="768"/>
      <c r="J1689" s="768">
        <f t="shared" si="709"/>
        <v>0</v>
      </c>
      <c r="K1689" s="768">
        <v>948</v>
      </c>
      <c r="L1689" s="768">
        <f t="shared" si="710"/>
        <v>948</v>
      </c>
      <c r="M1689" s="1046">
        <f>J1689+H1689*Onderbouwing_M29!$Y$2+L1689</f>
        <v>948</v>
      </c>
      <c r="N1689" s="1050"/>
      <c r="O1689" s="787"/>
      <c r="P1689" s="829"/>
      <c r="Q1689" s="930" t="s">
        <v>1578</v>
      </c>
      <c r="R1689" s="930">
        <f>_xlfn.XLOOKUP(Q1689,Tabellen!$B$4:$B$16,Tabellen!$C$4:$C$16,"controleren")</f>
        <v>0.25</v>
      </c>
      <c r="S1689" s="931">
        <f t="shared" si="711"/>
        <v>237</v>
      </c>
      <c r="T1689" s="931">
        <f t="shared" si="712"/>
        <v>711</v>
      </c>
      <c r="U1689" s="931">
        <f t="shared" si="713"/>
        <v>21.33</v>
      </c>
      <c r="V1689" s="931">
        <f t="shared" si="714"/>
        <v>149.31</v>
      </c>
      <c r="W1689" s="787">
        <f t="shared" si="715"/>
        <v>170.64</v>
      </c>
      <c r="X1689" s="787">
        <f t="shared" si="716"/>
        <v>1118.6399999999999</v>
      </c>
      <c r="Z1689" s="770"/>
    </row>
    <row r="1690" spans="2:26" s="769" customFormat="1" ht="15.65" customHeight="1" outlineLevel="2" x14ac:dyDescent="0.25">
      <c r="B1690" s="782" t="s">
        <v>2134</v>
      </c>
      <c r="C1690" s="1044"/>
      <c r="D1690" s="1035" t="s">
        <v>2125</v>
      </c>
      <c r="E1690" s="798">
        <v>1</v>
      </c>
      <c r="F1690" s="800" t="s">
        <v>77</v>
      </c>
      <c r="G1690" s="766"/>
      <c r="H1690" s="766">
        <f t="shared" si="708"/>
        <v>0</v>
      </c>
      <c r="I1690" s="766">
        <v>0</v>
      </c>
      <c r="J1690" s="768">
        <f t="shared" si="709"/>
        <v>0</v>
      </c>
      <c r="K1690" s="766">
        <v>1016</v>
      </c>
      <c r="L1690" s="768">
        <f t="shared" si="710"/>
        <v>1016</v>
      </c>
      <c r="M1690" s="1046">
        <f>J1690+H1690*Onderbouwing_M29!$Y$2+L1690</f>
        <v>1016</v>
      </c>
      <c r="N1690" s="1050"/>
      <c r="O1690" s="787"/>
      <c r="P1690" s="787"/>
      <c r="Q1690" s="930" t="s">
        <v>1578</v>
      </c>
      <c r="R1690" s="930">
        <f>_xlfn.XLOOKUP(Q1690,Tabellen!$B$4:$B$16,Tabellen!$C$4:$C$16,"controleren")</f>
        <v>0.25</v>
      </c>
      <c r="S1690" s="931">
        <f t="shared" si="711"/>
        <v>254</v>
      </c>
      <c r="T1690" s="931">
        <f t="shared" si="712"/>
        <v>762</v>
      </c>
      <c r="U1690" s="931">
        <f t="shared" si="713"/>
        <v>22.86</v>
      </c>
      <c r="V1690" s="931">
        <f t="shared" si="714"/>
        <v>160.01999999999998</v>
      </c>
      <c r="W1690" s="787">
        <f t="shared" si="715"/>
        <v>182.88</v>
      </c>
      <c r="X1690" s="787">
        <f t="shared" si="716"/>
        <v>1198.8800000000001</v>
      </c>
      <c r="Z1690" s="770"/>
    </row>
    <row r="1691" spans="2:26" s="769" customFormat="1" ht="15.65" customHeight="1" outlineLevel="2" x14ac:dyDescent="0.25">
      <c r="B1691" s="782" t="s">
        <v>2135</v>
      </c>
      <c r="C1691" s="1044"/>
      <c r="D1691" s="1035" t="s">
        <v>2124</v>
      </c>
      <c r="E1691" s="798">
        <v>1</v>
      </c>
      <c r="F1691" s="800" t="s">
        <v>77</v>
      </c>
      <c r="G1691" s="766"/>
      <c r="H1691" s="766">
        <f t="shared" si="708"/>
        <v>0</v>
      </c>
      <c r="I1691" s="766">
        <v>0</v>
      </c>
      <c r="J1691" s="768">
        <f t="shared" si="709"/>
        <v>0</v>
      </c>
      <c r="K1691" s="766">
        <v>1003</v>
      </c>
      <c r="L1691" s="768">
        <f t="shared" si="710"/>
        <v>1003</v>
      </c>
      <c r="M1691" s="1046">
        <f>J1691+H1691*Onderbouwing_M29!$Y$2+L1691</f>
        <v>1003</v>
      </c>
      <c r="N1691" s="1050"/>
      <c r="O1691" s="787"/>
      <c r="P1691" s="787"/>
      <c r="Q1691" s="930" t="s">
        <v>1578</v>
      </c>
      <c r="R1691" s="930">
        <f>_xlfn.XLOOKUP(Q1691,Tabellen!$B$4:$B$16,Tabellen!$C$4:$C$16,"controleren")</f>
        <v>0.25</v>
      </c>
      <c r="S1691" s="931">
        <f t="shared" si="711"/>
        <v>250.75</v>
      </c>
      <c r="T1691" s="931">
        <f t="shared" si="712"/>
        <v>752.25</v>
      </c>
      <c r="U1691" s="931">
        <f t="shared" si="713"/>
        <v>22.567499999999999</v>
      </c>
      <c r="V1691" s="931">
        <f t="shared" si="714"/>
        <v>157.9725</v>
      </c>
      <c r="W1691" s="787">
        <f t="shared" si="715"/>
        <v>180.54</v>
      </c>
      <c r="X1691" s="787">
        <f t="shared" si="716"/>
        <v>1183.54</v>
      </c>
      <c r="Z1691" s="770"/>
    </row>
    <row r="1692" spans="2:26" s="769" customFormat="1" ht="15.65" customHeight="1" outlineLevel="2" x14ac:dyDescent="0.25">
      <c r="B1692" s="782" t="s">
        <v>2136</v>
      </c>
      <c r="C1692" s="1044"/>
      <c r="D1692" s="1035" t="s">
        <v>2123</v>
      </c>
      <c r="E1692" s="798">
        <v>1</v>
      </c>
      <c r="F1692" s="800" t="s">
        <v>77</v>
      </c>
      <c r="G1692" s="766"/>
      <c r="H1692" s="766">
        <f t="shared" si="708"/>
        <v>0</v>
      </c>
      <c r="I1692" s="766">
        <v>0</v>
      </c>
      <c r="J1692" s="768">
        <f t="shared" si="709"/>
        <v>0</v>
      </c>
      <c r="K1692" s="766">
        <v>1020</v>
      </c>
      <c r="L1692" s="768">
        <f t="shared" si="710"/>
        <v>1020</v>
      </c>
      <c r="M1692" s="1046">
        <f>J1692+H1692*Onderbouwing_M29!$Y$2+L1692</f>
        <v>1020</v>
      </c>
      <c r="N1692" s="1050"/>
      <c r="O1692" s="787"/>
      <c r="P1692" s="787"/>
      <c r="Q1692" s="930" t="s">
        <v>1578</v>
      </c>
      <c r="R1692" s="930">
        <f>_xlfn.XLOOKUP(Q1692,Tabellen!$B$4:$B$16,Tabellen!$C$4:$C$16,"controleren")</f>
        <v>0.25</v>
      </c>
      <c r="S1692" s="931">
        <f t="shared" si="711"/>
        <v>255</v>
      </c>
      <c r="T1692" s="931">
        <f t="shared" si="712"/>
        <v>765</v>
      </c>
      <c r="U1692" s="931">
        <f t="shared" si="713"/>
        <v>22.95</v>
      </c>
      <c r="V1692" s="931">
        <f t="shared" si="714"/>
        <v>160.65</v>
      </c>
      <c r="W1692" s="787">
        <f t="shared" si="715"/>
        <v>183.6</v>
      </c>
      <c r="X1692" s="787">
        <f t="shared" si="716"/>
        <v>1203.5999999999999</v>
      </c>
      <c r="Z1692" s="770"/>
    </row>
    <row r="1693" spans="2:26" s="769" customFormat="1" ht="15.65" customHeight="1" outlineLevel="2" x14ac:dyDescent="0.25">
      <c r="B1693" s="782" t="s">
        <v>2137</v>
      </c>
      <c r="C1693" s="1044"/>
      <c r="D1693" s="1035" t="s">
        <v>2122</v>
      </c>
      <c r="E1693" s="798">
        <v>1</v>
      </c>
      <c r="F1693" s="800" t="s">
        <v>77</v>
      </c>
      <c r="G1693" s="766"/>
      <c r="H1693" s="766">
        <f t="shared" si="708"/>
        <v>0</v>
      </c>
      <c r="I1693" s="766">
        <v>0</v>
      </c>
      <c r="J1693" s="768">
        <f t="shared" si="709"/>
        <v>0</v>
      </c>
      <c r="K1693" s="766">
        <v>1089</v>
      </c>
      <c r="L1693" s="768">
        <f t="shared" si="710"/>
        <v>1089</v>
      </c>
      <c r="M1693" s="1046">
        <f>J1693+H1693*Onderbouwing_M29!$Y$2+L1693</f>
        <v>1089</v>
      </c>
      <c r="N1693" s="1050"/>
      <c r="O1693" s="787"/>
      <c r="P1693" s="787"/>
      <c r="Q1693" s="930" t="s">
        <v>1578</v>
      </c>
      <c r="R1693" s="930">
        <f>_xlfn.XLOOKUP(Q1693,Tabellen!$B$4:$B$16,Tabellen!$C$4:$C$16,"controleren")</f>
        <v>0.25</v>
      </c>
      <c r="S1693" s="931">
        <f t="shared" si="711"/>
        <v>272.25</v>
      </c>
      <c r="T1693" s="931">
        <f t="shared" si="712"/>
        <v>816.75</v>
      </c>
      <c r="U1693" s="931">
        <f t="shared" si="713"/>
        <v>24.502499999999998</v>
      </c>
      <c r="V1693" s="931">
        <f t="shared" si="714"/>
        <v>171.51749999999998</v>
      </c>
      <c r="W1693" s="787">
        <f t="shared" si="715"/>
        <v>196.01999999999998</v>
      </c>
      <c r="X1693" s="787">
        <f t="shared" si="716"/>
        <v>1285.02</v>
      </c>
      <c r="Z1693" s="770"/>
    </row>
    <row r="1694" spans="2:26" s="769" customFormat="1" ht="15.65" customHeight="1" outlineLevel="2" x14ac:dyDescent="0.25">
      <c r="B1694" s="782" t="s">
        <v>2138</v>
      </c>
      <c r="C1694" s="1044"/>
      <c r="D1694" s="1035" t="s">
        <v>2121</v>
      </c>
      <c r="E1694" s="798">
        <v>1</v>
      </c>
      <c r="F1694" s="800" t="s">
        <v>77</v>
      </c>
      <c r="G1694" s="766"/>
      <c r="H1694" s="766">
        <f t="shared" si="708"/>
        <v>0</v>
      </c>
      <c r="I1694" s="766">
        <v>0</v>
      </c>
      <c r="J1694" s="768">
        <f t="shared" si="709"/>
        <v>0</v>
      </c>
      <c r="K1694" s="766">
        <v>1015</v>
      </c>
      <c r="L1694" s="768">
        <f t="shared" si="710"/>
        <v>1015</v>
      </c>
      <c r="M1694" s="1046">
        <f>J1694+H1694*Onderbouwing_M29!$Y$2+L1694</f>
        <v>1015</v>
      </c>
      <c r="N1694" s="1050"/>
      <c r="O1694" s="787"/>
      <c r="P1694" s="787"/>
      <c r="Q1694" s="930" t="s">
        <v>1578</v>
      </c>
      <c r="R1694" s="930">
        <f>_xlfn.XLOOKUP(Q1694,Tabellen!$B$4:$B$16,Tabellen!$C$4:$C$16,"controleren")</f>
        <v>0.25</v>
      </c>
      <c r="S1694" s="931">
        <f t="shared" si="711"/>
        <v>253.75</v>
      </c>
      <c r="T1694" s="931">
        <f t="shared" si="712"/>
        <v>761.25</v>
      </c>
      <c r="U1694" s="931">
        <f t="shared" si="713"/>
        <v>22.837499999999999</v>
      </c>
      <c r="V1694" s="931">
        <f t="shared" si="714"/>
        <v>159.86249999999998</v>
      </c>
      <c r="W1694" s="787">
        <f t="shared" si="715"/>
        <v>182.7</v>
      </c>
      <c r="X1694" s="787">
        <f t="shared" si="716"/>
        <v>1197.7</v>
      </c>
      <c r="Z1694" s="770"/>
    </row>
    <row r="1695" spans="2:26" s="769" customFormat="1" ht="15.65" customHeight="1" outlineLevel="2" x14ac:dyDescent="0.25">
      <c r="B1695" s="782" t="s">
        <v>2139</v>
      </c>
      <c r="C1695" s="1044"/>
      <c r="D1695" s="1035" t="s">
        <v>2120</v>
      </c>
      <c r="E1695" s="798">
        <v>1</v>
      </c>
      <c r="F1695" s="800" t="s">
        <v>77</v>
      </c>
      <c r="G1695" s="766"/>
      <c r="H1695" s="766">
        <f t="shared" si="708"/>
        <v>0</v>
      </c>
      <c r="I1695" s="766">
        <v>0</v>
      </c>
      <c r="J1695" s="768">
        <f t="shared" si="709"/>
        <v>0</v>
      </c>
      <c r="K1695" s="766">
        <v>1087</v>
      </c>
      <c r="L1695" s="768">
        <f t="shared" si="710"/>
        <v>1087</v>
      </c>
      <c r="M1695" s="1046">
        <f>J1695+H1695*Onderbouwing_M29!$Y$2+L1695</f>
        <v>1087</v>
      </c>
      <c r="N1695" s="1050"/>
      <c r="O1695" s="787"/>
      <c r="P1695" s="787"/>
      <c r="Q1695" s="930" t="s">
        <v>1578</v>
      </c>
      <c r="R1695" s="930">
        <f>_xlfn.XLOOKUP(Q1695,Tabellen!$B$4:$B$16,Tabellen!$C$4:$C$16,"controleren")</f>
        <v>0.25</v>
      </c>
      <c r="S1695" s="931">
        <f t="shared" si="711"/>
        <v>271.75</v>
      </c>
      <c r="T1695" s="931">
        <f t="shared" si="712"/>
        <v>815.25</v>
      </c>
      <c r="U1695" s="931">
        <f t="shared" si="713"/>
        <v>24.4575</v>
      </c>
      <c r="V1695" s="931">
        <f t="shared" si="714"/>
        <v>171.20249999999999</v>
      </c>
      <c r="W1695" s="787">
        <f t="shared" si="715"/>
        <v>195.66</v>
      </c>
      <c r="X1695" s="787">
        <f t="shared" si="716"/>
        <v>1282.6600000000001</v>
      </c>
      <c r="Z1695" s="770"/>
    </row>
    <row r="1696" spans="2:26" ht="15.65" customHeight="1" outlineLevel="2" x14ac:dyDescent="0.25">
      <c r="B1696" s="782" t="s">
        <v>2140</v>
      </c>
      <c r="D1696" s="1035" t="s">
        <v>2119</v>
      </c>
      <c r="E1696" s="798">
        <v>1</v>
      </c>
      <c r="F1696" s="800" t="s">
        <v>77</v>
      </c>
      <c r="G1696" s="766"/>
      <c r="H1696" s="766">
        <f>E1696*G1696</f>
        <v>0</v>
      </c>
      <c r="I1696" s="766"/>
      <c r="J1696" s="768">
        <f>E1696*I1696</f>
        <v>0</v>
      </c>
      <c r="K1696" s="768">
        <v>11300</v>
      </c>
      <c r="L1696" s="768">
        <f t="shared" si="710"/>
        <v>11300</v>
      </c>
      <c r="M1696" s="1046">
        <f>J1696+H1696*Onderbouwing_M29!$Y$2+L1696</f>
        <v>11300</v>
      </c>
      <c r="N1696" s="1049"/>
      <c r="O1696" s="787"/>
      <c r="P1696" s="785"/>
      <c r="Q1696" s="930" t="s">
        <v>1578</v>
      </c>
      <c r="R1696" s="930">
        <f>_xlfn.XLOOKUP(Q1696,Tabellen!$B$4:$B$16,Tabellen!$C$4:$C$16,"controleren")</f>
        <v>0.25</v>
      </c>
      <c r="S1696" s="931">
        <f t="shared" si="711"/>
        <v>2825</v>
      </c>
      <c r="T1696" s="931">
        <f t="shared" si="712"/>
        <v>8475</v>
      </c>
      <c r="U1696" s="931">
        <f t="shared" si="713"/>
        <v>254.25</v>
      </c>
      <c r="V1696" s="931">
        <f t="shared" si="714"/>
        <v>1779.75</v>
      </c>
      <c r="W1696" s="787">
        <f t="shared" si="715"/>
        <v>2034</v>
      </c>
      <c r="X1696" s="787">
        <f t="shared" si="716"/>
        <v>13334</v>
      </c>
    </row>
    <row r="1697" spans="2:26" s="769" customFormat="1" ht="15.65" customHeight="1" outlineLevel="2" x14ac:dyDescent="0.25">
      <c r="B1697" s="782" t="s">
        <v>2141</v>
      </c>
      <c r="C1697" s="1044"/>
      <c r="D1697" s="1035" t="s">
        <v>2118</v>
      </c>
      <c r="E1697" s="798">
        <v>1</v>
      </c>
      <c r="F1697" s="800" t="s">
        <v>77</v>
      </c>
      <c r="G1697" s="766"/>
      <c r="H1697" s="766">
        <f t="shared" ref="H1697:H1704" si="717">E1697*G1697</f>
        <v>0</v>
      </c>
      <c r="I1697" s="766">
        <v>0</v>
      </c>
      <c r="J1697" s="768">
        <f t="shared" ref="J1697:J1704" si="718">E1697*I1697</f>
        <v>0</v>
      </c>
      <c r="K1697" s="766">
        <v>1247</v>
      </c>
      <c r="L1697" s="768">
        <f t="shared" ref="L1697:L1705" si="719">+K1697*E1697</f>
        <v>1247</v>
      </c>
      <c r="M1697" s="1046">
        <f>J1697+H1697*Onderbouwing_M29!$Y$2+L1697</f>
        <v>1247</v>
      </c>
      <c r="N1697" s="1050"/>
      <c r="O1697" s="787"/>
      <c r="P1697" s="787"/>
      <c r="Q1697" s="930" t="s">
        <v>1578</v>
      </c>
      <c r="R1697" s="930">
        <f>_xlfn.XLOOKUP(Q1697,Tabellen!$B$4:$B$16,Tabellen!$C$4:$C$16,"controleren")</f>
        <v>0.25</v>
      </c>
      <c r="S1697" s="931">
        <f t="shared" si="711"/>
        <v>311.75</v>
      </c>
      <c r="T1697" s="931">
        <f t="shared" si="712"/>
        <v>935.25</v>
      </c>
      <c r="U1697" s="931">
        <f t="shared" si="713"/>
        <v>28.057499999999997</v>
      </c>
      <c r="V1697" s="931">
        <f t="shared" si="714"/>
        <v>196.4025</v>
      </c>
      <c r="W1697" s="787">
        <f t="shared" si="715"/>
        <v>224.46</v>
      </c>
      <c r="X1697" s="787">
        <f t="shared" si="716"/>
        <v>1471.46</v>
      </c>
      <c r="Z1697" s="770"/>
    </row>
    <row r="1698" spans="2:26" s="769" customFormat="1" ht="15.65" customHeight="1" outlineLevel="2" x14ac:dyDescent="0.25">
      <c r="B1698" s="782" t="s">
        <v>2142</v>
      </c>
      <c r="C1698" s="1042"/>
      <c r="D1698" s="1035" t="s">
        <v>2117</v>
      </c>
      <c r="E1698" s="798">
        <v>1</v>
      </c>
      <c r="F1698" s="800" t="s">
        <v>77</v>
      </c>
      <c r="G1698" s="768"/>
      <c r="H1698" s="766">
        <f t="shared" si="717"/>
        <v>0</v>
      </c>
      <c r="I1698" s="768">
        <f>'Materiaal '!E205</f>
        <v>0</v>
      </c>
      <c r="J1698" s="768">
        <f t="shared" si="718"/>
        <v>0</v>
      </c>
      <c r="K1698" s="768">
        <v>1375</v>
      </c>
      <c r="L1698" s="768">
        <f t="shared" si="719"/>
        <v>1375</v>
      </c>
      <c r="M1698" s="1046">
        <f>J1698+H1698*Onderbouwing_M29!$Y$2+L1698</f>
        <v>1375</v>
      </c>
      <c r="N1698" s="1050"/>
      <c r="O1698" s="787"/>
      <c r="P1698" s="829"/>
      <c r="Q1698" s="930" t="s">
        <v>1578</v>
      </c>
      <c r="R1698" s="930">
        <f>_xlfn.XLOOKUP(Q1698,Tabellen!$B$4:$B$16,Tabellen!$C$4:$C$16,"controleren")</f>
        <v>0.25</v>
      </c>
      <c r="S1698" s="931">
        <f t="shared" si="711"/>
        <v>343.75</v>
      </c>
      <c r="T1698" s="931">
        <f t="shared" si="712"/>
        <v>1031.25</v>
      </c>
      <c r="U1698" s="931">
        <f t="shared" si="713"/>
        <v>30.9375</v>
      </c>
      <c r="V1698" s="931">
        <f t="shared" si="714"/>
        <v>216.5625</v>
      </c>
      <c r="W1698" s="787">
        <f t="shared" si="715"/>
        <v>247.5</v>
      </c>
      <c r="X1698" s="787">
        <f t="shared" si="716"/>
        <v>1622.5</v>
      </c>
      <c r="Z1698" s="770"/>
    </row>
    <row r="1699" spans="2:26" s="769" customFormat="1" ht="15.65" customHeight="1" outlineLevel="2" x14ac:dyDescent="0.25">
      <c r="B1699" s="782" t="s">
        <v>2143</v>
      </c>
      <c r="C1699" s="1044"/>
      <c r="D1699" s="1035" t="s">
        <v>2116</v>
      </c>
      <c r="E1699" s="798">
        <v>1</v>
      </c>
      <c r="F1699" s="800" t="s">
        <v>77</v>
      </c>
      <c r="G1699" s="766"/>
      <c r="H1699" s="766">
        <f t="shared" si="717"/>
        <v>0</v>
      </c>
      <c r="I1699" s="766">
        <v>0</v>
      </c>
      <c r="J1699" s="768">
        <f t="shared" si="718"/>
        <v>0</v>
      </c>
      <c r="K1699" s="766">
        <v>1161</v>
      </c>
      <c r="L1699" s="768">
        <f t="shared" si="719"/>
        <v>1161</v>
      </c>
      <c r="M1699" s="1046">
        <f>J1699+H1699*Onderbouwing_M29!$Y$2+L1699</f>
        <v>1161</v>
      </c>
      <c r="N1699" s="1050"/>
      <c r="O1699" s="787"/>
      <c r="P1699" s="787"/>
      <c r="Q1699" s="930" t="s">
        <v>1578</v>
      </c>
      <c r="R1699" s="930">
        <f>_xlfn.XLOOKUP(Q1699,Tabellen!$B$4:$B$16,Tabellen!$C$4:$C$16,"controleren")</f>
        <v>0.25</v>
      </c>
      <c r="S1699" s="931">
        <f t="shared" si="711"/>
        <v>290.25</v>
      </c>
      <c r="T1699" s="931">
        <f t="shared" si="712"/>
        <v>870.75</v>
      </c>
      <c r="U1699" s="931">
        <f t="shared" si="713"/>
        <v>26.122499999999999</v>
      </c>
      <c r="V1699" s="931">
        <f t="shared" si="714"/>
        <v>182.85749999999999</v>
      </c>
      <c r="W1699" s="787">
        <f t="shared" si="715"/>
        <v>208.98</v>
      </c>
      <c r="X1699" s="787">
        <f t="shared" si="716"/>
        <v>1369.98</v>
      </c>
      <c r="Z1699" s="770"/>
    </row>
    <row r="1700" spans="2:26" s="769" customFormat="1" ht="15.65" customHeight="1" outlineLevel="2" x14ac:dyDescent="0.25">
      <c r="B1700" s="782" t="s">
        <v>2144</v>
      </c>
      <c r="C1700" s="1044"/>
      <c r="D1700" s="1035" t="s">
        <v>2115</v>
      </c>
      <c r="E1700" s="798">
        <v>1</v>
      </c>
      <c r="F1700" s="800" t="s">
        <v>77</v>
      </c>
      <c r="G1700" s="766"/>
      <c r="H1700" s="766">
        <f t="shared" si="717"/>
        <v>0</v>
      </c>
      <c r="I1700" s="766">
        <v>0</v>
      </c>
      <c r="J1700" s="768">
        <f t="shared" si="718"/>
        <v>0</v>
      </c>
      <c r="K1700" s="766">
        <v>1200</v>
      </c>
      <c r="L1700" s="768">
        <f t="shared" si="719"/>
        <v>1200</v>
      </c>
      <c r="M1700" s="1046">
        <f>J1700+H1700*Onderbouwing_M29!$Y$2+L1700</f>
        <v>1200</v>
      </c>
      <c r="N1700" s="1050"/>
      <c r="O1700" s="787"/>
      <c r="P1700" s="787"/>
      <c r="Q1700" s="930" t="s">
        <v>1578</v>
      </c>
      <c r="R1700" s="930">
        <f>_xlfn.XLOOKUP(Q1700,Tabellen!$B$4:$B$16,Tabellen!$C$4:$C$16,"controleren")</f>
        <v>0.25</v>
      </c>
      <c r="S1700" s="931">
        <f t="shared" si="711"/>
        <v>300</v>
      </c>
      <c r="T1700" s="931">
        <f t="shared" si="712"/>
        <v>900</v>
      </c>
      <c r="U1700" s="931">
        <f t="shared" si="713"/>
        <v>27</v>
      </c>
      <c r="V1700" s="931">
        <f t="shared" si="714"/>
        <v>189</v>
      </c>
      <c r="W1700" s="787">
        <f t="shared" si="715"/>
        <v>216</v>
      </c>
      <c r="X1700" s="787">
        <f t="shared" si="716"/>
        <v>1416</v>
      </c>
      <c r="Z1700" s="770"/>
    </row>
    <row r="1701" spans="2:26" s="769" customFormat="1" ht="15.65" customHeight="1" outlineLevel="2" x14ac:dyDescent="0.25">
      <c r="B1701" s="782" t="s">
        <v>2145</v>
      </c>
      <c r="C1701" s="1044"/>
      <c r="D1701" s="1035" t="s">
        <v>2114</v>
      </c>
      <c r="E1701" s="798">
        <v>1</v>
      </c>
      <c r="F1701" s="800" t="s">
        <v>77</v>
      </c>
      <c r="G1701" s="766"/>
      <c r="H1701" s="766">
        <f t="shared" si="717"/>
        <v>0</v>
      </c>
      <c r="I1701" s="766">
        <v>0</v>
      </c>
      <c r="J1701" s="768">
        <f t="shared" si="718"/>
        <v>0</v>
      </c>
      <c r="K1701" s="766">
        <v>1242</v>
      </c>
      <c r="L1701" s="768">
        <f t="shared" si="719"/>
        <v>1242</v>
      </c>
      <c r="M1701" s="1046">
        <f>J1701+H1701*Onderbouwing_M29!$Y$2+L1701</f>
        <v>1242</v>
      </c>
      <c r="N1701" s="1050"/>
      <c r="O1701" s="787"/>
      <c r="P1701" s="787"/>
      <c r="Q1701" s="930" t="s">
        <v>1578</v>
      </c>
      <c r="R1701" s="930">
        <f>_xlfn.XLOOKUP(Q1701,Tabellen!$B$4:$B$16,Tabellen!$C$4:$C$16,"controleren")</f>
        <v>0.25</v>
      </c>
      <c r="S1701" s="931">
        <f t="shared" si="711"/>
        <v>310.5</v>
      </c>
      <c r="T1701" s="931">
        <f t="shared" si="712"/>
        <v>931.5</v>
      </c>
      <c r="U1701" s="931">
        <f t="shared" si="713"/>
        <v>27.945</v>
      </c>
      <c r="V1701" s="931">
        <f t="shared" si="714"/>
        <v>195.61499999999998</v>
      </c>
      <c r="W1701" s="787">
        <f t="shared" si="715"/>
        <v>223.55999999999997</v>
      </c>
      <c r="X1701" s="787">
        <f t="shared" si="716"/>
        <v>1465.56</v>
      </c>
      <c r="Z1701" s="770"/>
    </row>
    <row r="1702" spans="2:26" s="769" customFormat="1" ht="15.65" customHeight="1" outlineLevel="2" x14ac:dyDescent="0.25">
      <c r="B1702" s="782" t="s">
        <v>2146</v>
      </c>
      <c r="C1702" s="1044"/>
      <c r="D1702" s="1035" t="s">
        <v>2113</v>
      </c>
      <c r="E1702" s="798">
        <v>1</v>
      </c>
      <c r="F1702" s="800" t="s">
        <v>77</v>
      </c>
      <c r="G1702" s="766"/>
      <c r="H1702" s="766">
        <f t="shared" si="717"/>
        <v>0</v>
      </c>
      <c r="I1702" s="766">
        <v>0</v>
      </c>
      <c r="J1702" s="768">
        <f t="shared" si="718"/>
        <v>0</v>
      </c>
      <c r="K1702" s="766">
        <v>1317</v>
      </c>
      <c r="L1702" s="768">
        <f t="shared" si="719"/>
        <v>1317</v>
      </c>
      <c r="M1702" s="1046">
        <f>J1702+H1702*Onderbouwing_M29!$Y$2+L1702</f>
        <v>1317</v>
      </c>
      <c r="N1702" s="1050"/>
      <c r="O1702" s="787"/>
      <c r="P1702" s="787"/>
      <c r="Q1702" s="930" t="s">
        <v>1578</v>
      </c>
      <c r="R1702" s="930">
        <f>_xlfn.XLOOKUP(Q1702,Tabellen!$B$4:$B$16,Tabellen!$C$4:$C$16,"controleren")</f>
        <v>0.25</v>
      </c>
      <c r="S1702" s="931">
        <f t="shared" si="711"/>
        <v>329.25</v>
      </c>
      <c r="T1702" s="931">
        <f t="shared" si="712"/>
        <v>987.75</v>
      </c>
      <c r="U1702" s="931">
        <f t="shared" si="713"/>
        <v>29.6325</v>
      </c>
      <c r="V1702" s="931">
        <f t="shared" si="714"/>
        <v>207.42749999999998</v>
      </c>
      <c r="W1702" s="787">
        <f t="shared" si="715"/>
        <v>237.05999999999997</v>
      </c>
      <c r="X1702" s="787">
        <f t="shared" si="716"/>
        <v>1554.06</v>
      </c>
      <c r="Z1702" s="770"/>
    </row>
    <row r="1703" spans="2:26" s="769" customFormat="1" ht="15.65" customHeight="1" outlineLevel="2" x14ac:dyDescent="0.25">
      <c r="B1703" s="782" t="s">
        <v>2147</v>
      </c>
      <c r="C1703" s="1044"/>
      <c r="D1703" s="1035" t="s">
        <v>2112</v>
      </c>
      <c r="E1703" s="798">
        <v>1</v>
      </c>
      <c r="F1703" s="800" t="s">
        <v>77</v>
      </c>
      <c r="G1703" s="766"/>
      <c r="H1703" s="766">
        <f t="shared" si="717"/>
        <v>0</v>
      </c>
      <c r="I1703" s="766">
        <v>0</v>
      </c>
      <c r="J1703" s="768">
        <f t="shared" si="718"/>
        <v>0</v>
      </c>
      <c r="K1703" s="766">
        <v>1268</v>
      </c>
      <c r="L1703" s="768">
        <f t="shared" si="719"/>
        <v>1268</v>
      </c>
      <c r="M1703" s="1046">
        <f>J1703+H1703*Onderbouwing_M29!$Y$2+L1703</f>
        <v>1268</v>
      </c>
      <c r="N1703" s="1050"/>
      <c r="O1703" s="787"/>
      <c r="P1703" s="787"/>
      <c r="Q1703" s="930" t="s">
        <v>1578</v>
      </c>
      <c r="R1703" s="930">
        <f>_xlfn.XLOOKUP(Q1703,Tabellen!$B$4:$B$16,Tabellen!$C$4:$C$16,"controleren")</f>
        <v>0.25</v>
      </c>
      <c r="S1703" s="931">
        <f t="shared" si="711"/>
        <v>317</v>
      </c>
      <c r="T1703" s="931">
        <f t="shared" si="712"/>
        <v>951</v>
      </c>
      <c r="U1703" s="931">
        <f t="shared" si="713"/>
        <v>28.529999999999998</v>
      </c>
      <c r="V1703" s="931">
        <f t="shared" si="714"/>
        <v>199.70999999999998</v>
      </c>
      <c r="W1703" s="787">
        <f t="shared" si="715"/>
        <v>228.23999999999998</v>
      </c>
      <c r="X1703" s="787">
        <f t="shared" si="716"/>
        <v>1496.24</v>
      </c>
      <c r="Z1703" s="770"/>
    </row>
    <row r="1704" spans="2:26" s="769" customFormat="1" ht="15.65" customHeight="1" outlineLevel="2" x14ac:dyDescent="0.25">
      <c r="B1704" s="782" t="s">
        <v>2148</v>
      </c>
      <c r="C1704" s="1044"/>
      <c r="D1704" s="1035" t="s">
        <v>2111</v>
      </c>
      <c r="E1704" s="798">
        <v>1</v>
      </c>
      <c r="F1704" s="800" t="s">
        <v>77</v>
      </c>
      <c r="G1704" s="766"/>
      <c r="H1704" s="766">
        <f t="shared" si="717"/>
        <v>0</v>
      </c>
      <c r="I1704" s="766">
        <v>0</v>
      </c>
      <c r="J1704" s="768">
        <f t="shared" si="718"/>
        <v>0</v>
      </c>
      <c r="K1704" s="766">
        <v>1196</v>
      </c>
      <c r="L1704" s="768">
        <f t="shared" si="719"/>
        <v>1196</v>
      </c>
      <c r="M1704" s="1046">
        <f>J1704+H1704*Onderbouwing_M29!$Y$2+L1704</f>
        <v>1196</v>
      </c>
      <c r="N1704" s="1050"/>
      <c r="O1704" s="787"/>
      <c r="P1704" s="787"/>
      <c r="Q1704" s="930" t="s">
        <v>1578</v>
      </c>
      <c r="R1704" s="930">
        <f>_xlfn.XLOOKUP(Q1704,Tabellen!$B$4:$B$16,Tabellen!$C$4:$C$16,"controleren")</f>
        <v>0.25</v>
      </c>
      <c r="S1704" s="931">
        <f t="shared" si="711"/>
        <v>299</v>
      </c>
      <c r="T1704" s="931">
        <f t="shared" si="712"/>
        <v>897</v>
      </c>
      <c r="U1704" s="931">
        <f t="shared" si="713"/>
        <v>26.91</v>
      </c>
      <c r="V1704" s="931">
        <f t="shared" si="714"/>
        <v>188.37</v>
      </c>
      <c r="W1704" s="787">
        <f t="shared" si="715"/>
        <v>215.28</v>
      </c>
      <c r="X1704" s="787">
        <f t="shared" si="716"/>
        <v>1411.28</v>
      </c>
      <c r="Z1704" s="770"/>
    </row>
    <row r="1705" spans="2:26" ht="15.65" customHeight="1" outlineLevel="2" x14ac:dyDescent="0.25">
      <c r="B1705" s="782" t="s">
        <v>2149</v>
      </c>
      <c r="D1705" s="1035" t="s">
        <v>2110</v>
      </c>
      <c r="E1705" s="798">
        <v>1</v>
      </c>
      <c r="F1705" s="800" t="s">
        <v>77</v>
      </c>
      <c r="G1705" s="766"/>
      <c r="H1705" s="766">
        <f>E1705*G1705</f>
        <v>0</v>
      </c>
      <c r="I1705" s="766"/>
      <c r="J1705" s="768">
        <f>E1705*I1705</f>
        <v>0</v>
      </c>
      <c r="K1705" s="768">
        <v>1264</v>
      </c>
      <c r="L1705" s="768">
        <f t="shared" si="719"/>
        <v>1264</v>
      </c>
      <c r="M1705" s="1046">
        <f>J1705+H1705*Onderbouwing_M29!$Y$2+L1705</f>
        <v>1264</v>
      </c>
      <c r="N1705" s="1049"/>
      <c r="O1705" s="787"/>
      <c r="P1705" s="785"/>
      <c r="Q1705" s="930" t="s">
        <v>1578</v>
      </c>
      <c r="R1705" s="930">
        <f>_xlfn.XLOOKUP(Q1705,Tabellen!$B$4:$B$16,Tabellen!$C$4:$C$16,"controleren")</f>
        <v>0.25</v>
      </c>
      <c r="S1705" s="931">
        <f t="shared" si="711"/>
        <v>316</v>
      </c>
      <c r="T1705" s="931">
        <f t="shared" si="712"/>
        <v>948</v>
      </c>
      <c r="U1705" s="931">
        <f t="shared" si="713"/>
        <v>28.439999999999998</v>
      </c>
      <c r="V1705" s="931">
        <f t="shared" si="714"/>
        <v>199.07999999999998</v>
      </c>
      <c r="W1705" s="787">
        <f t="shared" si="715"/>
        <v>227.51999999999998</v>
      </c>
      <c r="X1705" s="787">
        <f t="shared" si="716"/>
        <v>1491.52</v>
      </c>
    </row>
    <row r="1706" spans="2:26" s="769" customFormat="1" ht="15.65" customHeight="1" outlineLevel="2" x14ac:dyDescent="0.25">
      <c r="B1706" s="782" t="s">
        <v>2150</v>
      </c>
      <c r="C1706" s="1044"/>
      <c r="D1706" s="1035" t="s">
        <v>2109</v>
      </c>
      <c r="E1706" s="798">
        <v>1</v>
      </c>
      <c r="F1706" s="800" t="s">
        <v>77</v>
      </c>
      <c r="G1706" s="766"/>
      <c r="H1706" s="766">
        <f t="shared" ref="H1706:H1711" si="720">E1706*G1706</f>
        <v>0</v>
      </c>
      <c r="I1706" s="766">
        <v>0</v>
      </c>
      <c r="J1706" s="768">
        <f t="shared" ref="J1706:J1711" si="721">E1706*I1706</f>
        <v>0</v>
      </c>
      <c r="K1706" s="766">
        <v>1337</v>
      </c>
      <c r="L1706" s="768">
        <f t="shared" ref="L1706:L1711" si="722">+K1706*E1706</f>
        <v>1337</v>
      </c>
      <c r="M1706" s="1046">
        <f>J1706+H1706*Onderbouwing_M29!$Y$2+L1706</f>
        <v>1337</v>
      </c>
      <c r="N1706" s="1050"/>
      <c r="O1706" s="787"/>
      <c r="P1706" s="787"/>
      <c r="Q1706" s="930" t="s">
        <v>1578</v>
      </c>
      <c r="R1706" s="930">
        <f>_xlfn.XLOOKUP(Q1706,Tabellen!$B$4:$B$16,Tabellen!$C$4:$C$16,"controleren")</f>
        <v>0.25</v>
      </c>
      <c r="S1706" s="931">
        <f t="shared" si="711"/>
        <v>334.25</v>
      </c>
      <c r="T1706" s="931">
        <f t="shared" si="712"/>
        <v>1002.75</v>
      </c>
      <c r="U1706" s="931">
        <f t="shared" si="713"/>
        <v>30.0825</v>
      </c>
      <c r="V1706" s="931">
        <f t="shared" si="714"/>
        <v>210.57749999999999</v>
      </c>
      <c r="W1706" s="787">
        <f t="shared" si="715"/>
        <v>240.66</v>
      </c>
      <c r="X1706" s="787">
        <f t="shared" si="716"/>
        <v>1577.66</v>
      </c>
      <c r="Z1706" s="770"/>
    </row>
    <row r="1707" spans="2:26" s="769" customFormat="1" ht="15.65" customHeight="1" outlineLevel="2" x14ac:dyDescent="0.25">
      <c r="B1707" s="782" t="s">
        <v>2151</v>
      </c>
      <c r="C1707" s="1042"/>
      <c r="D1707" s="1035" t="s">
        <v>2108</v>
      </c>
      <c r="E1707" s="798">
        <v>1</v>
      </c>
      <c r="F1707" s="800" t="s">
        <v>77</v>
      </c>
      <c r="G1707" s="768"/>
      <c r="H1707" s="766">
        <f t="shared" si="720"/>
        <v>0</v>
      </c>
      <c r="I1707" s="768">
        <f>'Materiaal '!E214</f>
        <v>0</v>
      </c>
      <c r="J1707" s="768">
        <f t="shared" si="721"/>
        <v>0</v>
      </c>
      <c r="K1707" s="768">
        <v>1444</v>
      </c>
      <c r="L1707" s="768">
        <f t="shared" si="722"/>
        <v>1444</v>
      </c>
      <c r="M1707" s="1046">
        <f>J1707+H1707*Onderbouwing_M29!$Y$2+L1707</f>
        <v>1444</v>
      </c>
      <c r="N1707" s="1050"/>
      <c r="O1707" s="787"/>
      <c r="P1707" s="829"/>
      <c r="Q1707" s="930" t="s">
        <v>1578</v>
      </c>
      <c r="R1707" s="930">
        <f>_xlfn.XLOOKUP(Q1707,Tabellen!$B$4:$B$16,Tabellen!$C$4:$C$16,"controleren")</f>
        <v>0.25</v>
      </c>
      <c r="S1707" s="931">
        <f t="shared" si="711"/>
        <v>361</v>
      </c>
      <c r="T1707" s="931">
        <f t="shared" si="712"/>
        <v>1083</v>
      </c>
      <c r="U1707" s="931">
        <f t="shared" si="713"/>
        <v>32.49</v>
      </c>
      <c r="V1707" s="931">
        <f t="shared" si="714"/>
        <v>227.42999999999998</v>
      </c>
      <c r="W1707" s="787">
        <f t="shared" si="715"/>
        <v>259.91999999999996</v>
      </c>
      <c r="X1707" s="787">
        <f t="shared" si="716"/>
        <v>1703.92</v>
      </c>
      <c r="Z1707" s="770"/>
    </row>
    <row r="1708" spans="2:26" s="769" customFormat="1" ht="15.65" customHeight="1" outlineLevel="2" x14ac:dyDescent="0.25">
      <c r="B1708" s="782" t="s">
        <v>2152</v>
      </c>
      <c r="C1708" s="1044"/>
      <c r="D1708" s="1035" t="s">
        <v>2107</v>
      </c>
      <c r="E1708" s="798">
        <v>1</v>
      </c>
      <c r="F1708" s="800" t="s">
        <v>77</v>
      </c>
      <c r="G1708" s="766"/>
      <c r="H1708" s="766">
        <f t="shared" si="720"/>
        <v>0</v>
      </c>
      <c r="I1708" s="766">
        <v>0</v>
      </c>
      <c r="J1708" s="768">
        <f t="shared" si="721"/>
        <v>0</v>
      </c>
      <c r="K1708" s="766">
        <v>1319</v>
      </c>
      <c r="L1708" s="768">
        <f t="shared" si="722"/>
        <v>1319</v>
      </c>
      <c r="M1708" s="1046">
        <f>J1708+H1708*Onderbouwing_M29!$Y$2+L1708</f>
        <v>1319</v>
      </c>
      <c r="N1708" s="1050"/>
      <c r="O1708" s="787"/>
      <c r="P1708" s="787"/>
      <c r="Q1708" s="930" t="s">
        <v>1578</v>
      </c>
      <c r="R1708" s="930">
        <f>_xlfn.XLOOKUP(Q1708,Tabellen!$B$4:$B$16,Tabellen!$C$4:$C$16,"controleren")</f>
        <v>0.25</v>
      </c>
      <c r="S1708" s="931">
        <f t="shared" si="711"/>
        <v>329.75</v>
      </c>
      <c r="T1708" s="931">
        <f t="shared" si="712"/>
        <v>989.25</v>
      </c>
      <c r="U1708" s="931">
        <f t="shared" si="713"/>
        <v>29.677499999999998</v>
      </c>
      <c r="V1708" s="931">
        <f t="shared" si="714"/>
        <v>207.74249999999998</v>
      </c>
      <c r="W1708" s="787">
        <f t="shared" si="715"/>
        <v>237.42</v>
      </c>
      <c r="X1708" s="787">
        <f t="shared" si="716"/>
        <v>1556.42</v>
      </c>
      <c r="Z1708" s="770"/>
    </row>
    <row r="1709" spans="2:26" s="769" customFormat="1" ht="15.65" customHeight="1" outlineLevel="2" x14ac:dyDescent="0.25">
      <c r="B1709" s="782" t="s">
        <v>2153</v>
      </c>
      <c r="C1709" s="1044"/>
      <c r="D1709" s="1035" t="s">
        <v>2106</v>
      </c>
      <c r="E1709" s="798">
        <v>1</v>
      </c>
      <c r="F1709" s="800" t="s">
        <v>77</v>
      </c>
      <c r="G1709" s="766"/>
      <c r="H1709" s="766">
        <f t="shared" si="720"/>
        <v>0</v>
      </c>
      <c r="I1709" s="766">
        <v>0</v>
      </c>
      <c r="J1709" s="768">
        <f t="shared" si="721"/>
        <v>0</v>
      </c>
      <c r="K1709" s="766">
        <v>1426</v>
      </c>
      <c r="L1709" s="768">
        <f t="shared" si="722"/>
        <v>1426</v>
      </c>
      <c r="M1709" s="1046">
        <f>J1709+H1709*Onderbouwing_M29!$Y$2+L1709</f>
        <v>1426</v>
      </c>
      <c r="N1709" s="1050"/>
      <c r="O1709" s="787"/>
      <c r="P1709" s="787"/>
      <c r="Q1709" s="930" t="s">
        <v>1578</v>
      </c>
      <c r="R1709" s="930">
        <f>_xlfn.XLOOKUP(Q1709,Tabellen!$B$4:$B$16,Tabellen!$C$4:$C$16,"controleren")</f>
        <v>0.25</v>
      </c>
      <c r="S1709" s="931">
        <f t="shared" si="711"/>
        <v>356.5</v>
      </c>
      <c r="T1709" s="931">
        <f t="shared" si="712"/>
        <v>1069.5</v>
      </c>
      <c r="U1709" s="931">
        <f t="shared" si="713"/>
        <v>32.085000000000001</v>
      </c>
      <c r="V1709" s="931">
        <f t="shared" si="714"/>
        <v>224.595</v>
      </c>
      <c r="W1709" s="787">
        <f t="shared" si="715"/>
        <v>256.68</v>
      </c>
      <c r="X1709" s="787">
        <f t="shared" si="716"/>
        <v>1682.68</v>
      </c>
      <c r="Z1709" s="770"/>
    </row>
    <row r="1710" spans="2:26" s="769" customFormat="1" ht="15.65" customHeight="1" outlineLevel="2" x14ac:dyDescent="0.25">
      <c r="B1710" s="782" t="s">
        <v>2154</v>
      </c>
      <c r="C1710" s="1044"/>
      <c r="D1710" s="1035" t="s">
        <v>2105</v>
      </c>
      <c r="E1710" s="798">
        <v>1</v>
      </c>
      <c r="F1710" s="800" t="s">
        <v>77</v>
      </c>
      <c r="G1710" s="766"/>
      <c r="H1710" s="766">
        <f t="shared" si="720"/>
        <v>0</v>
      </c>
      <c r="I1710" s="766">
        <v>0</v>
      </c>
      <c r="J1710" s="768">
        <f t="shared" si="721"/>
        <v>0</v>
      </c>
      <c r="K1710" s="766">
        <v>1564</v>
      </c>
      <c r="L1710" s="768">
        <f t="shared" si="722"/>
        <v>1564</v>
      </c>
      <c r="M1710" s="1046">
        <f>J1710+H1710*Onderbouwing_M29!$Y$2+L1710</f>
        <v>1564</v>
      </c>
      <c r="N1710" s="1050"/>
      <c r="O1710" s="787"/>
      <c r="P1710" s="787"/>
      <c r="Q1710" s="930" t="s">
        <v>1578</v>
      </c>
      <c r="R1710" s="930">
        <f>_xlfn.XLOOKUP(Q1710,Tabellen!$B$4:$B$16,Tabellen!$C$4:$C$16,"controleren")</f>
        <v>0.25</v>
      </c>
      <c r="S1710" s="931">
        <f t="shared" si="711"/>
        <v>391</v>
      </c>
      <c r="T1710" s="931">
        <f t="shared" si="712"/>
        <v>1173</v>
      </c>
      <c r="U1710" s="931">
        <f t="shared" si="713"/>
        <v>35.19</v>
      </c>
      <c r="V1710" s="931">
        <f t="shared" si="714"/>
        <v>246.32999999999998</v>
      </c>
      <c r="W1710" s="787">
        <f t="shared" si="715"/>
        <v>281.52</v>
      </c>
      <c r="X1710" s="787">
        <f t="shared" si="716"/>
        <v>1845.52</v>
      </c>
      <c r="Z1710" s="770"/>
    </row>
    <row r="1711" spans="2:26" s="769" customFormat="1" ht="15.65" customHeight="1" outlineLevel="2" x14ac:dyDescent="0.25">
      <c r="B1711" s="782" t="s">
        <v>2155</v>
      </c>
      <c r="C1711" s="1044"/>
      <c r="D1711" s="1035" t="s">
        <v>2104</v>
      </c>
      <c r="E1711" s="798">
        <v>1</v>
      </c>
      <c r="F1711" s="800" t="s">
        <v>77</v>
      </c>
      <c r="G1711" s="766"/>
      <c r="H1711" s="766">
        <f t="shared" si="720"/>
        <v>0</v>
      </c>
      <c r="I1711" s="766">
        <v>0</v>
      </c>
      <c r="J1711" s="768">
        <f t="shared" si="721"/>
        <v>0</v>
      </c>
      <c r="K1711" s="766">
        <v>1731</v>
      </c>
      <c r="L1711" s="768">
        <f t="shared" si="722"/>
        <v>1731</v>
      </c>
      <c r="M1711" s="1046">
        <f>J1711+H1711*Onderbouwing_M29!$Y$2+L1711</f>
        <v>1731</v>
      </c>
      <c r="N1711" s="1050"/>
      <c r="O1711" s="787"/>
      <c r="P1711" s="787"/>
      <c r="Q1711" s="930" t="s">
        <v>1578</v>
      </c>
      <c r="R1711" s="930">
        <f>_xlfn.XLOOKUP(Q1711,Tabellen!$B$4:$B$16,Tabellen!$C$4:$C$16,"controleren")</f>
        <v>0.25</v>
      </c>
      <c r="S1711" s="931">
        <f t="shared" si="711"/>
        <v>432.75</v>
      </c>
      <c r="T1711" s="931">
        <f t="shared" si="712"/>
        <v>1298.25</v>
      </c>
      <c r="U1711" s="931">
        <f t="shared" si="713"/>
        <v>38.947499999999998</v>
      </c>
      <c r="V1711" s="931">
        <f t="shared" si="714"/>
        <v>272.63249999999999</v>
      </c>
      <c r="W1711" s="787">
        <f t="shared" si="715"/>
        <v>311.58</v>
      </c>
      <c r="X1711" s="787">
        <f t="shared" si="716"/>
        <v>2042.58</v>
      </c>
      <c r="Z1711" s="770"/>
    </row>
    <row r="1712" spans="2:26" s="769" customFormat="1" ht="15.65" customHeight="1" outlineLevel="2" x14ac:dyDescent="0.25">
      <c r="B1712" s="786"/>
      <c r="C1712" s="1037"/>
      <c r="D1712" s="808"/>
      <c r="E1712" s="796"/>
      <c r="G1712" s="767"/>
      <c r="H1712" s="767">
        <f t="shared" ref="H1712:H1714" si="723">E1712*G1712</f>
        <v>0</v>
      </c>
      <c r="I1712" s="767"/>
      <c r="J1712" s="767">
        <f t="shared" ref="J1712:J1714" si="724">E1712*I1712</f>
        <v>0</v>
      </c>
      <c r="K1712" s="767"/>
      <c r="L1712" s="767">
        <f>E1712*K1712</f>
        <v>0</v>
      </c>
      <c r="M1712" s="767">
        <f>J1712+H1712*Onderbouwing_M29!$Y$2+L1712</f>
        <v>0</v>
      </c>
      <c r="N1712" s="1050"/>
      <c r="O1712" s="787"/>
      <c r="P1712" s="787"/>
      <c r="Q1712" s="787"/>
      <c r="R1712" s="787"/>
      <c r="S1712" s="787"/>
      <c r="T1712" s="787"/>
      <c r="U1712" s="787"/>
      <c r="V1712" s="787"/>
      <c r="W1712" s="787"/>
      <c r="X1712" s="787"/>
      <c r="Y1712" s="787"/>
      <c r="Z1712" s="938"/>
    </row>
    <row r="1713" spans="2:34" ht="15.65" customHeight="1" outlineLevel="2" x14ac:dyDescent="0.25">
      <c r="B1713" s="782"/>
      <c r="D1713" s="816"/>
      <c r="E1713" s="783"/>
      <c r="G1713" s="784">
        <v>0</v>
      </c>
      <c r="H1713" s="784">
        <f t="shared" si="723"/>
        <v>0</v>
      </c>
      <c r="I1713" s="784">
        <v>0</v>
      </c>
      <c r="J1713" s="784">
        <f t="shared" si="724"/>
        <v>0</v>
      </c>
      <c r="K1713" s="784"/>
      <c r="L1713" s="784">
        <f>E1713*K1713</f>
        <v>0</v>
      </c>
      <c r="M1713" s="784">
        <f>J1713+H1713*Onderbouwing_M29!$Y$2+L1713</f>
        <v>0</v>
      </c>
      <c r="N1713" s="1049"/>
      <c r="O1713" s="785"/>
      <c r="P1713" s="785"/>
      <c r="Q1713" s="785"/>
      <c r="R1713" s="785"/>
      <c r="S1713" s="785"/>
      <c r="T1713" s="785"/>
      <c r="U1713" s="785"/>
      <c r="V1713" s="785"/>
      <c r="W1713" s="785"/>
      <c r="X1713" s="785"/>
      <c r="Y1713" s="785"/>
      <c r="Z1713" s="939"/>
    </row>
    <row r="1714" spans="2:34" ht="15.65" customHeight="1" outlineLevel="2" x14ac:dyDescent="0.25">
      <c r="B1714" s="782"/>
      <c r="D1714" s="816"/>
      <c r="E1714" s="783"/>
      <c r="G1714" s="784">
        <v>0</v>
      </c>
      <c r="H1714" s="784">
        <f t="shared" si="723"/>
        <v>0</v>
      </c>
      <c r="I1714" s="784">
        <v>0</v>
      </c>
      <c r="J1714" s="784">
        <f t="shared" si="724"/>
        <v>0</v>
      </c>
      <c r="K1714" s="784"/>
      <c r="L1714" s="784">
        <f>E1714*K1714</f>
        <v>0</v>
      </c>
      <c r="M1714" s="784">
        <f>J1714+H1714*Onderbouwing_M29!$Y$2+L1714</f>
        <v>0</v>
      </c>
      <c r="N1714" s="1049"/>
      <c r="O1714" s="785"/>
      <c r="P1714" s="785"/>
      <c r="Q1714" s="785"/>
      <c r="R1714" s="785"/>
      <c r="S1714" s="785"/>
      <c r="T1714" s="785"/>
      <c r="U1714" s="785"/>
      <c r="V1714" s="785"/>
      <c r="W1714" s="785"/>
      <c r="X1714" s="785"/>
      <c r="Y1714" s="785"/>
      <c r="Z1714" s="939"/>
    </row>
    <row r="1715" spans="2:34" ht="15.65" customHeight="1" outlineLevel="2" x14ac:dyDescent="0.25"/>
    <row r="1716" spans="2:34" ht="15.65" customHeight="1" outlineLevel="2" x14ac:dyDescent="0.25"/>
    <row r="1717" spans="2:34" ht="9" customHeight="1" outlineLevel="1" x14ac:dyDescent="0.25">
      <c r="B1717" s="788"/>
      <c r="D1717" s="789"/>
      <c r="E1717" s="791"/>
      <c r="F1717" s="789"/>
      <c r="G1717" s="790"/>
      <c r="H1717" s="790"/>
      <c r="I1717" s="790"/>
      <c r="J1717" s="790"/>
      <c r="K1717" s="790"/>
      <c r="L1717" s="790"/>
      <c r="M1717" s="790"/>
      <c r="N1717" s="1037"/>
      <c r="O1717" s="963"/>
      <c r="P1717" s="963"/>
      <c r="Q1717" s="963"/>
      <c r="R1717" s="963"/>
      <c r="S1717" s="963"/>
      <c r="T1717" s="963"/>
      <c r="U1717" s="963"/>
      <c r="V1717" s="963"/>
      <c r="W1717" s="963"/>
      <c r="X1717" s="963"/>
      <c r="Y1717" s="963"/>
      <c r="Z1717" s="774"/>
      <c r="AA1717" s="779"/>
      <c r="AB1717" s="753"/>
      <c r="AC1717" s="753"/>
      <c r="AD1717" s="753"/>
      <c r="AE1717" s="753"/>
      <c r="AF1717" s="753"/>
      <c r="AG1717" s="758"/>
      <c r="AH1717" s="758"/>
    </row>
    <row r="1718" spans="2:34" ht="15.65" customHeight="1" outlineLevel="1" x14ac:dyDescent="0.25">
      <c r="B1718" s="760" t="s">
        <v>294</v>
      </c>
      <c r="D1718" s="761" t="s">
        <v>2103</v>
      </c>
      <c r="E1718" s="780">
        <v>1</v>
      </c>
      <c r="F1718" s="761" t="s">
        <v>77</v>
      </c>
      <c r="G1718" s="762"/>
      <c r="H1718" s="762">
        <f>SUM(H1719:H1728)</f>
        <v>0</v>
      </c>
      <c r="I1718" s="762"/>
      <c r="J1718" s="762">
        <f>SUM(J1719:J1728)</f>
        <v>0</v>
      </c>
      <c r="K1718" s="762"/>
      <c r="L1718" s="762">
        <f>SUM(L1719:L1728)</f>
        <v>4274</v>
      </c>
      <c r="M1718" s="762">
        <f>SUM(M1719:M1728)</f>
        <v>4274</v>
      </c>
      <c r="N1718" s="1049"/>
      <c r="O1718" s="763">
        <f>SUM(M1719:M1728)</f>
        <v>4274</v>
      </c>
      <c r="P1718" s="781" t="str">
        <f>B1718</f>
        <v>V4-4-B</v>
      </c>
      <c r="Q1718" s="781"/>
      <c r="R1718" s="781"/>
      <c r="S1718" s="781"/>
      <c r="T1718" s="781"/>
      <c r="U1718" s="781"/>
      <c r="V1718" s="781"/>
      <c r="W1718" s="781"/>
      <c r="X1718" s="781"/>
    </row>
    <row r="1719" spans="2:34" ht="15.65" customHeight="1" outlineLevel="2" x14ac:dyDescent="0.25">
      <c r="B1719" s="782"/>
      <c r="D1719" s="793" t="s">
        <v>168</v>
      </c>
      <c r="E1719" s="783"/>
      <c r="G1719" s="784"/>
      <c r="H1719" s="784"/>
      <c r="I1719" s="795"/>
      <c r="J1719" s="795"/>
      <c r="K1719" s="795"/>
      <c r="L1719" s="784"/>
      <c r="M1719" s="784"/>
      <c r="N1719" s="1049"/>
      <c r="O1719" s="785"/>
      <c r="P1719" s="785"/>
      <c r="Q1719" s="785"/>
      <c r="R1719" s="785"/>
      <c r="S1719" s="785"/>
      <c r="T1719" s="785"/>
      <c r="U1719" s="785"/>
      <c r="V1719" s="785"/>
      <c r="W1719" s="785"/>
      <c r="X1719" s="785"/>
    </row>
    <row r="1720" spans="2:34" s="769" customFormat="1" ht="15.65" customHeight="1" outlineLevel="2" x14ac:dyDescent="0.25">
      <c r="B1720" s="1029"/>
      <c r="C1720" s="1044"/>
      <c r="D1720" s="769" t="s">
        <v>2096</v>
      </c>
      <c r="E1720" s="798"/>
      <c r="F1720" s="800"/>
      <c r="G1720" s="766"/>
      <c r="H1720" s="766"/>
      <c r="I1720" s="766"/>
      <c r="J1720" s="768"/>
      <c r="K1720" s="766"/>
      <c r="L1720" s="768"/>
      <c r="M1720" s="1046"/>
      <c r="N1720" s="1050"/>
      <c r="O1720" s="787"/>
      <c r="P1720" s="787"/>
      <c r="Q1720" s="787"/>
      <c r="R1720" s="787"/>
      <c r="S1720" s="787"/>
      <c r="T1720" s="787"/>
      <c r="U1720" s="787"/>
      <c r="V1720" s="787"/>
      <c r="W1720" s="787"/>
      <c r="X1720" s="787"/>
      <c r="Z1720" s="770"/>
    </row>
    <row r="1721" spans="2:34" s="769" customFormat="1" ht="15.65" customHeight="1" outlineLevel="2" x14ac:dyDescent="0.25">
      <c r="B1721" s="1029"/>
      <c r="C1721" s="1044"/>
      <c r="D1721" s="1035" t="s">
        <v>2092</v>
      </c>
      <c r="E1721" s="798"/>
      <c r="F1721" s="800"/>
      <c r="G1721" s="766"/>
      <c r="H1721" s="766"/>
      <c r="I1721" s="766"/>
      <c r="J1721" s="768"/>
      <c r="K1721" s="766"/>
      <c r="L1721" s="768"/>
      <c r="M1721" s="1046"/>
      <c r="N1721" s="1050"/>
      <c r="O1721" s="787"/>
      <c r="P1721" s="787"/>
      <c r="Q1721" s="787"/>
      <c r="R1721" s="787"/>
      <c r="S1721" s="787"/>
      <c r="T1721" s="787"/>
      <c r="U1721" s="787"/>
      <c r="V1721" s="787"/>
      <c r="W1721" s="787"/>
      <c r="X1721" s="787"/>
      <c r="Z1721" s="770"/>
    </row>
    <row r="1722" spans="2:34" s="769" customFormat="1" ht="15.65" customHeight="1" outlineLevel="2" x14ac:dyDescent="0.25">
      <c r="B1722" s="1029"/>
      <c r="C1722" s="1044"/>
      <c r="D1722" s="1035" t="s">
        <v>2093</v>
      </c>
      <c r="E1722" s="798"/>
      <c r="F1722" s="800"/>
      <c r="G1722" s="766"/>
      <c r="H1722" s="766"/>
      <c r="I1722" s="766"/>
      <c r="J1722" s="768"/>
      <c r="K1722" s="766"/>
      <c r="L1722" s="768"/>
      <c r="M1722" s="1046"/>
      <c r="N1722" s="1050"/>
      <c r="O1722" s="787"/>
      <c r="P1722" s="787"/>
      <c r="Q1722" s="787"/>
      <c r="R1722" s="787"/>
      <c r="S1722" s="787"/>
      <c r="T1722" s="787"/>
      <c r="U1722" s="787"/>
      <c r="V1722" s="787"/>
      <c r="W1722" s="787"/>
      <c r="X1722" s="787"/>
      <c r="Z1722" s="770"/>
    </row>
    <row r="1723" spans="2:34" s="769" customFormat="1" ht="15.65" customHeight="1" outlineLevel="2" x14ac:dyDescent="0.25">
      <c r="B1723" s="1029"/>
      <c r="C1723" s="1044"/>
      <c r="D1723" s="1035" t="s">
        <v>2094</v>
      </c>
      <c r="E1723" s="798"/>
      <c r="F1723" s="800"/>
      <c r="G1723" s="766"/>
      <c r="H1723" s="766"/>
      <c r="I1723" s="766"/>
      <c r="J1723" s="768"/>
      <c r="K1723" s="766"/>
      <c r="L1723" s="768"/>
      <c r="M1723" s="1046"/>
      <c r="N1723" s="1050"/>
      <c r="O1723" s="787"/>
      <c r="P1723" s="787"/>
      <c r="Q1723" s="787"/>
      <c r="R1723" s="787"/>
      <c r="S1723" s="787"/>
      <c r="T1723" s="787"/>
      <c r="U1723" s="787"/>
      <c r="V1723" s="787"/>
      <c r="W1723" s="787"/>
      <c r="X1723" s="787"/>
      <c r="Z1723" s="770"/>
    </row>
    <row r="1724" spans="2:34" ht="15.65" customHeight="1" outlineLevel="2" x14ac:dyDescent="0.25">
      <c r="B1724" s="782"/>
      <c r="D1724" s="1035" t="s">
        <v>2095</v>
      </c>
      <c r="E1724" s="783"/>
      <c r="G1724" s="784"/>
      <c r="H1724" s="784"/>
      <c r="I1724" s="784"/>
      <c r="J1724" s="784"/>
      <c r="K1724" s="784"/>
      <c r="L1724" s="784"/>
      <c r="M1724" s="784"/>
      <c r="N1724" s="1049"/>
      <c r="O1724" s="787"/>
      <c r="P1724" s="785"/>
      <c r="Q1724" s="785"/>
      <c r="R1724" s="785"/>
      <c r="S1724" s="785"/>
      <c r="T1724" s="785"/>
      <c r="U1724" s="785"/>
      <c r="V1724" s="785"/>
      <c r="W1724" s="785"/>
      <c r="X1724" s="785"/>
    </row>
    <row r="1725" spans="2:34" s="769" customFormat="1" ht="15.65" customHeight="1" outlineLevel="2" x14ac:dyDescent="0.25">
      <c r="B1725" s="1029" t="s">
        <v>2156</v>
      </c>
      <c r="C1725" s="1044"/>
      <c r="D1725" s="1035" t="s">
        <v>2127</v>
      </c>
      <c r="E1725" s="798">
        <v>1</v>
      </c>
      <c r="F1725" s="800" t="s">
        <v>77</v>
      </c>
      <c r="G1725" s="766"/>
      <c r="H1725" s="766">
        <f t="shared" ref="H1725:H1732" si="725">E1725*G1725</f>
        <v>0</v>
      </c>
      <c r="I1725" s="766">
        <v>0</v>
      </c>
      <c r="J1725" s="768">
        <f t="shared" ref="J1725:J1732" si="726">E1725*I1725</f>
        <v>0</v>
      </c>
      <c r="K1725" s="766">
        <v>990</v>
      </c>
      <c r="L1725" s="768">
        <f t="shared" ref="L1725:L1733" si="727">+K1725*E1725</f>
        <v>990</v>
      </c>
      <c r="M1725" s="1046">
        <f>J1725+H1725*Onderbouwing_M29!$Y$2+L1725</f>
        <v>990</v>
      </c>
      <c r="N1725" s="1050"/>
      <c r="O1725" s="787"/>
      <c r="P1725" s="787"/>
      <c r="Q1725" s="930" t="s">
        <v>1578</v>
      </c>
      <c r="R1725" s="930">
        <f>_xlfn.XLOOKUP(Q1725,Tabellen!$B$4:$B$16,Tabellen!$C$4:$C$16,"controleren")</f>
        <v>0.25</v>
      </c>
      <c r="S1725" s="931">
        <f t="shared" ref="S1725" si="728">M1725*R1725</f>
        <v>247.5</v>
      </c>
      <c r="T1725" s="931">
        <f t="shared" ref="T1725" si="729">M1725-S1725</f>
        <v>742.5</v>
      </c>
      <c r="U1725" s="931">
        <f t="shared" ref="U1725" si="730">S1725*$U$2</f>
        <v>22.274999999999999</v>
      </c>
      <c r="V1725" s="931">
        <f t="shared" ref="V1725" si="731">T1725*$V$2</f>
        <v>155.92499999999998</v>
      </c>
      <c r="W1725" s="787">
        <f t="shared" ref="W1725" si="732">U1725+V1725</f>
        <v>178.2</v>
      </c>
      <c r="X1725" s="787">
        <f t="shared" ref="X1725" si="733">M1725+W1725</f>
        <v>1168.2</v>
      </c>
      <c r="Z1725" s="770"/>
    </row>
    <row r="1726" spans="2:34" s="769" customFormat="1" ht="15.65" customHeight="1" outlineLevel="2" x14ac:dyDescent="0.25">
      <c r="B1726" s="1029" t="s">
        <v>2157</v>
      </c>
      <c r="C1726" s="1042"/>
      <c r="D1726" s="1035" t="s">
        <v>2126</v>
      </c>
      <c r="E1726" s="798">
        <v>1</v>
      </c>
      <c r="F1726" s="800" t="s">
        <v>77</v>
      </c>
      <c r="G1726" s="768"/>
      <c r="H1726" s="766">
        <f t="shared" si="725"/>
        <v>0</v>
      </c>
      <c r="I1726" s="768">
        <f>'Materiaal '!E234</f>
        <v>0</v>
      </c>
      <c r="J1726" s="768">
        <f t="shared" si="726"/>
        <v>0</v>
      </c>
      <c r="K1726" s="768">
        <v>1044</v>
      </c>
      <c r="L1726" s="768">
        <f t="shared" si="727"/>
        <v>1044</v>
      </c>
      <c r="M1726" s="1046">
        <f>J1726+H1726*Onderbouwing_M29!$Y$2+L1726</f>
        <v>1044</v>
      </c>
      <c r="N1726" s="1050"/>
      <c r="O1726" s="787"/>
      <c r="P1726" s="829"/>
      <c r="Q1726" s="930" t="s">
        <v>1578</v>
      </c>
      <c r="R1726" s="930">
        <f>_xlfn.XLOOKUP(Q1726,Tabellen!$B$4:$B$16,Tabellen!$C$4:$C$16,"controleren")</f>
        <v>0.25</v>
      </c>
      <c r="S1726" s="931">
        <f t="shared" ref="S1726:S1743" si="734">M1726*R1726</f>
        <v>261</v>
      </c>
      <c r="T1726" s="931">
        <f t="shared" ref="T1726:T1743" si="735">M1726-S1726</f>
        <v>783</v>
      </c>
      <c r="U1726" s="931">
        <f t="shared" ref="U1726:U1743" si="736">S1726*$U$2</f>
        <v>23.49</v>
      </c>
      <c r="V1726" s="931">
        <f t="shared" ref="V1726:V1743" si="737">T1726*$V$2</f>
        <v>164.43</v>
      </c>
      <c r="W1726" s="787">
        <f t="shared" ref="W1726:W1743" si="738">U1726+V1726</f>
        <v>187.92000000000002</v>
      </c>
      <c r="X1726" s="787">
        <f t="shared" ref="X1726:X1743" si="739">M1726+W1726</f>
        <v>1231.92</v>
      </c>
      <c r="Z1726" s="770"/>
    </row>
    <row r="1727" spans="2:34" s="769" customFormat="1" ht="15.65" customHeight="1" outlineLevel="2" x14ac:dyDescent="0.25">
      <c r="B1727" s="1029" t="s">
        <v>2158</v>
      </c>
      <c r="C1727" s="1044"/>
      <c r="D1727" s="1035" t="s">
        <v>2125</v>
      </c>
      <c r="E1727" s="798">
        <v>1</v>
      </c>
      <c r="F1727" s="800" t="s">
        <v>77</v>
      </c>
      <c r="G1727" s="766"/>
      <c r="H1727" s="766">
        <f t="shared" si="725"/>
        <v>0</v>
      </c>
      <c r="I1727" s="766">
        <v>0</v>
      </c>
      <c r="J1727" s="768">
        <f t="shared" si="726"/>
        <v>0</v>
      </c>
      <c r="K1727" s="766">
        <v>1135</v>
      </c>
      <c r="L1727" s="768">
        <f t="shared" si="727"/>
        <v>1135</v>
      </c>
      <c r="M1727" s="1046">
        <f>J1727+H1727*Onderbouwing_M29!$Y$2+L1727</f>
        <v>1135</v>
      </c>
      <c r="N1727" s="1050"/>
      <c r="O1727" s="787"/>
      <c r="P1727" s="787"/>
      <c r="Q1727" s="930" t="s">
        <v>1578</v>
      </c>
      <c r="R1727" s="930">
        <f>_xlfn.XLOOKUP(Q1727,Tabellen!$B$4:$B$16,Tabellen!$C$4:$C$16,"controleren")</f>
        <v>0.25</v>
      </c>
      <c r="S1727" s="931">
        <f t="shared" si="734"/>
        <v>283.75</v>
      </c>
      <c r="T1727" s="931">
        <f t="shared" si="735"/>
        <v>851.25</v>
      </c>
      <c r="U1727" s="931">
        <f t="shared" si="736"/>
        <v>25.537499999999998</v>
      </c>
      <c r="V1727" s="931">
        <f t="shared" si="737"/>
        <v>178.76249999999999</v>
      </c>
      <c r="W1727" s="787">
        <f t="shared" si="738"/>
        <v>204.29999999999998</v>
      </c>
      <c r="X1727" s="787">
        <f t="shared" si="739"/>
        <v>1339.3</v>
      </c>
      <c r="Z1727" s="770"/>
    </row>
    <row r="1728" spans="2:34" s="769" customFormat="1" ht="15.65" customHeight="1" outlineLevel="2" x14ac:dyDescent="0.25">
      <c r="B1728" s="1029" t="s">
        <v>2159</v>
      </c>
      <c r="C1728" s="1044"/>
      <c r="D1728" s="1035" t="s">
        <v>2124</v>
      </c>
      <c r="E1728" s="798">
        <v>1</v>
      </c>
      <c r="F1728" s="800" t="s">
        <v>77</v>
      </c>
      <c r="G1728" s="766"/>
      <c r="H1728" s="766">
        <f t="shared" si="725"/>
        <v>0</v>
      </c>
      <c r="I1728" s="766">
        <v>0</v>
      </c>
      <c r="J1728" s="768">
        <f t="shared" si="726"/>
        <v>0</v>
      </c>
      <c r="K1728" s="766">
        <v>1105</v>
      </c>
      <c r="L1728" s="768">
        <f t="shared" si="727"/>
        <v>1105</v>
      </c>
      <c r="M1728" s="1046">
        <f>J1728+H1728*Onderbouwing_M29!$Y$2+L1728</f>
        <v>1105</v>
      </c>
      <c r="N1728" s="1050"/>
      <c r="O1728" s="787"/>
      <c r="P1728" s="787"/>
      <c r="Q1728" s="930" t="s">
        <v>1578</v>
      </c>
      <c r="R1728" s="930">
        <f>_xlfn.XLOOKUP(Q1728,Tabellen!$B$4:$B$16,Tabellen!$C$4:$C$16,"controleren")</f>
        <v>0.25</v>
      </c>
      <c r="S1728" s="931">
        <f t="shared" si="734"/>
        <v>276.25</v>
      </c>
      <c r="T1728" s="931">
        <f t="shared" si="735"/>
        <v>828.75</v>
      </c>
      <c r="U1728" s="931">
        <f t="shared" si="736"/>
        <v>24.862500000000001</v>
      </c>
      <c r="V1728" s="931">
        <f t="shared" si="737"/>
        <v>174.03749999999999</v>
      </c>
      <c r="W1728" s="787">
        <f t="shared" si="738"/>
        <v>198.9</v>
      </c>
      <c r="X1728" s="787">
        <f t="shared" si="739"/>
        <v>1303.9000000000001</v>
      </c>
      <c r="Z1728" s="770"/>
    </row>
    <row r="1729" spans="2:26" s="769" customFormat="1" ht="15.65" customHeight="1" outlineLevel="2" x14ac:dyDescent="0.25">
      <c r="B1729" s="1029" t="s">
        <v>2160</v>
      </c>
      <c r="C1729" s="1044"/>
      <c r="D1729" s="1035" t="s">
        <v>2123</v>
      </c>
      <c r="E1729" s="798">
        <v>1</v>
      </c>
      <c r="F1729" s="800" t="s">
        <v>77</v>
      </c>
      <c r="G1729" s="766"/>
      <c r="H1729" s="766">
        <f t="shared" si="725"/>
        <v>0</v>
      </c>
      <c r="I1729" s="766">
        <v>0</v>
      </c>
      <c r="J1729" s="768">
        <f t="shared" si="726"/>
        <v>0</v>
      </c>
      <c r="K1729" s="766">
        <v>1129</v>
      </c>
      <c r="L1729" s="768">
        <f t="shared" si="727"/>
        <v>1129</v>
      </c>
      <c r="M1729" s="1046">
        <f>J1729+H1729*Onderbouwing_M29!$Y$2+L1729</f>
        <v>1129</v>
      </c>
      <c r="N1729" s="1050"/>
      <c r="O1729" s="787"/>
      <c r="P1729" s="787"/>
      <c r="Q1729" s="930" t="s">
        <v>1578</v>
      </c>
      <c r="R1729" s="930">
        <f>_xlfn.XLOOKUP(Q1729,Tabellen!$B$4:$B$16,Tabellen!$C$4:$C$16,"controleren")</f>
        <v>0.25</v>
      </c>
      <c r="S1729" s="931">
        <f t="shared" si="734"/>
        <v>282.25</v>
      </c>
      <c r="T1729" s="931">
        <f t="shared" si="735"/>
        <v>846.75</v>
      </c>
      <c r="U1729" s="931">
        <f t="shared" si="736"/>
        <v>25.4025</v>
      </c>
      <c r="V1729" s="931">
        <f t="shared" si="737"/>
        <v>177.8175</v>
      </c>
      <c r="W1729" s="787">
        <f t="shared" si="738"/>
        <v>203.22</v>
      </c>
      <c r="X1729" s="787">
        <f t="shared" si="739"/>
        <v>1332.22</v>
      </c>
      <c r="Z1729" s="770"/>
    </row>
    <row r="1730" spans="2:26" s="769" customFormat="1" ht="15.65" customHeight="1" outlineLevel="2" x14ac:dyDescent="0.25">
      <c r="B1730" s="1029" t="s">
        <v>2161</v>
      </c>
      <c r="C1730" s="1044"/>
      <c r="D1730" s="1035" t="s">
        <v>2122</v>
      </c>
      <c r="E1730" s="798">
        <v>1</v>
      </c>
      <c r="F1730" s="800" t="s">
        <v>77</v>
      </c>
      <c r="G1730" s="766"/>
      <c r="H1730" s="766">
        <f t="shared" si="725"/>
        <v>0</v>
      </c>
      <c r="I1730" s="766">
        <v>0</v>
      </c>
      <c r="J1730" s="768">
        <f t="shared" si="726"/>
        <v>0</v>
      </c>
      <c r="K1730" s="766">
        <v>1207</v>
      </c>
      <c r="L1730" s="768">
        <f t="shared" si="727"/>
        <v>1207</v>
      </c>
      <c r="M1730" s="1046">
        <f>J1730+H1730*Onderbouwing_M29!$Y$2+L1730</f>
        <v>1207</v>
      </c>
      <c r="N1730" s="1050"/>
      <c r="O1730" s="787"/>
      <c r="P1730" s="787"/>
      <c r="Q1730" s="930" t="s">
        <v>1578</v>
      </c>
      <c r="R1730" s="930">
        <f>_xlfn.XLOOKUP(Q1730,Tabellen!$B$4:$B$16,Tabellen!$C$4:$C$16,"controleren")</f>
        <v>0.25</v>
      </c>
      <c r="S1730" s="931">
        <f t="shared" si="734"/>
        <v>301.75</v>
      </c>
      <c r="T1730" s="931">
        <f t="shared" si="735"/>
        <v>905.25</v>
      </c>
      <c r="U1730" s="931">
        <f t="shared" si="736"/>
        <v>27.157499999999999</v>
      </c>
      <c r="V1730" s="931">
        <f t="shared" si="737"/>
        <v>190.10249999999999</v>
      </c>
      <c r="W1730" s="787">
        <f t="shared" si="738"/>
        <v>217.26</v>
      </c>
      <c r="X1730" s="787">
        <f t="shared" si="739"/>
        <v>1424.26</v>
      </c>
      <c r="Z1730" s="770"/>
    </row>
    <row r="1731" spans="2:26" s="769" customFormat="1" ht="15.65" customHeight="1" outlineLevel="2" x14ac:dyDescent="0.25">
      <c r="B1731" s="1029" t="s">
        <v>2162</v>
      </c>
      <c r="C1731" s="1044"/>
      <c r="D1731" s="1035" t="s">
        <v>2121</v>
      </c>
      <c r="E1731" s="798">
        <v>1</v>
      </c>
      <c r="F1731" s="800" t="s">
        <v>77</v>
      </c>
      <c r="G1731" s="766"/>
      <c r="H1731" s="766">
        <f t="shared" si="725"/>
        <v>0</v>
      </c>
      <c r="I1731" s="766">
        <v>0</v>
      </c>
      <c r="J1731" s="768">
        <f t="shared" si="726"/>
        <v>0</v>
      </c>
      <c r="K1731" s="766">
        <v>1124</v>
      </c>
      <c r="L1731" s="768">
        <f t="shared" si="727"/>
        <v>1124</v>
      </c>
      <c r="M1731" s="1046">
        <f>J1731+H1731*Onderbouwing_M29!$Y$2+L1731</f>
        <v>1124</v>
      </c>
      <c r="N1731" s="1050"/>
      <c r="O1731" s="787"/>
      <c r="P1731" s="787"/>
      <c r="Q1731" s="930" t="s">
        <v>1578</v>
      </c>
      <c r="R1731" s="930">
        <f>_xlfn.XLOOKUP(Q1731,Tabellen!$B$4:$B$16,Tabellen!$C$4:$C$16,"controleren")</f>
        <v>0.25</v>
      </c>
      <c r="S1731" s="931">
        <f t="shared" si="734"/>
        <v>281</v>
      </c>
      <c r="T1731" s="931">
        <f t="shared" si="735"/>
        <v>843</v>
      </c>
      <c r="U1731" s="931">
        <f t="shared" si="736"/>
        <v>25.29</v>
      </c>
      <c r="V1731" s="931">
        <f t="shared" si="737"/>
        <v>177.03</v>
      </c>
      <c r="W1731" s="787">
        <f t="shared" si="738"/>
        <v>202.32</v>
      </c>
      <c r="X1731" s="787">
        <f t="shared" si="739"/>
        <v>1326.32</v>
      </c>
      <c r="Z1731" s="770"/>
    </row>
    <row r="1732" spans="2:26" s="769" customFormat="1" ht="15.65" customHeight="1" outlineLevel="2" x14ac:dyDescent="0.25">
      <c r="B1732" s="1029" t="s">
        <v>2163</v>
      </c>
      <c r="C1732" s="1044"/>
      <c r="D1732" s="1035" t="s">
        <v>2120</v>
      </c>
      <c r="E1732" s="798">
        <v>1</v>
      </c>
      <c r="F1732" s="800" t="s">
        <v>77</v>
      </c>
      <c r="G1732" s="766"/>
      <c r="H1732" s="766">
        <f t="shared" si="725"/>
        <v>0</v>
      </c>
      <c r="I1732" s="766">
        <v>0</v>
      </c>
      <c r="J1732" s="768">
        <f t="shared" si="726"/>
        <v>0</v>
      </c>
      <c r="K1732" s="766">
        <v>1206</v>
      </c>
      <c r="L1732" s="768">
        <f t="shared" si="727"/>
        <v>1206</v>
      </c>
      <c r="M1732" s="1046">
        <f>J1732+H1732*Onderbouwing_M29!$Y$2+L1732</f>
        <v>1206</v>
      </c>
      <c r="N1732" s="1050"/>
      <c r="O1732" s="787"/>
      <c r="P1732" s="787"/>
      <c r="Q1732" s="930" t="s">
        <v>1578</v>
      </c>
      <c r="R1732" s="930">
        <f>_xlfn.XLOOKUP(Q1732,Tabellen!$B$4:$B$16,Tabellen!$C$4:$C$16,"controleren")</f>
        <v>0.25</v>
      </c>
      <c r="S1732" s="931">
        <f t="shared" si="734"/>
        <v>301.5</v>
      </c>
      <c r="T1732" s="931">
        <f t="shared" si="735"/>
        <v>904.5</v>
      </c>
      <c r="U1732" s="931">
        <f t="shared" si="736"/>
        <v>27.134999999999998</v>
      </c>
      <c r="V1732" s="931">
        <f t="shared" si="737"/>
        <v>189.94499999999999</v>
      </c>
      <c r="W1732" s="787">
        <f t="shared" si="738"/>
        <v>217.07999999999998</v>
      </c>
      <c r="X1732" s="787">
        <f t="shared" si="739"/>
        <v>1423.08</v>
      </c>
      <c r="Z1732" s="770"/>
    </row>
    <row r="1733" spans="2:26" ht="15.65" customHeight="1" outlineLevel="2" x14ac:dyDescent="0.25">
      <c r="B1733" s="1029" t="s">
        <v>2164</v>
      </c>
      <c r="D1733" s="1035" t="s">
        <v>2119</v>
      </c>
      <c r="E1733" s="798">
        <v>1</v>
      </c>
      <c r="F1733" s="800" t="s">
        <v>77</v>
      </c>
      <c r="G1733" s="766"/>
      <c r="H1733" s="766">
        <f>E1733*G1733</f>
        <v>0</v>
      </c>
      <c r="I1733" s="766"/>
      <c r="J1733" s="768">
        <f>E1733*I1733</f>
        <v>0</v>
      </c>
      <c r="K1733" s="768">
        <v>1261</v>
      </c>
      <c r="L1733" s="768">
        <f t="shared" si="727"/>
        <v>1261</v>
      </c>
      <c r="M1733" s="1046">
        <f>J1733+H1733*Onderbouwing_M29!$Y$2+L1733</f>
        <v>1261</v>
      </c>
      <c r="N1733" s="1049"/>
      <c r="O1733" s="787"/>
      <c r="P1733" s="785"/>
      <c r="Q1733" s="930" t="s">
        <v>1578</v>
      </c>
      <c r="R1733" s="930">
        <f>_xlfn.XLOOKUP(Q1733,Tabellen!$B$4:$B$16,Tabellen!$C$4:$C$16,"controleren")</f>
        <v>0.25</v>
      </c>
      <c r="S1733" s="931">
        <f t="shared" si="734"/>
        <v>315.25</v>
      </c>
      <c r="T1733" s="931">
        <f t="shared" si="735"/>
        <v>945.75</v>
      </c>
      <c r="U1733" s="931">
        <f t="shared" si="736"/>
        <v>28.372499999999999</v>
      </c>
      <c r="V1733" s="931">
        <f t="shared" si="737"/>
        <v>198.60749999999999</v>
      </c>
      <c r="W1733" s="787">
        <f t="shared" si="738"/>
        <v>226.98</v>
      </c>
      <c r="X1733" s="787">
        <f t="shared" si="739"/>
        <v>1487.98</v>
      </c>
    </row>
    <row r="1734" spans="2:26" s="769" customFormat="1" ht="15.65" customHeight="1" outlineLevel="2" x14ac:dyDescent="0.25">
      <c r="B1734" s="1029" t="s">
        <v>2165</v>
      </c>
      <c r="C1734" s="1044"/>
      <c r="D1734" s="1035" t="s">
        <v>2118</v>
      </c>
      <c r="E1734" s="798">
        <v>1</v>
      </c>
      <c r="F1734" s="800" t="s">
        <v>77</v>
      </c>
      <c r="G1734" s="766"/>
      <c r="H1734" s="766">
        <f t="shared" ref="H1734:H1737" si="740">E1734*G1734</f>
        <v>0</v>
      </c>
      <c r="I1734" s="766">
        <v>0</v>
      </c>
      <c r="J1734" s="768">
        <f t="shared" ref="J1734:J1737" si="741">E1734*I1734</f>
        <v>0</v>
      </c>
      <c r="K1734" s="766">
        <v>1373</v>
      </c>
      <c r="L1734" s="768">
        <f t="shared" ref="L1734:L1738" si="742">+K1734*E1734</f>
        <v>1373</v>
      </c>
      <c r="M1734" s="1046">
        <f>J1734+H1734*Onderbouwing_M29!$Y$2+L1734</f>
        <v>1373</v>
      </c>
      <c r="N1734" s="1050"/>
      <c r="O1734" s="787"/>
      <c r="P1734" s="787"/>
      <c r="Q1734" s="930" t="s">
        <v>1578</v>
      </c>
      <c r="R1734" s="930">
        <f>_xlfn.XLOOKUP(Q1734,Tabellen!$B$4:$B$16,Tabellen!$C$4:$C$16,"controleren")</f>
        <v>0.25</v>
      </c>
      <c r="S1734" s="931">
        <f t="shared" si="734"/>
        <v>343.25</v>
      </c>
      <c r="T1734" s="931">
        <f t="shared" si="735"/>
        <v>1029.75</v>
      </c>
      <c r="U1734" s="931">
        <f t="shared" si="736"/>
        <v>30.892499999999998</v>
      </c>
      <c r="V1734" s="931">
        <f t="shared" si="737"/>
        <v>216.2475</v>
      </c>
      <c r="W1734" s="787">
        <f t="shared" si="738"/>
        <v>247.14</v>
      </c>
      <c r="X1734" s="787">
        <f t="shared" si="739"/>
        <v>1620.1399999999999</v>
      </c>
      <c r="Z1734" s="770"/>
    </row>
    <row r="1735" spans="2:26" s="769" customFormat="1" ht="15.65" customHeight="1" outlineLevel="2" x14ac:dyDescent="0.25">
      <c r="B1735" s="1029" t="s">
        <v>2166</v>
      </c>
      <c r="C1735" s="1044"/>
      <c r="D1735" s="1035" t="s">
        <v>2115</v>
      </c>
      <c r="E1735" s="798">
        <v>1</v>
      </c>
      <c r="F1735" s="800" t="s">
        <v>77</v>
      </c>
      <c r="G1735" s="766"/>
      <c r="H1735" s="766">
        <f t="shared" si="740"/>
        <v>0</v>
      </c>
      <c r="I1735" s="766">
        <v>0</v>
      </c>
      <c r="J1735" s="768">
        <f t="shared" si="741"/>
        <v>0</v>
      </c>
      <c r="K1735" s="766">
        <v>1340</v>
      </c>
      <c r="L1735" s="768">
        <f t="shared" si="742"/>
        <v>1340</v>
      </c>
      <c r="M1735" s="1046">
        <f>J1735+H1735*Onderbouwing_M29!$Y$2+L1735</f>
        <v>1340</v>
      </c>
      <c r="N1735" s="1050"/>
      <c r="O1735" s="787"/>
      <c r="P1735" s="787"/>
      <c r="Q1735" s="930" t="s">
        <v>1578</v>
      </c>
      <c r="R1735" s="930">
        <f>_xlfn.XLOOKUP(Q1735,Tabellen!$B$4:$B$16,Tabellen!$C$4:$C$16,"controleren")</f>
        <v>0.25</v>
      </c>
      <c r="S1735" s="931">
        <f t="shared" si="734"/>
        <v>335</v>
      </c>
      <c r="T1735" s="931">
        <f t="shared" si="735"/>
        <v>1005</v>
      </c>
      <c r="U1735" s="931">
        <f t="shared" si="736"/>
        <v>30.15</v>
      </c>
      <c r="V1735" s="931">
        <f t="shared" si="737"/>
        <v>211.04999999999998</v>
      </c>
      <c r="W1735" s="787">
        <f t="shared" si="738"/>
        <v>241.2</v>
      </c>
      <c r="X1735" s="787">
        <f t="shared" si="739"/>
        <v>1581.2</v>
      </c>
      <c r="Z1735" s="770"/>
    </row>
    <row r="1736" spans="2:26" s="769" customFormat="1" ht="15.65" customHeight="1" outlineLevel="2" x14ac:dyDescent="0.25">
      <c r="B1736" s="1029" t="s">
        <v>2167</v>
      </c>
      <c r="C1736" s="1044"/>
      <c r="D1736" s="1035" t="s">
        <v>2114</v>
      </c>
      <c r="E1736" s="798">
        <v>1</v>
      </c>
      <c r="F1736" s="800" t="s">
        <v>77</v>
      </c>
      <c r="G1736" s="766"/>
      <c r="H1736" s="766">
        <f t="shared" si="740"/>
        <v>0</v>
      </c>
      <c r="I1736" s="766">
        <v>0</v>
      </c>
      <c r="J1736" s="768">
        <f t="shared" si="741"/>
        <v>0</v>
      </c>
      <c r="K1736" s="766">
        <v>1391</v>
      </c>
      <c r="L1736" s="768">
        <f t="shared" si="742"/>
        <v>1391</v>
      </c>
      <c r="M1736" s="1046">
        <f>J1736+H1736*Onderbouwing_M29!$Y$2+L1736</f>
        <v>1391</v>
      </c>
      <c r="N1736" s="1050"/>
      <c r="O1736" s="787"/>
      <c r="P1736" s="787"/>
      <c r="Q1736" s="930" t="s">
        <v>1578</v>
      </c>
      <c r="R1736" s="930">
        <f>_xlfn.XLOOKUP(Q1736,Tabellen!$B$4:$B$16,Tabellen!$C$4:$C$16,"controleren")</f>
        <v>0.25</v>
      </c>
      <c r="S1736" s="931">
        <f t="shared" si="734"/>
        <v>347.75</v>
      </c>
      <c r="T1736" s="931">
        <f t="shared" si="735"/>
        <v>1043.25</v>
      </c>
      <c r="U1736" s="931">
        <f t="shared" si="736"/>
        <v>31.297499999999999</v>
      </c>
      <c r="V1736" s="931">
        <f t="shared" si="737"/>
        <v>219.08249999999998</v>
      </c>
      <c r="W1736" s="787">
        <f t="shared" si="738"/>
        <v>250.38</v>
      </c>
      <c r="X1736" s="787">
        <f t="shared" si="739"/>
        <v>1641.38</v>
      </c>
      <c r="Z1736" s="770"/>
    </row>
    <row r="1737" spans="2:26" s="769" customFormat="1" ht="15.65" customHeight="1" outlineLevel="2" x14ac:dyDescent="0.25">
      <c r="B1737" s="1029" t="s">
        <v>2168</v>
      </c>
      <c r="C1737" s="1044"/>
      <c r="D1737" s="1035" t="s">
        <v>2113</v>
      </c>
      <c r="E1737" s="798">
        <v>1</v>
      </c>
      <c r="F1737" s="800" t="s">
        <v>77</v>
      </c>
      <c r="G1737" s="766"/>
      <c r="H1737" s="766">
        <f t="shared" si="740"/>
        <v>0</v>
      </c>
      <c r="I1737" s="766">
        <v>0</v>
      </c>
      <c r="J1737" s="768">
        <f t="shared" si="741"/>
        <v>0</v>
      </c>
      <c r="K1737" s="766">
        <v>1477</v>
      </c>
      <c r="L1737" s="768">
        <f t="shared" si="742"/>
        <v>1477</v>
      </c>
      <c r="M1737" s="1046">
        <f>J1737+H1737*Onderbouwing_M29!$Y$2+L1737</f>
        <v>1477</v>
      </c>
      <c r="N1737" s="1050"/>
      <c r="O1737" s="787"/>
      <c r="P1737" s="787"/>
      <c r="Q1737" s="930" t="s">
        <v>1578</v>
      </c>
      <c r="R1737" s="930">
        <f>_xlfn.XLOOKUP(Q1737,Tabellen!$B$4:$B$16,Tabellen!$C$4:$C$16,"controleren")</f>
        <v>0.25</v>
      </c>
      <c r="S1737" s="931">
        <f t="shared" si="734"/>
        <v>369.25</v>
      </c>
      <c r="T1737" s="931">
        <f t="shared" si="735"/>
        <v>1107.75</v>
      </c>
      <c r="U1737" s="931">
        <f t="shared" si="736"/>
        <v>33.232500000000002</v>
      </c>
      <c r="V1737" s="931">
        <f t="shared" si="737"/>
        <v>232.6275</v>
      </c>
      <c r="W1737" s="787">
        <f t="shared" si="738"/>
        <v>265.86</v>
      </c>
      <c r="X1737" s="787">
        <f t="shared" si="739"/>
        <v>1742.8600000000001</v>
      </c>
      <c r="Z1737" s="770"/>
    </row>
    <row r="1738" spans="2:26" ht="15.65" customHeight="1" outlineLevel="2" x14ac:dyDescent="0.25">
      <c r="B1738" s="1029" t="s">
        <v>2169</v>
      </c>
      <c r="D1738" s="1035" t="s">
        <v>2110</v>
      </c>
      <c r="E1738" s="798">
        <v>1</v>
      </c>
      <c r="F1738" s="800" t="s">
        <v>77</v>
      </c>
      <c r="G1738" s="766"/>
      <c r="H1738" s="766">
        <f>E1738*G1738</f>
        <v>0</v>
      </c>
      <c r="I1738" s="766"/>
      <c r="J1738" s="768">
        <f>E1738*I1738</f>
        <v>0</v>
      </c>
      <c r="K1738" s="768">
        <v>1415</v>
      </c>
      <c r="L1738" s="768">
        <f t="shared" si="742"/>
        <v>1415</v>
      </c>
      <c r="M1738" s="1046">
        <f>J1738+H1738*Onderbouwing_M29!$Y$2+L1738</f>
        <v>1415</v>
      </c>
      <c r="N1738" s="1049"/>
      <c r="O1738" s="787"/>
      <c r="P1738" s="785"/>
      <c r="Q1738" s="930" t="s">
        <v>1578</v>
      </c>
      <c r="R1738" s="930">
        <f>_xlfn.XLOOKUP(Q1738,Tabellen!$B$4:$B$16,Tabellen!$C$4:$C$16,"controleren")</f>
        <v>0.25</v>
      </c>
      <c r="S1738" s="931">
        <f t="shared" si="734"/>
        <v>353.75</v>
      </c>
      <c r="T1738" s="931">
        <f t="shared" si="735"/>
        <v>1061.25</v>
      </c>
      <c r="U1738" s="931">
        <f t="shared" si="736"/>
        <v>31.837499999999999</v>
      </c>
      <c r="V1738" s="931">
        <f t="shared" si="737"/>
        <v>222.86249999999998</v>
      </c>
      <c r="W1738" s="787">
        <f t="shared" si="738"/>
        <v>254.7</v>
      </c>
      <c r="X1738" s="787">
        <f t="shared" si="739"/>
        <v>1669.7</v>
      </c>
    </row>
    <row r="1739" spans="2:26" s="769" customFormat="1" ht="15.65" customHeight="1" outlineLevel="2" x14ac:dyDescent="0.25">
      <c r="B1739" s="1029" t="s">
        <v>2170</v>
      </c>
      <c r="C1739" s="1044"/>
      <c r="D1739" s="1035" t="s">
        <v>2109</v>
      </c>
      <c r="E1739" s="798">
        <v>1</v>
      </c>
      <c r="F1739" s="800" t="s">
        <v>77</v>
      </c>
      <c r="G1739" s="766"/>
      <c r="H1739" s="766">
        <f t="shared" ref="H1739:H1743" si="743">E1739*G1739</f>
        <v>0</v>
      </c>
      <c r="I1739" s="766">
        <v>0</v>
      </c>
      <c r="J1739" s="768">
        <f t="shared" ref="J1739:J1743" si="744">E1739*I1739</f>
        <v>0</v>
      </c>
      <c r="K1739" s="766">
        <v>1500</v>
      </c>
      <c r="L1739" s="768">
        <f t="shared" ref="L1739:L1743" si="745">+K1739*E1739</f>
        <v>1500</v>
      </c>
      <c r="M1739" s="1046">
        <f>J1739+H1739*Onderbouwing_M29!$Y$2+L1739</f>
        <v>1500</v>
      </c>
      <c r="N1739" s="1050"/>
      <c r="O1739" s="787"/>
      <c r="P1739" s="787"/>
      <c r="Q1739" s="930" t="s">
        <v>1578</v>
      </c>
      <c r="R1739" s="930">
        <f>_xlfn.XLOOKUP(Q1739,Tabellen!$B$4:$B$16,Tabellen!$C$4:$C$16,"controleren")</f>
        <v>0.25</v>
      </c>
      <c r="S1739" s="931">
        <f t="shared" si="734"/>
        <v>375</v>
      </c>
      <c r="T1739" s="931">
        <f t="shared" si="735"/>
        <v>1125</v>
      </c>
      <c r="U1739" s="931">
        <f t="shared" si="736"/>
        <v>33.75</v>
      </c>
      <c r="V1739" s="931">
        <f t="shared" si="737"/>
        <v>236.25</v>
      </c>
      <c r="W1739" s="787">
        <f t="shared" si="738"/>
        <v>270</v>
      </c>
      <c r="X1739" s="787">
        <f t="shared" si="739"/>
        <v>1770</v>
      </c>
      <c r="Z1739" s="770"/>
    </row>
    <row r="1740" spans="2:26" s="769" customFormat="1" ht="15.65" customHeight="1" outlineLevel="2" x14ac:dyDescent="0.25">
      <c r="B1740" s="1029" t="s">
        <v>2171</v>
      </c>
      <c r="C1740" s="1042"/>
      <c r="D1740" s="1035" t="s">
        <v>2108</v>
      </c>
      <c r="E1740" s="798">
        <v>1</v>
      </c>
      <c r="F1740" s="800" t="s">
        <v>77</v>
      </c>
      <c r="G1740" s="768"/>
      <c r="H1740" s="766">
        <f t="shared" si="743"/>
        <v>0</v>
      </c>
      <c r="I1740" s="768">
        <f>'Materiaal '!E252</f>
        <v>0</v>
      </c>
      <c r="J1740" s="768">
        <f t="shared" si="744"/>
        <v>0</v>
      </c>
      <c r="K1740" s="768">
        <v>1625</v>
      </c>
      <c r="L1740" s="768">
        <f t="shared" si="745"/>
        <v>1625</v>
      </c>
      <c r="M1740" s="1046">
        <f>J1740+H1740*Onderbouwing_M29!$Y$2+L1740</f>
        <v>1625</v>
      </c>
      <c r="N1740" s="1050"/>
      <c r="O1740" s="787"/>
      <c r="P1740" s="829"/>
      <c r="Q1740" s="930" t="s">
        <v>1578</v>
      </c>
      <c r="R1740" s="930">
        <f>_xlfn.XLOOKUP(Q1740,Tabellen!$B$4:$B$16,Tabellen!$C$4:$C$16,"controleren")</f>
        <v>0.25</v>
      </c>
      <c r="S1740" s="931">
        <f t="shared" si="734"/>
        <v>406.25</v>
      </c>
      <c r="T1740" s="931">
        <f t="shared" si="735"/>
        <v>1218.75</v>
      </c>
      <c r="U1740" s="931">
        <f t="shared" si="736"/>
        <v>36.5625</v>
      </c>
      <c r="V1740" s="931">
        <f t="shared" si="737"/>
        <v>255.9375</v>
      </c>
      <c r="W1740" s="787">
        <f t="shared" si="738"/>
        <v>292.5</v>
      </c>
      <c r="X1740" s="787">
        <f t="shared" si="739"/>
        <v>1917.5</v>
      </c>
      <c r="Z1740" s="770"/>
    </row>
    <row r="1741" spans="2:26" s="769" customFormat="1" ht="15.65" customHeight="1" outlineLevel="2" x14ac:dyDescent="0.25">
      <c r="B1741" s="1029" t="s">
        <v>2172</v>
      </c>
      <c r="C1741" s="1044"/>
      <c r="D1741" s="1035" t="s">
        <v>2107</v>
      </c>
      <c r="E1741" s="798">
        <v>1</v>
      </c>
      <c r="F1741" s="800" t="s">
        <v>77</v>
      </c>
      <c r="G1741" s="766"/>
      <c r="H1741" s="766">
        <f t="shared" si="743"/>
        <v>0</v>
      </c>
      <c r="I1741" s="766">
        <v>0</v>
      </c>
      <c r="J1741" s="768">
        <f t="shared" si="744"/>
        <v>0</v>
      </c>
      <c r="K1741" s="766">
        <v>1482</v>
      </c>
      <c r="L1741" s="768">
        <f t="shared" si="745"/>
        <v>1482</v>
      </c>
      <c r="M1741" s="1046">
        <f>J1741+H1741*Onderbouwing_M29!$Y$2+L1741</f>
        <v>1482</v>
      </c>
      <c r="N1741" s="1050"/>
      <c r="O1741" s="787"/>
      <c r="P1741" s="787"/>
      <c r="Q1741" s="930" t="s">
        <v>1578</v>
      </c>
      <c r="R1741" s="930">
        <f>_xlfn.XLOOKUP(Q1741,Tabellen!$B$4:$B$16,Tabellen!$C$4:$C$16,"controleren")</f>
        <v>0.25</v>
      </c>
      <c r="S1741" s="931">
        <f t="shared" si="734"/>
        <v>370.5</v>
      </c>
      <c r="T1741" s="931">
        <f t="shared" si="735"/>
        <v>1111.5</v>
      </c>
      <c r="U1741" s="931">
        <f t="shared" si="736"/>
        <v>33.344999999999999</v>
      </c>
      <c r="V1741" s="931">
        <f t="shared" si="737"/>
        <v>233.41499999999999</v>
      </c>
      <c r="W1741" s="787">
        <f t="shared" si="738"/>
        <v>266.76</v>
      </c>
      <c r="X1741" s="787">
        <f t="shared" si="739"/>
        <v>1748.76</v>
      </c>
      <c r="Z1741" s="770"/>
    </row>
    <row r="1742" spans="2:26" s="769" customFormat="1" ht="15.65" customHeight="1" outlineLevel="2" x14ac:dyDescent="0.25">
      <c r="B1742" s="1029" t="s">
        <v>2173</v>
      </c>
      <c r="C1742" s="1044"/>
      <c r="D1742" s="1035" t="s">
        <v>2105</v>
      </c>
      <c r="E1742" s="798">
        <v>1</v>
      </c>
      <c r="F1742" s="800" t="s">
        <v>77</v>
      </c>
      <c r="G1742" s="766"/>
      <c r="H1742" s="766">
        <f t="shared" si="743"/>
        <v>0</v>
      </c>
      <c r="I1742" s="766">
        <v>0</v>
      </c>
      <c r="J1742" s="768">
        <f t="shared" si="744"/>
        <v>0</v>
      </c>
      <c r="K1742" s="766">
        <v>1742</v>
      </c>
      <c r="L1742" s="768">
        <f t="shared" si="745"/>
        <v>1742</v>
      </c>
      <c r="M1742" s="1046">
        <f>J1742+H1742*Onderbouwing_M29!$Y$2+L1742</f>
        <v>1742</v>
      </c>
      <c r="N1742" s="1050"/>
      <c r="O1742" s="787"/>
      <c r="P1742" s="787"/>
      <c r="Q1742" s="930" t="s">
        <v>1578</v>
      </c>
      <c r="R1742" s="930">
        <f>_xlfn.XLOOKUP(Q1742,Tabellen!$B$4:$B$16,Tabellen!$C$4:$C$16,"controleren")</f>
        <v>0.25</v>
      </c>
      <c r="S1742" s="931">
        <f t="shared" si="734"/>
        <v>435.5</v>
      </c>
      <c r="T1742" s="931">
        <f t="shared" si="735"/>
        <v>1306.5</v>
      </c>
      <c r="U1742" s="931">
        <f t="shared" si="736"/>
        <v>39.195</v>
      </c>
      <c r="V1742" s="931">
        <f t="shared" si="737"/>
        <v>274.36500000000001</v>
      </c>
      <c r="W1742" s="787">
        <f t="shared" si="738"/>
        <v>313.56</v>
      </c>
      <c r="X1742" s="787">
        <f t="shared" si="739"/>
        <v>2055.56</v>
      </c>
      <c r="Z1742" s="770"/>
    </row>
    <row r="1743" spans="2:26" s="769" customFormat="1" ht="15.65" customHeight="1" outlineLevel="2" x14ac:dyDescent="0.25">
      <c r="B1743" s="1029" t="s">
        <v>2174</v>
      </c>
      <c r="C1743" s="1044"/>
      <c r="D1743" s="1035" t="s">
        <v>2104</v>
      </c>
      <c r="E1743" s="798">
        <v>1</v>
      </c>
      <c r="F1743" s="800" t="s">
        <v>77</v>
      </c>
      <c r="G1743" s="766"/>
      <c r="H1743" s="766">
        <f t="shared" si="743"/>
        <v>0</v>
      </c>
      <c r="I1743" s="766">
        <v>0</v>
      </c>
      <c r="J1743" s="768">
        <f t="shared" si="744"/>
        <v>0</v>
      </c>
      <c r="K1743" s="766">
        <v>1927</v>
      </c>
      <c r="L1743" s="768">
        <f t="shared" si="745"/>
        <v>1927</v>
      </c>
      <c r="M1743" s="1046">
        <f>J1743+H1743*Onderbouwing_M29!$Y$2+L1743</f>
        <v>1927</v>
      </c>
      <c r="N1743" s="1050"/>
      <c r="O1743" s="787"/>
      <c r="P1743" s="787"/>
      <c r="Q1743" s="930" t="s">
        <v>1578</v>
      </c>
      <c r="R1743" s="930">
        <f>_xlfn.XLOOKUP(Q1743,Tabellen!$B$4:$B$16,Tabellen!$C$4:$C$16,"controleren")</f>
        <v>0.25</v>
      </c>
      <c r="S1743" s="931">
        <f t="shared" si="734"/>
        <v>481.75</v>
      </c>
      <c r="T1743" s="931">
        <f t="shared" si="735"/>
        <v>1445.25</v>
      </c>
      <c r="U1743" s="931">
        <f t="shared" si="736"/>
        <v>43.357500000000002</v>
      </c>
      <c r="V1743" s="931">
        <f t="shared" si="737"/>
        <v>303.5025</v>
      </c>
      <c r="W1743" s="787">
        <f t="shared" si="738"/>
        <v>346.86</v>
      </c>
      <c r="X1743" s="787">
        <f t="shared" si="739"/>
        <v>2273.86</v>
      </c>
      <c r="Z1743" s="770"/>
    </row>
    <row r="1744" spans="2:26" s="769" customFormat="1" ht="15.65" customHeight="1" outlineLevel="2" x14ac:dyDescent="0.25">
      <c r="B1744" s="1029"/>
      <c r="C1744" s="1044"/>
      <c r="D1744" s="1035"/>
      <c r="E1744" s="798"/>
      <c r="F1744" s="800"/>
      <c r="G1744" s="766"/>
      <c r="H1744" s="766"/>
      <c r="I1744" s="766"/>
      <c r="J1744" s="768"/>
      <c r="K1744" s="766"/>
      <c r="L1744" s="768"/>
      <c r="M1744" s="1046"/>
      <c r="N1744" s="1050"/>
      <c r="O1744" s="787"/>
      <c r="P1744" s="787"/>
      <c r="Q1744" s="787"/>
      <c r="R1744" s="787"/>
      <c r="S1744" s="787"/>
      <c r="T1744" s="787"/>
      <c r="U1744" s="787"/>
      <c r="V1744" s="787"/>
      <c r="W1744" s="787"/>
      <c r="X1744" s="787"/>
      <c r="Z1744" s="770"/>
    </row>
    <row r="1745" spans="2:34" ht="15.65" customHeight="1" outlineLevel="2" x14ac:dyDescent="0.25"/>
    <row r="1746" spans="2:34" s="983" customFormat="1" ht="9" customHeight="1" outlineLevel="1" x14ac:dyDescent="0.25">
      <c r="B1746" s="965"/>
      <c r="C1746" s="1038"/>
      <c r="D1746" s="966"/>
      <c r="E1746" s="967"/>
      <c r="F1746" s="966"/>
      <c r="G1746" s="968"/>
      <c r="H1746" s="968"/>
      <c r="I1746" s="968"/>
      <c r="J1746" s="968"/>
      <c r="K1746" s="968"/>
      <c r="L1746" s="968"/>
      <c r="M1746" s="968"/>
      <c r="N1746" s="1038"/>
      <c r="O1746" s="969"/>
      <c r="P1746" s="969"/>
      <c r="Q1746" s="969"/>
      <c r="R1746" s="969"/>
      <c r="S1746" s="969"/>
      <c r="T1746" s="969"/>
      <c r="U1746" s="969"/>
      <c r="V1746" s="969"/>
      <c r="W1746" s="969"/>
      <c r="X1746" s="969"/>
      <c r="Y1746" s="969"/>
      <c r="Z1746" s="984"/>
      <c r="AA1746" s="985"/>
      <c r="AB1746" s="986"/>
      <c r="AC1746" s="986"/>
      <c r="AD1746" s="986"/>
      <c r="AE1746" s="986"/>
      <c r="AF1746" s="986"/>
      <c r="AG1746" s="987"/>
      <c r="AH1746" s="987"/>
    </row>
    <row r="1747" spans="2:34" ht="15.65" customHeight="1" outlineLevel="2" x14ac:dyDescent="0.25"/>
    <row r="1748" spans="2:34" ht="15.65" customHeight="1" outlineLevel="1" x14ac:dyDescent="0.25">
      <c r="B1748" s="760" t="s">
        <v>295</v>
      </c>
      <c r="D1748" s="761" t="s">
        <v>226</v>
      </c>
      <c r="E1748" s="780">
        <v>1</v>
      </c>
      <c r="F1748" s="761" t="s">
        <v>76</v>
      </c>
      <c r="G1748" s="762"/>
      <c r="H1748" s="762">
        <f>SUM(H1749:H1754)</f>
        <v>0</v>
      </c>
      <c r="I1748" s="762"/>
      <c r="J1748" s="762">
        <f>SUM(J1749:J1754)</f>
        <v>0</v>
      </c>
      <c r="K1748" s="762"/>
      <c r="L1748" s="762">
        <f>SUM(L1749:L1754)</f>
        <v>0</v>
      </c>
      <c r="M1748" s="762">
        <f>SUM(M1749:M1754)</f>
        <v>0</v>
      </c>
      <c r="N1748" s="1049"/>
      <c r="O1748" s="763">
        <f>SUM(M1749:M1754)</f>
        <v>0</v>
      </c>
      <c r="P1748" s="781" t="str">
        <f>B1748</f>
        <v>V4-4-X</v>
      </c>
      <c r="Q1748" s="781"/>
      <c r="R1748" s="781"/>
      <c r="S1748" s="781"/>
      <c r="T1748" s="781"/>
      <c r="U1748" s="781"/>
      <c r="V1748" s="781"/>
      <c r="W1748" s="781"/>
      <c r="X1748" s="781"/>
    </row>
    <row r="1749" spans="2:34" ht="15.65" customHeight="1" outlineLevel="2" x14ac:dyDescent="0.25">
      <c r="B1749" s="782"/>
      <c r="D1749" s="793" t="s">
        <v>168</v>
      </c>
      <c r="E1749" s="783"/>
      <c r="G1749" s="784"/>
      <c r="H1749" s="784"/>
      <c r="I1749" s="795"/>
      <c r="J1749" s="795"/>
      <c r="K1749" s="795"/>
      <c r="L1749" s="784"/>
      <c r="M1749" s="784"/>
      <c r="N1749" s="1049"/>
      <c r="O1749" s="785"/>
      <c r="P1749" s="785"/>
      <c r="Q1749" s="785"/>
      <c r="R1749" s="785"/>
      <c r="S1749" s="785"/>
      <c r="T1749" s="785"/>
      <c r="U1749" s="785"/>
      <c r="V1749" s="785"/>
      <c r="W1749" s="785"/>
      <c r="X1749" s="785"/>
    </row>
    <row r="1750" spans="2:34" ht="15.65" customHeight="1" outlineLevel="2" x14ac:dyDescent="0.25">
      <c r="B1750" s="782"/>
      <c r="D1750" s="1035" t="str">
        <f>D1748</f>
        <v>Bijkomende kosten</v>
      </c>
      <c r="E1750" s="798"/>
      <c r="F1750" s="800"/>
      <c r="G1750" s="766"/>
      <c r="H1750" s="766">
        <f>E1750*G1750</f>
        <v>0</v>
      </c>
      <c r="I1750" s="766"/>
      <c r="J1750" s="768">
        <f>E1750*I1750</f>
        <v>0</v>
      </c>
      <c r="K1750" s="768"/>
      <c r="L1750" s="768">
        <f>E1750*K1750</f>
        <v>0</v>
      </c>
      <c r="M1750" s="1046">
        <f>J1750+H1750*Onderbouwing_M29!$Y$2+L1750</f>
        <v>0</v>
      </c>
      <c r="N1750" s="1049"/>
      <c r="O1750" s="785"/>
      <c r="P1750" s="785"/>
      <c r="Q1750" s="785"/>
      <c r="R1750" s="785"/>
      <c r="S1750" s="785"/>
      <c r="T1750" s="785"/>
      <c r="U1750" s="785"/>
      <c r="V1750" s="785"/>
      <c r="W1750" s="785"/>
      <c r="X1750" s="785"/>
    </row>
    <row r="1751" spans="2:34" ht="15.65" customHeight="1" outlineLevel="2" x14ac:dyDescent="0.25">
      <c r="B1751" s="782"/>
      <c r="D1751" s="816"/>
      <c r="E1751" s="783"/>
      <c r="G1751" s="784">
        <v>0</v>
      </c>
      <c r="H1751" s="784">
        <f>E1751*G1751</f>
        <v>0</v>
      </c>
      <c r="I1751" s="784">
        <v>0</v>
      </c>
      <c r="J1751" s="784">
        <f>E1751*I1751</f>
        <v>0</v>
      </c>
      <c r="K1751" s="784"/>
      <c r="L1751" s="784">
        <f>E1751*K1751</f>
        <v>0</v>
      </c>
      <c r="M1751" s="784">
        <f>J1751+H1751*Onderbouwing_M29!$Y$2+L1751</f>
        <v>0</v>
      </c>
      <c r="N1751" s="1049"/>
      <c r="O1751" s="785"/>
      <c r="P1751" s="785"/>
      <c r="Q1751" s="785"/>
      <c r="R1751" s="785"/>
      <c r="S1751" s="785"/>
      <c r="T1751" s="785"/>
      <c r="U1751" s="785"/>
      <c r="V1751" s="785"/>
      <c r="W1751" s="785"/>
      <c r="X1751" s="785"/>
    </row>
    <row r="1752" spans="2:34" ht="15.65" customHeight="1" outlineLevel="2" x14ac:dyDescent="0.25">
      <c r="B1752" s="782"/>
      <c r="D1752" s="816"/>
      <c r="E1752" s="783"/>
      <c r="G1752" s="784">
        <v>0</v>
      </c>
      <c r="H1752" s="784">
        <f>E1752*G1752</f>
        <v>0</v>
      </c>
      <c r="I1752" s="784">
        <v>0</v>
      </c>
      <c r="J1752" s="784">
        <f>E1752*I1752</f>
        <v>0</v>
      </c>
      <c r="K1752" s="784"/>
      <c r="L1752" s="784">
        <f>E1752*K1752</f>
        <v>0</v>
      </c>
      <c r="M1752" s="784">
        <f>J1752+H1752*Onderbouwing_M29!$Y$2+L1752</f>
        <v>0</v>
      </c>
      <c r="N1752" s="1049"/>
      <c r="O1752" s="785"/>
      <c r="P1752" s="785"/>
      <c r="Q1752" s="785"/>
      <c r="R1752" s="785"/>
      <c r="S1752" s="785"/>
      <c r="T1752" s="785"/>
      <c r="U1752" s="785"/>
      <c r="V1752" s="785"/>
      <c r="W1752" s="785"/>
      <c r="X1752" s="785"/>
    </row>
    <row r="1753" spans="2:34" ht="15.65" customHeight="1" outlineLevel="2" x14ac:dyDescent="0.25"/>
    <row r="1754" spans="2:34" ht="15.65" customHeight="1" outlineLevel="2" x14ac:dyDescent="0.25"/>
    <row r="1755" spans="2:34" s="983" customFormat="1" ht="9" customHeight="1" outlineLevel="1" thickBot="1" x14ac:dyDescent="0.3">
      <c r="B1755" s="965"/>
      <c r="C1755" s="1038"/>
      <c r="D1755" s="966"/>
      <c r="E1755" s="967"/>
      <c r="F1755" s="966"/>
      <c r="G1755" s="968"/>
      <c r="H1755" s="968"/>
      <c r="I1755" s="968"/>
      <c r="J1755" s="968"/>
      <c r="K1755" s="968"/>
      <c r="L1755" s="968"/>
      <c r="M1755" s="968"/>
      <c r="N1755" s="1038"/>
      <c r="O1755" s="969"/>
      <c r="P1755" s="969"/>
      <c r="Q1755" s="969"/>
      <c r="R1755" s="969"/>
      <c r="S1755" s="969"/>
      <c r="T1755" s="969"/>
      <c r="U1755" s="969"/>
      <c r="V1755" s="969"/>
      <c r="W1755" s="969"/>
      <c r="X1755" s="969"/>
      <c r="Y1755" s="969"/>
      <c r="Z1755" s="984"/>
      <c r="AA1755" s="985"/>
      <c r="AB1755" s="986"/>
      <c r="AC1755" s="986"/>
      <c r="AD1755" s="986"/>
      <c r="AE1755" s="986"/>
      <c r="AF1755" s="986"/>
      <c r="AG1755" s="987"/>
      <c r="AH1755" s="987"/>
    </row>
    <row r="1756" spans="2:34" s="1003" customFormat="1" ht="15.65" customHeight="1" thickTop="1" thickBot="1" x14ac:dyDescent="0.3">
      <c r="B1756" s="975" t="s">
        <v>296</v>
      </c>
      <c r="C1756" s="1039"/>
      <c r="D1756" s="964" t="s">
        <v>142</v>
      </c>
      <c r="E1756" s="977"/>
      <c r="F1756" s="978"/>
      <c r="G1756" s="979"/>
      <c r="H1756" s="980"/>
      <c r="I1756" s="979"/>
      <c r="J1756" s="981"/>
      <c r="K1756" s="979"/>
      <c r="L1756" s="979"/>
      <c r="M1756" s="981"/>
      <c r="N1756" s="1039"/>
      <c r="O1756" s="982"/>
      <c r="P1756" s="982"/>
      <c r="Q1756" s="982"/>
      <c r="R1756" s="982"/>
      <c r="S1756" s="982"/>
      <c r="T1756" s="982"/>
      <c r="U1756" s="982"/>
      <c r="V1756" s="982"/>
      <c r="W1756" s="982"/>
      <c r="X1756" s="982"/>
    </row>
    <row r="1757" spans="2:34" s="988" customFormat="1" ht="9" customHeight="1" outlineLevel="1" thickTop="1" x14ac:dyDescent="0.25">
      <c r="B1757" s="970"/>
      <c r="C1757" s="1040"/>
      <c r="D1757" s="971"/>
      <c r="E1757" s="972"/>
      <c r="F1757" s="971"/>
      <c r="G1757" s="973"/>
      <c r="H1757" s="973"/>
      <c r="I1757" s="973"/>
      <c r="J1757" s="973"/>
      <c r="K1757" s="973"/>
      <c r="L1757" s="973"/>
      <c r="M1757" s="973"/>
      <c r="N1757" s="1040"/>
      <c r="O1757" s="974"/>
      <c r="P1757" s="974"/>
      <c r="Q1757" s="974"/>
      <c r="R1757" s="974"/>
      <c r="S1757" s="974"/>
      <c r="T1757" s="974"/>
      <c r="U1757" s="974"/>
      <c r="V1757" s="974"/>
      <c r="W1757" s="974"/>
      <c r="X1757" s="974"/>
      <c r="Y1757" s="974"/>
      <c r="Z1757" s="989"/>
      <c r="AA1757" s="990"/>
      <c r="AB1757" s="991"/>
      <c r="AC1757" s="991"/>
      <c r="AD1757" s="991"/>
      <c r="AE1757" s="991"/>
      <c r="AF1757" s="991"/>
      <c r="AG1757" s="992"/>
      <c r="AH1757" s="992"/>
    </row>
    <row r="1758" spans="2:34" ht="15.65" customHeight="1" outlineLevel="1" x14ac:dyDescent="0.25">
      <c r="B1758" s="760"/>
      <c r="D1758" s="761" t="s">
        <v>1730</v>
      </c>
      <c r="E1758" s="780">
        <v>1</v>
      </c>
      <c r="F1758" s="761" t="s">
        <v>75</v>
      </c>
      <c r="G1758" s="762"/>
      <c r="H1758" s="762">
        <f>SUM(H1759:H1759)</f>
        <v>0</v>
      </c>
      <c r="I1758" s="762"/>
      <c r="J1758" s="762">
        <f>SUM(J1759:J1759)</f>
        <v>0</v>
      </c>
      <c r="K1758" s="762"/>
      <c r="L1758" s="762">
        <f>SUM(L1759:L1759)</f>
        <v>0</v>
      </c>
      <c r="M1758" s="762">
        <f>SUM(M1759:M1759)</f>
        <v>0</v>
      </c>
      <c r="N1758" s="1049"/>
      <c r="O1758" s="763">
        <f>SUM(M1759:M1759)</f>
        <v>0</v>
      </c>
      <c r="P1758" s="781">
        <f>B1758</f>
        <v>0</v>
      </c>
      <c r="Q1758" s="781"/>
      <c r="R1758" s="781"/>
      <c r="S1758" s="781"/>
      <c r="T1758" s="781"/>
      <c r="U1758" s="781"/>
      <c r="V1758" s="781"/>
      <c r="W1758" s="781"/>
      <c r="X1758" s="781"/>
    </row>
    <row r="1759" spans="2:34" ht="15.65" customHeight="1" outlineLevel="2" x14ac:dyDescent="0.25">
      <c r="B1759" s="782"/>
      <c r="D1759" s="793" t="s">
        <v>1729</v>
      </c>
      <c r="E1759" s="783"/>
      <c r="G1759" s="784"/>
      <c r="H1759" s="784"/>
      <c r="I1759" s="795"/>
      <c r="J1759" s="795"/>
      <c r="K1759" s="795"/>
      <c r="L1759" s="784"/>
      <c r="M1759" s="784"/>
      <c r="N1759" s="1049"/>
      <c r="O1759" s="785"/>
      <c r="P1759" s="785"/>
      <c r="Q1759" s="785"/>
      <c r="R1759" s="785"/>
      <c r="S1759" s="785"/>
      <c r="T1759" s="785"/>
      <c r="U1759" s="785"/>
      <c r="V1759" s="785"/>
      <c r="W1759" s="785"/>
      <c r="X1759" s="785"/>
    </row>
    <row r="1760" spans="2:34" ht="9" customHeight="1" outlineLevel="1" x14ac:dyDescent="0.25">
      <c r="B1760" s="788"/>
      <c r="D1760" s="789"/>
      <c r="E1760" s="791"/>
      <c r="F1760" s="789"/>
      <c r="G1760" s="790"/>
      <c r="H1760" s="790"/>
      <c r="I1760" s="790"/>
      <c r="J1760" s="790"/>
      <c r="K1760" s="790"/>
      <c r="L1760" s="790"/>
      <c r="M1760" s="790"/>
      <c r="N1760" s="1037"/>
      <c r="O1760" s="963"/>
      <c r="P1760" s="963"/>
      <c r="Q1760" s="963"/>
      <c r="R1760" s="963"/>
      <c r="S1760" s="963"/>
      <c r="T1760" s="963"/>
      <c r="U1760" s="963"/>
      <c r="V1760" s="963"/>
      <c r="W1760" s="963"/>
      <c r="X1760" s="963"/>
      <c r="Y1760" s="963"/>
      <c r="Z1760" s="774"/>
      <c r="AA1760" s="779"/>
      <c r="AB1760" s="753"/>
      <c r="AC1760" s="753"/>
      <c r="AD1760" s="753"/>
      <c r="AE1760" s="753"/>
      <c r="AF1760" s="753"/>
      <c r="AG1760" s="758"/>
      <c r="AH1760" s="758"/>
    </row>
    <row r="1761" spans="2:34" ht="15.65" customHeight="1" outlineLevel="1" x14ac:dyDescent="0.25">
      <c r="B1761" s="760" t="s">
        <v>2082</v>
      </c>
      <c r="D1761" s="761" t="s">
        <v>1753</v>
      </c>
      <c r="E1761" s="780">
        <v>1</v>
      </c>
      <c r="F1761" s="761" t="s">
        <v>76</v>
      </c>
      <c r="G1761" s="762"/>
      <c r="H1761" s="762">
        <f>SUM(H1762:H1772)</f>
        <v>0</v>
      </c>
      <c r="I1761" s="762"/>
      <c r="J1761" s="762">
        <f>SUM(J1762:J1772)</f>
        <v>0</v>
      </c>
      <c r="K1761" s="762"/>
      <c r="L1761" s="762">
        <f>SUM(L1762:L1772)</f>
        <v>500</v>
      </c>
      <c r="M1761" s="762">
        <f>SUM(M1762:M1772)</f>
        <v>500</v>
      </c>
      <c r="N1761" s="1049"/>
      <c r="O1761" s="763">
        <f>SUM(M1762:M1772)</f>
        <v>500</v>
      </c>
      <c r="P1761" s="781" t="str">
        <f>B1761</f>
        <v>V5-1-A1</v>
      </c>
      <c r="Q1761" s="781"/>
      <c r="R1761" s="781"/>
      <c r="S1761" s="781"/>
      <c r="T1761" s="781"/>
      <c r="U1761" s="781"/>
      <c r="V1761" s="781"/>
      <c r="W1761" s="781"/>
      <c r="X1761" s="932">
        <f>SUM(X1763:X1771)</f>
        <v>590</v>
      </c>
    </row>
    <row r="1762" spans="2:34" ht="15.65" customHeight="1" outlineLevel="2" x14ac:dyDescent="0.25">
      <c r="B1762" s="782"/>
      <c r="D1762" s="793" t="s">
        <v>1736</v>
      </c>
      <c r="E1762" s="783"/>
      <c r="G1762" s="784"/>
      <c r="H1762" s="784"/>
      <c r="I1762" s="795"/>
      <c r="J1762" s="795"/>
      <c r="K1762" s="795"/>
      <c r="L1762" s="784"/>
      <c r="M1762" s="784"/>
      <c r="N1762" s="1049"/>
      <c r="O1762" s="785"/>
      <c r="P1762" s="785"/>
      <c r="Q1762" s="785"/>
      <c r="R1762" s="785"/>
      <c r="S1762" s="785"/>
      <c r="T1762" s="785"/>
      <c r="U1762" s="785"/>
      <c r="V1762" s="785"/>
      <c r="W1762" s="785"/>
      <c r="X1762" s="785"/>
    </row>
    <row r="1763" spans="2:34" s="769" customFormat="1" ht="15.65" customHeight="1" outlineLevel="2" x14ac:dyDescent="0.25">
      <c r="B1763" s="1029"/>
      <c r="C1763" s="1037"/>
      <c r="D1763" s="793" t="s">
        <v>1737</v>
      </c>
      <c r="E1763" s="798"/>
      <c r="F1763" s="800"/>
      <c r="G1763" s="766"/>
      <c r="H1763" s="766">
        <f t="shared" ref="H1763:H1768" si="746">E1763*G1763</f>
        <v>0</v>
      </c>
      <c r="I1763" s="766"/>
      <c r="J1763" s="768">
        <f t="shared" ref="J1763:J1768" si="747">E1763*I1763</f>
        <v>0</v>
      </c>
      <c r="K1763" s="768"/>
      <c r="L1763" s="768">
        <f t="shared" ref="L1763:L1768" si="748">+K1763*E1763</f>
        <v>0</v>
      </c>
      <c r="M1763" s="1046">
        <f>J1763+H1763*Onderbouwing_M29!$Y$2+L1763</f>
        <v>0</v>
      </c>
      <c r="N1763" s="1050"/>
      <c r="Q1763" s="930" t="s">
        <v>1757</v>
      </c>
      <c r="R1763" s="930">
        <f>_xlfn.XLOOKUP(Q1763,Tabellen!$B$4:$B$16,Tabellen!$C$4:$C$16,"controleren")</f>
        <v>0.25</v>
      </c>
      <c r="S1763" s="931">
        <f t="shared" ref="S1763:S1765" si="749">M1763*R1763</f>
        <v>0</v>
      </c>
      <c r="T1763" s="931">
        <f t="shared" ref="T1763:T1765" si="750">M1763-S1763</f>
        <v>0</v>
      </c>
      <c r="U1763" s="931">
        <f t="shared" ref="U1763:U1765" si="751">S1763*$U$2</f>
        <v>0</v>
      </c>
      <c r="V1763" s="931">
        <f t="shared" ref="V1763:V1765" si="752">T1763*$V$2</f>
        <v>0</v>
      </c>
      <c r="W1763" s="787">
        <f t="shared" ref="W1763:W1765" si="753">U1763+V1763</f>
        <v>0</v>
      </c>
      <c r="X1763" s="787">
        <f t="shared" ref="X1763:X1765" si="754">M1763+W1763</f>
        <v>0</v>
      </c>
      <c r="Z1763" s="770"/>
    </row>
    <row r="1764" spans="2:34" s="769" customFormat="1" ht="15.65" customHeight="1" outlineLevel="2" x14ac:dyDescent="0.25">
      <c r="B1764" s="1029"/>
      <c r="C1764" s="1037"/>
      <c r="D1764" s="1045" t="s">
        <v>1732</v>
      </c>
      <c r="E1764" s="798"/>
      <c r="F1764" s="800"/>
      <c r="G1764" s="766"/>
      <c r="H1764" s="766">
        <f t="shared" si="746"/>
        <v>0</v>
      </c>
      <c r="I1764" s="766"/>
      <c r="J1764" s="768">
        <f t="shared" si="747"/>
        <v>0</v>
      </c>
      <c r="K1764" s="768"/>
      <c r="L1764" s="768">
        <f t="shared" si="748"/>
        <v>0</v>
      </c>
      <c r="M1764" s="1046">
        <f>J1764+H1764*Onderbouwing_M29!$Y$2+L1764</f>
        <v>0</v>
      </c>
      <c r="N1764" s="1050"/>
      <c r="Q1764" s="930" t="s">
        <v>1757</v>
      </c>
      <c r="R1764" s="930">
        <f>_xlfn.XLOOKUP(Q1764,Tabellen!$B$4:$B$16,Tabellen!$C$4:$C$16,"controleren")</f>
        <v>0.25</v>
      </c>
      <c r="S1764" s="931">
        <f t="shared" si="749"/>
        <v>0</v>
      </c>
      <c r="T1764" s="931">
        <f t="shared" si="750"/>
        <v>0</v>
      </c>
      <c r="U1764" s="931">
        <f t="shared" si="751"/>
        <v>0</v>
      </c>
      <c r="V1764" s="931">
        <f t="shared" si="752"/>
        <v>0</v>
      </c>
      <c r="W1764" s="787">
        <f t="shared" si="753"/>
        <v>0</v>
      </c>
      <c r="X1764" s="787">
        <f t="shared" si="754"/>
        <v>0</v>
      </c>
      <c r="Z1764" s="770"/>
    </row>
    <row r="1765" spans="2:34" s="769" customFormat="1" ht="15.65" customHeight="1" outlineLevel="2" x14ac:dyDescent="0.25">
      <c r="B1765" s="1029"/>
      <c r="C1765" s="1037"/>
      <c r="D1765" s="1045" t="s">
        <v>1733</v>
      </c>
      <c r="E1765" s="798"/>
      <c r="F1765" s="800"/>
      <c r="G1765" s="766"/>
      <c r="H1765" s="766">
        <f t="shared" si="746"/>
        <v>0</v>
      </c>
      <c r="I1765" s="766"/>
      <c r="J1765" s="768">
        <f t="shared" si="747"/>
        <v>0</v>
      </c>
      <c r="K1765" s="768"/>
      <c r="L1765" s="768">
        <f t="shared" si="748"/>
        <v>0</v>
      </c>
      <c r="M1765" s="1046">
        <f>J1765+H1765*Onderbouwing_M29!$Y$2+L1765</f>
        <v>0</v>
      </c>
      <c r="N1765" s="1050"/>
      <c r="Q1765" s="930" t="s">
        <v>1757</v>
      </c>
      <c r="R1765" s="930">
        <f>_xlfn.XLOOKUP(Q1765,Tabellen!$B$4:$B$16,Tabellen!$C$4:$C$16,"controleren")</f>
        <v>0.25</v>
      </c>
      <c r="S1765" s="931">
        <f t="shared" si="749"/>
        <v>0</v>
      </c>
      <c r="T1765" s="931">
        <f t="shared" si="750"/>
        <v>0</v>
      </c>
      <c r="U1765" s="931">
        <f t="shared" si="751"/>
        <v>0</v>
      </c>
      <c r="V1765" s="931">
        <f t="shared" si="752"/>
        <v>0</v>
      </c>
      <c r="W1765" s="787">
        <f t="shared" si="753"/>
        <v>0</v>
      </c>
      <c r="X1765" s="787">
        <f t="shared" si="754"/>
        <v>0</v>
      </c>
      <c r="Z1765" s="770"/>
    </row>
    <row r="1766" spans="2:34" s="769" customFormat="1" ht="15.65" customHeight="1" outlineLevel="2" x14ac:dyDescent="0.25">
      <c r="B1766" s="1029"/>
      <c r="C1766" s="1037"/>
      <c r="D1766" s="1045" t="s">
        <v>1734</v>
      </c>
      <c r="E1766" s="798"/>
      <c r="F1766" s="800"/>
      <c r="G1766" s="766"/>
      <c r="H1766" s="766">
        <f t="shared" si="746"/>
        <v>0</v>
      </c>
      <c r="I1766" s="766"/>
      <c r="J1766" s="768">
        <f t="shared" si="747"/>
        <v>0</v>
      </c>
      <c r="K1766" s="768"/>
      <c r="L1766" s="768">
        <f t="shared" si="748"/>
        <v>0</v>
      </c>
      <c r="M1766" s="1046">
        <f>J1766+H1766*Onderbouwing_M29!$Y$2+L1766</f>
        <v>0</v>
      </c>
      <c r="N1766" s="1050"/>
      <c r="Q1766" s="930" t="s">
        <v>1757</v>
      </c>
      <c r="R1766" s="930">
        <f>_xlfn.XLOOKUP(Q1766,Tabellen!$B$4:$B$16,Tabellen!$C$4:$C$16,"controleren")</f>
        <v>0.25</v>
      </c>
      <c r="S1766" s="931">
        <f t="shared" ref="S1766:S1768" si="755">M1766*R1766</f>
        <v>0</v>
      </c>
      <c r="T1766" s="931">
        <f t="shared" ref="T1766:T1768" si="756">M1766-S1766</f>
        <v>0</v>
      </c>
      <c r="U1766" s="931">
        <f t="shared" ref="U1766:U1768" si="757">S1766*$U$2</f>
        <v>0</v>
      </c>
      <c r="V1766" s="931">
        <f t="shared" ref="V1766:V1768" si="758">T1766*$V$2</f>
        <v>0</v>
      </c>
      <c r="W1766" s="787">
        <f t="shared" ref="W1766:W1768" si="759">U1766+V1766</f>
        <v>0</v>
      </c>
      <c r="X1766" s="787">
        <f t="shared" ref="X1766:X1768" si="760">M1766+W1766</f>
        <v>0</v>
      </c>
      <c r="Z1766" s="770"/>
    </row>
    <row r="1767" spans="2:34" s="769" customFormat="1" ht="15.65" customHeight="1" outlineLevel="2" x14ac:dyDescent="0.25">
      <c r="B1767" s="1029"/>
      <c r="C1767" s="1037"/>
      <c r="D1767" s="1045" t="s">
        <v>1735</v>
      </c>
      <c r="E1767" s="798"/>
      <c r="F1767" s="800"/>
      <c r="G1767" s="766"/>
      <c r="H1767" s="766">
        <f t="shared" si="746"/>
        <v>0</v>
      </c>
      <c r="I1767" s="766"/>
      <c r="J1767" s="768">
        <f t="shared" si="747"/>
        <v>0</v>
      </c>
      <c r="K1767" s="768"/>
      <c r="L1767" s="768">
        <f t="shared" si="748"/>
        <v>0</v>
      </c>
      <c r="M1767" s="1046">
        <f>J1767+H1767*Onderbouwing_M29!$Y$2+L1767</f>
        <v>0</v>
      </c>
      <c r="N1767" s="1050"/>
      <c r="O1767" s="787"/>
      <c r="P1767" s="787"/>
      <c r="Q1767" s="930" t="s">
        <v>1757</v>
      </c>
      <c r="R1767" s="930">
        <f>_xlfn.XLOOKUP(Q1767,Tabellen!$B$4:$B$16,Tabellen!$C$4:$C$16,"controleren")</f>
        <v>0.25</v>
      </c>
      <c r="S1767" s="931">
        <f t="shared" si="755"/>
        <v>0</v>
      </c>
      <c r="T1767" s="931">
        <f t="shared" si="756"/>
        <v>0</v>
      </c>
      <c r="U1767" s="931">
        <f t="shared" si="757"/>
        <v>0</v>
      </c>
      <c r="V1767" s="931">
        <f t="shared" si="758"/>
        <v>0</v>
      </c>
      <c r="W1767" s="787">
        <f t="shared" si="759"/>
        <v>0</v>
      </c>
      <c r="X1767" s="787">
        <f t="shared" si="760"/>
        <v>0</v>
      </c>
      <c r="Z1767" s="770"/>
    </row>
    <row r="1768" spans="2:34" s="769" customFormat="1" ht="15.65" customHeight="1" outlineLevel="2" x14ac:dyDescent="0.25">
      <c r="B1768" s="1029"/>
      <c r="C1768" s="1037"/>
      <c r="D1768" s="1045" t="s">
        <v>1738</v>
      </c>
      <c r="E1768" s="798"/>
      <c r="F1768" s="800"/>
      <c r="G1768" s="766"/>
      <c r="H1768" s="766">
        <f t="shared" si="746"/>
        <v>0</v>
      </c>
      <c r="I1768" s="766"/>
      <c r="J1768" s="768">
        <f t="shared" si="747"/>
        <v>0</v>
      </c>
      <c r="K1768" s="768"/>
      <c r="L1768" s="768">
        <f t="shared" si="748"/>
        <v>0</v>
      </c>
      <c r="M1768" s="1046">
        <f>J1768+H1768*Onderbouwing_M29!$Y$2+L1768</f>
        <v>0</v>
      </c>
      <c r="N1768" s="1050"/>
      <c r="O1768" s="787"/>
      <c r="P1768" s="787"/>
      <c r="Q1768" s="930" t="s">
        <v>1757</v>
      </c>
      <c r="R1768" s="930">
        <f>_xlfn.XLOOKUP(Q1768,Tabellen!$B$4:$B$16,Tabellen!$C$4:$C$16,"controleren")</f>
        <v>0.25</v>
      </c>
      <c r="S1768" s="931">
        <f t="shared" si="755"/>
        <v>0</v>
      </c>
      <c r="T1768" s="931">
        <f t="shared" si="756"/>
        <v>0</v>
      </c>
      <c r="U1768" s="931">
        <f t="shared" si="757"/>
        <v>0</v>
      </c>
      <c r="V1768" s="931">
        <f t="shared" si="758"/>
        <v>0</v>
      </c>
      <c r="W1768" s="787">
        <f t="shared" si="759"/>
        <v>0</v>
      </c>
      <c r="X1768" s="787">
        <f t="shared" si="760"/>
        <v>0</v>
      </c>
      <c r="Z1768" s="770"/>
    </row>
    <row r="1769" spans="2:34" ht="15.65" customHeight="1" outlineLevel="2" x14ac:dyDescent="0.25">
      <c r="B1769" s="782"/>
      <c r="D1769" s="1035" t="str">
        <f>D1761</f>
        <v>Vervangen bestaande mechanische ventilatiebox*</v>
      </c>
      <c r="E1769" s="798">
        <f>E1761</f>
        <v>1</v>
      </c>
      <c r="F1769" s="800" t="str">
        <f>F1761</f>
        <v>pst</v>
      </c>
      <c r="G1769" s="766"/>
      <c r="H1769" s="766">
        <f>E1769*G1769</f>
        <v>0</v>
      </c>
      <c r="I1769" s="766"/>
      <c r="J1769" s="768">
        <f>E1769*I1769</f>
        <v>0</v>
      </c>
      <c r="K1769" s="768">
        <v>500</v>
      </c>
      <c r="L1769" s="768">
        <f>E1769*K1769</f>
        <v>500</v>
      </c>
      <c r="M1769" s="1046">
        <f>J1769+H1769*Onderbouwing_M29!$Y$2+L1769</f>
        <v>500</v>
      </c>
      <c r="N1769" s="1049"/>
      <c r="O1769" s="785"/>
      <c r="P1769" s="785"/>
      <c r="Q1769" s="930" t="s">
        <v>1757</v>
      </c>
      <c r="R1769" s="930">
        <f>_xlfn.XLOOKUP(Q1769,Tabellen!$B$4:$B$16,Tabellen!$C$4:$C$16,"controleren")</f>
        <v>0.25</v>
      </c>
      <c r="S1769" s="931">
        <f t="shared" ref="S1769:S1771" si="761">M1769*R1769</f>
        <v>125</v>
      </c>
      <c r="T1769" s="931">
        <f t="shared" ref="T1769:T1771" si="762">M1769-S1769</f>
        <v>375</v>
      </c>
      <c r="U1769" s="931">
        <f t="shared" ref="U1769:U1771" si="763">S1769*$U$2</f>
        <v>11.25</v>
      </c>
      <c r="V1769" s="931">
        <f t="shared" ref="V1769:V1771" si="764">T1769*$V$2</f>
        <v>78.75</v>
      </c>
      <c r="W1769" s="787">
        <f t="shared" ref="W1769:W1771" si="765">U1769+V1769</f>
        <v>90</v>
      </c>
      <c r="X1769" s="787">
        <f t="shared" ref="X1769:X1771" si="766">M1769+W1769</f>
        <v>590</v>
      </c>
    </row>
    <row r="1770" spans="2:34" ht="15.65" customHeight="1" outlineLevel="2" x14ac:dyDescent="0.25">
      <c r="B1770" s="782"/>
      <c r="D1770" s="816"/>
      <c r="E1770" s="783"/>
      <c r="G1770" s="784">
        <v>0</v>
      </c>
      <c r="H1770" s="784">
        <f>E1770*G1770</f>
        <v>0</v>
      </c>
      <c r="I1770" s="784">
        <v>0</v>
      </c>
      <c r="J1770" s="784">
        <f>E1770*I1770</f>
        <v>0</v>
      </c>
      <c r="K1770" s="784"/>
      <c r="L1770" s="784">
        <f>E1770*K1770</f>
        <v>0</v>
      </c>
      <c r="M1770" s="784">
        <f>J1770+H1770*Onderbouwing_M29!$Y$2+L1770</f>
        <v>0</v>
      </c>
      <c r="N1770" s="1049"/>
      <c r="O1770" s="785"/>
      <c r="P1770" s="785"/>
      <c r="Q1770" s="930" t="s">
        <v>1757</v>
      </c>
      <c r="R1770" s="930">
        <f>_xlfn.XLOOKUP(Q1770,Tabellen!$B$4:$B$16,Tabellen!$C$4:$C$16,"controleren")</f>
        <v>0.25</v>
      </c>
      <c r="S1770" s="931">
        <f t="shared" si="761"/>
        <v>0</v>
      </c>
      <c r="T1770" s="931">
        <f t="shared" si="762"/>
        <v>0</v>
      </c>
      <c r="U1770" s="931">
        <f t="shared" si="763"/>
        <v>0</v>
      </c>
      <c r="V1770" s="931">
        <f t="shared" si="764"/>
        <v>0</v>
      </c>
      <c r="W1770" s="787">
        <f t="shared" si="765"/>
        <v>0</v>
      </c>
      <c r="X1770" s="787">
        <f t="shared" si="766"/>
        <v>0</v>
      </c>
    </row>
    <row r="1771" spans="2:34" ht="15.65" customHeight="1" outlineLevel="2" x14ac:dyDescent="0.25">
      <c r="B1771" s="782"/>
      <c r="D1771" s="816"/>
      <c r="E1771" s="783"/>
      <c r="G1771" s="784">
        <v>0</v>
      </c>
      <c r="H1771" s="784">
        <f>E1771*G1771</f>
        <v>0</v>
      </c>
      <c r="I1771" s="784">
        <v>0</v>
      </c>
      <c r="J1771" s="784">
        <f>E1771*I1771</f>
        <v>0</v>
      </c>
      <c r="K1771" s="784"/>
      <c r="L1771" s="784">
        <f>E1771*K1771</f>
        <v>0</v>
      </c>
      <c r="M1771" s="784">
        <f>J1771+H1771*Onderbouwing_M29!$Y$2+L1771</f>
        <v>0</v>
      </c>
      <c r="N1771" s="1049"/>
      <c r="O1771" s="785"/>
      <c r="P1771" s="785"/>
      <c r="Q1771" s="930" t="s">
        <v>1757</v>
      </c>
      <c r="R1771" s="930">
        <f>_xlfn.XLOOKUP(Q1771,Tabellen!$B$4:$B$16,Tabellen!$C$4:$C$16,"controleren")</f>
        <v>0.25</v>
      </c>
      <c r="S1771" s="931">
        <f t="shared" si="761"/>
        <v>0</v>
      </c>
      <c r="T1771" s="931">
        <f t="shared" si="762"/>
        <v>0</v>
      </c>
      <c r="U1771" s="931">
        <f t="shared" si="763"/>
        <v>0</v>
      </c>
      <c r="V1771" s="931">
        <f t="shared" si="764"/>
        <v>0</v>
      </c>
      <c r="W1771" s="787">
        <f t="shared" si="765"/>
        <v>0</v>
      </c>
      <c r="X1771" s="787">
        <f t="shared" si="766"/>
        <v>0</v>
      </c>
    </row>
    <row r="1772" spans="2:34" ht="15.65" customHeight="1" outlineLevel="2" x14ac:dyDescent="0.25"/>
    <row r="1773" spans="2:34" ht="9" customHeight="1" outlineLevel="1" x14ac:dyDescent="0.25">
      <c r="B1773" s="788"/>
      <c r="D1773" s="789"/>
      <c r="E1773" s="791"/>
      <c r="F1773" s="789"/>
      <c r="G1773" s="790"/>
      <c r="H1773" s="790"/>
      <c r="I1773" s="790"/>
      <c r="J1773" s="790"/>
      <c r="K1773" s="790"/>
      <c r="L1773" s="790"/>
      <c r="M1773" s="790"/>
      <c r="N1773" s="1037"/>
      <c r="O1773" s="963"/>
      <c r="P1773" s="963"/>
      <c r="Q1773" s="963"/>
      <c r="R1773" s="963"/>
      <c r="S1773" s="963"/>
      <c r="T1773" s="963"/>
      <c r="U1773" s="963"/>
      <c r="V1773" s="963"/>
      <c r="W1773" s="963"/>
      <c r="X1773" s="963"/>
      <c r="Y1773" s="963"/>
      <c r="Z1773" s="774"/>
      <c r="AA1773" s="779"/>
      <c r="AB1773" s="753"/>
      <c r="AC1773" s="753"/>
      <c r="AD1773" s="753"/>
      <c r="AE1773" s="753"/>
      <c r="AF1773" s="753"/>
      <c r="AG1773" s="758"/>
      <c r="AH1773" s="758"/>
    </row>
    <row r="1774" spans="2:34" ht="15.65" customHeight="1" outlineLevel="1" x14ac:dyDescent="0.25">
      <c r="B1774" s="760" t="s">
        <v>2083</v>
      </c>
      <c r="D1774" s="761" t="s">
        <v>1755</v>
      </c>
      <c r="E1774" s="780">
        <v>1</v>
      </c>
      <c r="F1774" s="761" t="s">
        <v>76</v>
      </c>
      <c r="G1774" s="762"/>
      <c r="H1774" s="762">
        <f>SUM(H1784:H1790)</f>
        <v>0</v>
      </c>
      <c r="I1774" s="762"/>
      <c r="J1774" s="762">
        <f>SUM(J1784:J1790)</f>
        <v>0</v>
      </c>
      <c r="K1774" s="762"/>
      <c r="L1774" s="762">
        <f>SUM(L1784:L1790)</f>
        <v>1750</v>
      </c>
      <c r="M1774" s="762">
        <f>SUM(M1784:M1790)</f>
        <v>1750</v>
      </c>
      <c r="N1774" s="1049"/>
      <c r="O1774" s="763">
        <f>SUM(M1784:M1790)</f>
        <v>1750</v>
      </c>
      <c r="P1774" s="781" t="str">
        <f>B1774</f>
        <v>V5-1-B1</v>
      </c>
      <c r="Q1774" s="781"/>
      <c r="R1774" s="781"/>
      <c r="S1774" s="781"/>
      <c r="T1774" s="781"/>
      <c r="U1774" s="781"/>
      <c r="V1774" s="781"/>
      <c r="W1774" s="781"/>
      <c r="X1774" s="932">
        <f>SUM(X1776:X1789)</f>
        <v>2065</v>
      </c>
    </row>
    <row r="1775" spans="2:34" ht="15.65" customHeight="1" outlineLevel="2" x14ac:dyDescent="0.25">
      <c r="B1775" s="782"/>
      <c r="D1775" s="793" t="s">
        <v>1736</v>
      </c>
      <c r="E1775" s="783"/>
      <c r="G1775" s="784"/>
      <c r="H1775" s="784"/>
      <c r="I1775" s="795"/>
      <c r="J1775" s="795"/>
      <c r="K1775" s="795"/>
      <c r="L1775" s="784"/>
      <c r="M1775" s="784"/>
      <c r="N1775" s="1049"/>
      <c r="O1775" s="785"/>
      <c r="P1775" s="785"/>
      <c r="Q1775" s="785"/>
      <c r="R1775" s="785"/>
      <c r="S1775" s="785"/>
      <c r="T1775" s="785"/>
      <c r="U1775" s="785"/>
      <c r="V1775" s="785"/>
      <c r="W1775" s="785"/>
      <c r="X1775" s="785"/>
    </row>
    <row r="1776" spans="2:34" s="769" customFormat="1" ht="15.65" customHeight="1" outlineLevel="2" x14ac:dyDescent="0.25">
      <c r="B1776" s="1029"/>
      <c r="C1776" s="1037"/>
      <c r="D1776" s="793" t="s">
        <v>1737</v>
      </c>
      <c r="E1776" s="798"/>
      <c r="F1776" s="800"/>
      <c r="G1776" s="766"/>
      <c r="H1776" s="766">
        <f t="shared" ref="H1776:H1781" si="767">E1776*G1776</f>
        <v>0</v>
      </c>
      <c r="I1776" s="766"/>
      <c r="J1776" s="768">
        <f t="shared" ref="J1776:J1781" si="768">E1776*I1776</f>
        <v>0</v>
      </c>
      <c r="K1776" s="768"/>
      <c r="L1776" s="768">
        <f t="shared" ref="L1776:L1781" si="769">+K1776*E1776</f>
        <v>0</v>
      </c>
      <c r="M1776" s="1046">
        <f>J1776+H1776*Onderbouwing_M29!$Y$2+L1776</f>
        <v>0</v>
      </c>
      <c r="N1776" s="1050"/>
      <c r="Q1776" s="930" t="s">
        <v>1757</v>
      </c>
      <c r="R1776" s="930">
        <f>_xlfn.XLOOKUP(Q1776,Tabellen!$B$4:$B$16,Tabellen!$C$4:$C$16,"controleren")</f>
        <v>0.25</v>
      </c>
      <c r="S1776" s="931">
        <f t="shared" ref="S1776:S1784" si="770">M1776*R1776</f>
        <v>0</v>
      </c>
      <c r="T1776" s="931">
        <f t="shared" ref="T1776:T1784" si="771">M1776-S1776</f>
        <v>0</v>
      </c>
      <c r="U1776" s="931">
        <f t="shared" ref="U1776:U1784" si="772">S1776*$U$2</f>
        <v>0</v>
      </c>
      <c r="V1776" s="931">
        <f t="shared" ref="V1776:V1784" si="773">T1776*$V$2</f>
        <v>0</v>
      </c>
      <c r="W1776" s="787">
        <f t="shared" ref="W1776:W1784" si="774">U1776+V1776</f>
        <v>0</v>
      </c>
      <c r="X1776" s="787">
        <f t="shared" ref="X1776:X1784" si="775">M1776+W1776</f>
        <v>0</v>
      </c>
      <c r="Z1776" s="770"/>
    </row>
    <row r="1777" spans="2:34" s="769" customFormat="1" ht="15.65" customHeight="1" outlineLevel="2" x14ac:dyDescent="0.25">
      <c r="B1777" s="1029"/>
      <c r="C1777" s="1037"/>
      <c r="D1777" s="1045" t="s">
        <v>1739</v>
      </c>
      <c r="E1777" s="798"/>
      <c r="F1777" s="800"/>
      <c r="G1777" s="766"/>
      <c r="H1777" s="766">
        <f t="shared" si="767"/>
        <v>0</v>
      </c>
      <c r="I1777" s="766"/>
      <c r="J1777" s="768">
        <f t="shared" si="768"/>
        <v>0</v>
      </c>
      <c r="K1777" s="768"/>
      <c r="L1777" s="768">
        <f t="shared" si="769"/>
        <v>0</v>
      </c>
      <c r="M1777" s="1046">
        <f>J1777+H1777*Onderbouwing_M29!$Y$2+L1777</f>
        <v>0</v>
      </c>
      <c r="N1777" s="1050"/>
      <c r="Q1777" s="930" t="s">
        <v>1757</v>
      </c>
      <c r="R1777" s="930">
        <f>_xlfn.XLOOKUP(Q1777,Tabellen!$B$4:$B$16,Tabellen!$C$4:$C$16,"controleren")</f>
        <v>0.25</v>
      </c>
      <c r="S1777" s="931">
        <f t="shared" si="770"/>
        <v>0</v>
      </c>
      <c r="T1777" s="931">
        <f t="shared" si="771"/>
        <v>0</v>
      </c>
      <c r="U1777" s="931">
        <f t="shared" si="772"/>
        <v>0</v>
      </c>
      <c r="V1777" s="931">
        <f t="shared" si="773"/>
        <v>0</v>
      </c>
      <c r="W1777" s="787">
        <f t="shared" si="774"/>
        <v>0</v>
      </c>
      <c r="X1777" s="787">
        <f t="shared" si="775"/>
        <v>0</v>
      </c>
      <c r="Z1777" s="770"/>
    </row>
    <row r="1778" spans="2:34" s="769" customFormat="1" ht="15.65" customHeight="1" outlineLevel="2" x14ac:dyDescent="0.25">
      <c r="B1778" s="1029"/>
      <c r="C1778" s="1037"/>
      <c r="D1778" s="1045" t="s">
        <v>1740</v>
      </c>
      <c r="E1778" s="798"/>
      <c r="F1778" s="800"/>
      <c r="G1778" s="766"/>
      <c r="H1778" s="766">
        <f t="shared" si="767"/>
        <v>0</v>
      </c>
      <c r="I1778" s="766"/>
      <c r="J1778" s="768">
        <f t="shared" si="768"/>
        <v>0</v>
      </c>
      <c r="K1778" s="768"/>
      <c r="L1778" s="768">
        <f t="shared" si="769"/>
        <v>0</v>
      </c>
      <c r="M1778" s="1046">
        <f>J1778+H1778*Onderbouwing_M29!$Y$2+L1778</f>
        <v>0</v>
      </c>
      <c r="N1778" s="1050"/>
      <c r="Q1778" s="930" t="s">
        <v>1757</v>
      </c>
      <c r="R1778" s="930">
        <f>_xlfn.XLOOKUP(Q1778,Tabellen!$B$4:$B$16,Tabellen!$C$4:$C$16,"controleren")</f>
        <v>0.25</v>
      </c>
      <c r="S1778" s="931">
        <f t="shared" si="770"/>
        <v>0</v>
      </c>
      <c r="T1778" s="931">
        <f t="shared" si="771"/>
        <v>0</v>
      </c>
      <c r="U1778" s="931">
        <f t="shared" si="772"/>
        <v>0</v>
      </c>
      <c r="V1778" s="931">
        <f t="shared" si="773"/>
        <v>0</v>
      </c>
      <c r="W1778" s="787">
        <f t="shared" si="774"/>
        <v>0</v>
      </c>
      <c r="X1778" s="787">
        <f t="shared" si="775"/>
        <v>0</v>
      </c>
      <c r="Z1778" s="770"/>
    </row>
    <row r="1779" spans="2:34" s="769" customFormat="1" ht="15.65" customHeight="1" outlineLevel="2" x14ac:dyDescent="0.25">
      <c r="B1779" s="1029"/>
      <c r="C1779" s="1037"/>
      <c r="D1779" s="1045" t="s">
        <v>1741</v>
      </c>
      <c r="E1779" s="798"/>
      <c r="F1779" s="800"/>
      <c r="G1779" s="766"/>
      <c r="H1779" s="766">
        <f t="shared" si="767"/>
        <v>0</v>
      </c>
      <c r="I1779" s="766"/>
      <c r="J1779" s="768">
        <f t="shared" si="768"/>
        <v>0</v>
      </c>
      <c r="K1779" s="768"/>
      <c r="L1779" s="768">
        <f t="shared" si="769"/>
        <v>0</v>
      </c>
      <c r="M1779" s="1046">
        <f>J1779+H1779*Onderbouwing_M29!$Y$2+L1779</f>
        <v>0</v>
      </c>
      <c r="N1779" s="1050"/>
      <c r="Q1779" s="930" t="s">
        <v>1757</v>
      </c>
      <c r="R1779" s="930">
        <f>_xlfn.XLOOKUP(Q1779,Tabellen!$B$4:$B$16,Tabellen!$C$4:$C$16,"controleren")</f>
        <v>0.25</v>
      </c>
      <c r="S1779" s="931">
        <f t="shared" si="770"/>
        <v>0</v>
      </c>
      <c r="T1779" s="931">
        <f t="shared" si="771"/>
        <v>0</v>
      </c>
      <c r="U1779" s="931">
        <f t="shared" si="772"/>
        <v>0</v>
      </c>
      <c r="V1779" s="931">
        <f t="shared" si="773"/>
        <v>0</v>
      </c>
      <c r="W1779" s="787">
        <f t="shared" si="774"/>
        <v>0</v>
      </c>
      <c r="X1779" s="787">
        <f t="shared" si="775"/>
        <v>0</v>
      </c>
      <c r="Z1779" s="770"/>
    </row>
    <row r="1780" spans="2:34" s="769" customFormat="1" ht="15.65" customHeight="1" outlineLevel="2" x14ac:dyDescent="0.25">
      <c r="B1780" s="1029"/>
      <c r="C1780" s="1037"/>
      <c r="D1780" s="1045" t="s">
        <v>1742</v>
      </c>
      <c r="E1780" s="798"/>
      <c r="F1780" s="800"/>
      <c r="G1780" s="766"/>
      <c r="H1780" s="766">
        <f t="shared" si="767"/>
        <v>0</v>
      </c>
      <c r="I1780" s="766"/>
      <c r="J1780" s="768">
        <f t="shared" si="768"/>
        <v>0</v>
      </c>
      <c r="K1780" s="768"/>
      <c r="L1780" s="768">
        <f t="shared" si="769"/>
        <v>0</v>
      </c>
      <c r="M1780" s="1046">
        <f>J1780+H1780*Onderbouwing_M29!$Y$2+L1780</f>
        <v>0</v>
      </c>
      <c r="N1780" s="1050"/>
      <c r="O1780" s="787"/>
      <c r="P1780" s="787"/>
      <c r="Q1780" s="930" t="s">
        <v>1757</v>
      </c>
      <c r="R1780" s="930">
        <f>_xlfn.XLOOKUP(Q1780,Tabellen!$B$4:$B$16,Tabellen!$C$4:$C$16,"controleren")</f>
        <v>0.25</v>
      </c>
      <c r="S1780" s="931">
        <f t="shared" si="770"/>
        <v>0</v>
      </c>
      <c r="T1780" s="931">
        <f t="shared" si="771"/>
        <v>0</v>
      </c>
      <c r="U1780" s="931">
        <f t="shared" si="772"/>
        <v>0</v>
      </c>
      <c r="V1780" s="931">
        <f t="shared" si="773"/>
        <v>0</v>
      </c>
      <c r="W1780" s="787">
        <f t="shared" si="774"/>
        <v>0</v>
      </c>
      <c r="X1780" s="787">
        <f t="shared" si="775"/>
        <v>0</v>
      </c>
      <c r="Z1780" s="770"/>
    </row>
    <row r="1781" spans="2:34" s="769" customFormat="1" ht="15.65" customHeight="1" outlineLevel="2" x14ac:dyDescent="0.25">
      <c r="B1781" s="1029"/>
      <c r="C1781" s="1037"/>
      <c r="D1781" s="1045" t="s">
        <v>1743</v>
      </c>
      <c r="E1781" s="798"/>
      <c r="F1781" s="800"/>
      <c r="G1781" s="766"/>
      <c r="H1781" s="766">
        <f t="shared" si="767"/>
        <v>0</v>
      </c>
      <c r="I1781" s="766"/>
      <c r="J1781" s="768">
        <f t="shared" si="768"/>
        <v>0</v>
      </c>
      <c r="K1781" s="768"/>
      <c r="L1781" s="768">
        <f t="shared" si="769"/>
        <v>0</v>
      </c>
      <c r="M1781" s="1046">
        <f>J1781+H1781*Onderbouwing_M29!$Y$2+L1781</f>
        <v>0</v>
      </c>
      <c r="N1781" s="1050"/>
      <c r="O1781" s="787"/>
      <c r="P1781" s="787"/>
      <c r="Q1781" s="930" t="s">
        <v>1757</v>
      </c>
      <c r="R1781" s="930">
        <f>_xlfn.XLOOKUP(Q1781,Tabellen!$B$4:$B$16,Tabellen!$C$4:$C$16,"controleren")</f>
        <v>0.25</v>
      </c>
      <c r="S1781" s="931">
        <f t="shared" si="770"/>
        <v>0</v>
      </c>
      <c r="T1781" s="931">
        <f t="shared" si="771"/>
        <v>0</v>
      </c>
      <c r="U1781" s="931">
        <f t="shared" si="772"/>
        <v>0</v>
      </c>
      <c r="V1781" s="931">
        <f t="shared" si="773"/>
        <v>0</v>
      </c>
      <c r="W1781" s="787">
        <f t="shared" si="774"/>
        <v>0</v>
      </c>
      <c r="X1781" s="787">
        <f t="shared" si="775"/>
        <v>0</v>
      </c>
      <c r="Z1781" s="770"/>
    </row>
    <row r="1782" spans="2:34" ht="15.65" customHeight="1" outlineLevel="2" x14ac:dyDescent="0.25">
      <c r="B1782" s="782"/>
      <c r="D1782" s="1045" t="s">
        <v>1731</v>
      </c>
      <c r="E1782" s="798"/>
      <c r="F1782" s="800"/>
      <c r="G1782" s="766"/>
      <c r="H1782" s="766">
        <f>E1782*G1782</f>
        <v>0</v>
      </c>
      <c r="I1782" s="766"/>
      <c r="J1782" s="768">
        <f>E1782*I1782</f>
        <v>0</v>
      </c>
      <c r="K1782" s="768"/>
      <c r="L1782" s="768">
        <f>E1782*K1782</f>
        <v>0</v>
      </c>
      <c r="M1782" s="1046">
        <f>J1782+H1782*Onderbouwing_M29!$Y$2+L1782</f>
        <v>0</v>
      </c>
      <c r="N1782" s="1049"/>
      <c r="O1782" s="785"/>
      <c r="P1782" s="785"/>
      <c r="Q1782" s="930" t="s">
        <v>1757</v>
      </c>
      <c r="R1782" s="930">
        <f>_xlfn.XLOOKUP(Q1782,Tabellen!$B$4:$B$16,Tabellen!$C$4:$C$16,"controleren")</f>
        <v>0.25</v>
      </c>
      <c r="S1782" s="931">
        <f t="shared" si="770"/>
        <v>0</v>
      </c>
      <c r="T1782" s="931">
        <f t="shared" si="771"/>
        <v>0</v>
      </c>
      <c r="U1782" s="931">
        <f t="shared" si="772"/>
        <v>0</v>
      </c>
      <c r="V1782" s="931">
        <f t="shared" si="773"/>
        <v>0</v>
      </c>
      <c r="W1782" s="787">
        <f t="shared" si="774"/>
        <v>0</v>
      </c>
      <c r="X1782" s="787">
        <f t="shared" si="775"/>
        <v>0</v>
      </c>
    </row>
    <row r="1783" spans="2:34" ht="15.65" customHeight="1" outlineLevel="2" x14ac:dyDescent="0.25">
      <c r="B1783" s="782"/>
      <c r="D1783" s="1045" t="s">
        <v>1733</v>
      </c>
      <c r="E1783" s="783"/>
      <c r="G1783" s="784">
        <v>0</v>
      </c>
      <c r="H1783" s="784">
        <f>E1783*G1783</f>
        <v>0</v>
      </c>
      <c r="I1783" s="784">
        <v>0</v>
      </c>
      <c r="J1783" s="784">
        <f>E1783*I1783</f>
        <v>0</v>
      </c>
      <c r="K1783" s="784"/>
      <c r="L1783" s="784">
        <f>E1783*K1783</f>
        <v>0</v>
      </c>
      <c r="M1783" s="784">
        <f>J1783+H1783*Onderbouwing_M29!$Y$2+L1783</f>
        <v>0</v>
      </c>
      <c r="N1783" s="1049"/>
      <c r="O1783" s="785"/>
      <c r="P1783" s="785"/>
      <c r="Q1783" s="930" t="s">
        <v>1757</v>
      </c>
      <c r="R1783" s="930">
        <f>_xlfn.XLOOKUP(Q1783,Tabellen!$B$4:$B$16,Tabellen!$C$4:$C$16,"controleren")</f>
        <v>0.25</v>
      </c>
      <c r="S1783" s="931">
        <f t="shared" si="770"/>
        <v>0</v>
      </c>
      <c r="T1783" s="931">
        <f t="shared" si="771"/>
        <v>0</v>
      </c>
      <c r="U1783" s="931">
        <f t="shared" si="772"/>
        <v>0</v>
      </c>
      <c r="V1783" s="931">
        <f t="shared" si="773"/>
        <v>0</v>
      </c>
      <c r="W1783" s="787">
        <f t="shared" si="774"/>
        <v>0</v>
      </c>
      <c r="X1783" s="787">
        <f t="shared" si="775"/>
        <v>0</v>
      </c>
    </row>
    <row r="1784" spans="2:34" ht="15.65" customHeight="1" outlineLevel="2" x14ac:dyDescent="0.25">
      <c r="B1784" s="782"/>
      <c r="D1784" s="1045" t="s">
        <v>1734</v>
      </c>
      <c r="E1784" s="798"/>
      <c r="F1784" s="800"/>
      <c r="G1784" s="766"/>
      <c r="H1784" s="766">
        <f>E1784*G1784</f>
        <v>0</v>
      </c>
      <c r="I1784" s="766"/>
      <c r="J1784" s="768">
        <f>E1784*I1784</f>
        <v>0</v>
      </c>
      <c r="K1784" s="768"/>
      <c r="L1784" s="768">
        <f>E1784*K1784</f>
        <v>0</v>
      </c>
      <c r="M1784" s="1046">
        <f>J1784+H1784*Onderbouwing_M29!$Y$2+L1784</f>
        <v>0</v>
      </c>
      <c r="N1784" s="1049"/>
      <c r="O1784" s="785"/>
      <c r="P1784" s="785"/>
      <c r="Q1784" s="930" t="s">
        <v>1757</v>
      </c>
      <c r="R1784" s="930">
        <f>_xlfn.XLOOKUP(Q1784,Tabellen!$B$4:$B$16,Tabellen!$C$4:$C$16,"controleren")</f>
        <v>0.25</v>
      </c>
      <c r="S1784" s="931">
        <f t="shared" si="770"/>
        <v>0</v>
      </c>
      <c r="T1784" s="931">
        <f t="shared" si="771"/>
        <v>0</v>
      </c>
      <c r="U1784" s="931">
        <f t="shared" si="772"/>
        <v>0</v>
      </c>
      <c r="V1784" s="931">
        <f t="shared" si="773"/>
        <v>0</v>
      </c>
      <c r="W1784" s="787">
        <f t="shared" si="774"/>
        <v>0</v>
      </c>
      <c r="X1784" s="787">
        <f t="shared" si="775"/>
        <v>0</v>
      </c>
    </row>
    <row r="1785" spans="2:34" ht="15.65" customHeight="1" outlineLevel="2" x14ac:dyDescent="0.25">
      <c r="B1785" s="782"/>
      <c r="D1785" s="1045" t="s">
        <v>1744</v>
      </c>
      <c r="E1785" s="783"/>
      <c r="G1785" s="784">
        <v>0</v>
      </c>
      <c r="H1785" s="784">
        <f>E1785*G1785</f>
        <v>0</v>
      </c>
      <c r="I1785" s="784">
        <v>0</v>
      </c>
      <c r="J1785" s="784">
        <f>E1785*I1785</f>
        <v>0</v>
      </c>
      <c r="K1785" s="784"/>
      <c r="L1785" s="784">
        <f>E1785*K1785</f>
        <v>0</v>
      </c>
      <c r="M1785" s="784">
        <f>J1785+H1785*Onderbouwing_M29!$Y$2+L1785</f>
        <v>0</v>
      </c>
      <c r="N1785" s="1049"/>
      <c r="O1785" s="785"/>
      <c r="P1785" s="785"/>
      <c r="Q1785" s="930" t="s">
        <v>1757</v>
      </c>
      <c r="R1785" s="930">
        <f>_xlfn.XLOOKUP(Q1785,Tabellen!$B$4:$B$16,Tabellen!$C$4:$C$16,"controleren")</f>
        <v>0.25</v>
      </c>
      <c r="S1785" s="931">
        <f t="shared" ref="S1785:S1789" si="776">M1785*R1785</f>
        <v>0</v>
      </c>
      <c r="T1785" s="931">
        <f t="shared" ref="T1785:T1789" si="777">M1785-S1785</f>
        <v>0</v>
      </c>
      <c r="U1785" s="931">
        <f t="shared" ref="U1785:U1789" si="778">S1785*$U$2</f>
        <v>0</v>
      </c>
      <c r="V1785" s="931">
        <f t="shared" ref="V1785:V1789" si="779">T1785*$V$2</f>
        <v>0</v>
      </c>
      <c r="W1785" s="787">
        <f t="shared" ref="W1785:W1789" si="780">U1785+V1785</f>
        <v>0</v>
      </c>
      <c r="X1785" s="787">
        <f t="shared" ref="X1785:X1789" si="781">M1785+W1785</f>
        <v>0</v>
      </c>
    </row>
    <row r="1786" spans="2:34" ht="15.65" customHeight="1" outlineLevel="2" x14ac:dyDescent="0.25">
      <c r="B1786" s="782"/>
      <c r="D1786" s="1045" t="s">
        <v>1735</v>
      </c>
      <c r="E1786" s="783"/>
      <c r="G1786" s="784">
        <v>0</v>
      </c>
      <c r="H1786" s="784">
        <f>E1786*G1786</f>
        <v>0</v>
      </c>
      <c r="I1786" s="784">
        <v>0</v>
      </c>
      <c r="J1786" s="784">
        <f>E1786*I1786</f>
        <v>0</v>
      </c>
      <c r="K1786" s="784"/>
      <c r="L1786" s="784">
        <f>E1786*K1786</f>
        <v>0</v>
      </c>
      <c r="M1786" s="784">
        <f>J1786+H1786*Onderbouwing_M29!$Y$2+L1786</f>
        <v>0</v>
      </c>
      <c r="N1786" s="1049"/>
      <c r="O1786" s="785"/>
      <c r="P1786" s="785"/>
      <c r="Q1786" s="930" t="s">
        <v>1757</v>
      </c>
      <c r="R1786" s="930">
        <f>_xlfn.XLOOKUP(Q1786,Tabellen!$B$4:$B$16,Tabellen!$C$4:$C$16,"controleren")</f>
        <v>0.25</v>
      </c>
      <c r="S1786" s="931">
        <f t="shared" si="776"/>
        <v>0</v>
      </c>
      <c r="T1786" s="931">
        <f t="shared" si="777"/>
        <v>0</v>
      </c>
      <c r="U1786" s="931">
        <f t="shared" si="778"/>
        <v>0</v>
      </c>
      <c r="V1786" s="931">
        <f t="shared" si="779"/>
        <v>0</v>
      </c>
      <c r="W1786" s="787">
        <f t="shared" si="780"/>
        <v>0</v>
      </c>
      <c r="X1786" s="787">
        <f t="shared" si="781"/>
        <v>0</v>
      </c>
    </row>
    <row r="1787" spans="2:34" ht="15.65" customHeight="1" outlineLevel="2" x14ac:dyDescent="0.25">
      <c r="B1787" s="782"/>
      <c r="D1787" s="1045" t="s">
        <v>1738</v>
      </c>
      <c r="E1787" s="783"/>
      <c r="G1787" s="784"/>
      <c r="H1787" s="784">
        <f t="shared" ref="H1787:H1789" si="782">E1787*G1787</f>
        <v>0</v>
      </c>
      <c r="I1787" s="784"/>
      <c r="J1787" s="784">
        <f t="shared" ref="J1787:J1789" si="783">E1787*I1787</f>
        <v>0</v>
      </c>
      <c r="K1787" s="784"/>
      <c r="L1787" s="784">
        <f t="shared" ref="L1787:L1789" si="784">E1787*K1787</f>
        <v>0</v>
      </c>
      <c r="M1787" s="784">
        <f>J1787+H1787*Onderbouwing_M29!$Y$2+L1787</f>
        <v>0</v>
      </c>
      <c r="N1787" s="1049"/>
      <c r="O1787" s="785"/>
      <c r="P1787" s="785"/>
      <c r="Q1787" s="930" t="s">
        <v>1757</v>
      </c>
      <c r="R1787" s="930">
        <f>_xlfn.XLOOKUP(Q1787,Tabellen!$B$4:$B$16,Tabellen!$C$4:$C$16,"controleren")</f>
        <v>0.25</v>
      </c>
      <c r="S1787" s="931">
        <f t="shared" si="776"/>
        <v>0</v>
      </c>
      <c r="T1787" s="931">
        <f t="shared" si="777"/>
        <v>0</v>
      </c>
      <c r="U1787" s="931">
        <f t="shared" si="778"/>
        <v>0</v>
      </c>
      <c r="V1787" s="931">
        <f t="shared" si="779"/>
        <v>0</v>
      </c>
      <c r="W1787" s="787">
        <f t="shared" si="780"/>
        <v>0</v>
      </c>
      <c r="X1787" s="787">
        <f t="shared" si="781"/>
        <v>0</v>
      </c>
    </row>
    <row r="1788" spans="2:34" ht="15.65" customHeight="1" outlineLevel="2" x14ac:dyDescent="0.25">
      <c r="B1788" s="782"/>
      <c r="D1788" s="1045" t="s">
        <v>1745</v>
      </c>
      <c r="E1788" s="783"/>
      <c r="G1788" s="784"/>
      <c r="H1788" s="784">
        <f t="shared" si="782"/>
        <v>0</v>
      </c>
      <c r="I1788" s="784"/>
      <c r="J1788" s="784">
        <f t="shared" si="783"/>
        <v>0</v>
      </c>
      <c r="K1788" s="784"/>
      <c r="L1788" s="784">
        <f t="shared" si="784"/>
        <v>0</v>
      </c>
      <c r="M1788" s="784">
        <f>J1788+H1788*Onderbouwing_M29!$Y$2+L1788</f>
        <v>0</v>
      </c>
      <c r="N1788" s="1049"/>
      <c r="O1788" s="785"/>
      <c r="P1788" s="785"/>
      <c r="Q1788" s="930" t="s">
        <v>1757</v>
      </c>
      <c r="R1788" s="930">
        <f>_xlfn.XLOOKUP(Q1788,Tabellen!$B$4:$B$16,Tabellen!$C$4:$C$16,"controleren")</f>
        <v>0.25</v>
      </c>
      <c r="S1788" s="931">
        <f t="shared" si="776"/>
        <v>0</v>
      </c>
      <c r="T1788" s="931">
        <f t="shared" si="777"/>
        <v>0</v>
      </c>
      <c r="U1788" s="931">
        <f t="shared" si="778"/>
        <v>0</v>
      </c>
      <c r="V1788" s="931">
        <f t="shared" si="779"/>
        <v>0</v>
      </c>
      <c r="W1788" s="787">
        <f t="shared" si="780"/>
        <v>0</v>
      </c>
      <c r="X1788" s="787">
        <f t="shared" si="781"/>
        <v>0</v>
      </c>
    </row>
    <row r="1789" spans="2:34" ht="15.65" customHeight="1" outlineLevel="2" x14ac:dyDescent="0.25">
      <c r="B1789" s="782"/>
      <c r="D1789" s="1035" t="s">
        <v>1754</v>
      </c>
      <c r="E1789" s="796">
        <v>1</v>
      </c>
      <c r="F1789" s="769" t="s">
        <v>76</v>
      </c>
      <c r="G1789" s="784"/>
      <c r="H1789" s="784">
        <f t="shared" si="782"/>
        <v>0</v>
      </c>
      <c r="I1789" s="784"/>
      <c r="J1789" s="784">
        <f t="shared" si="783"/>
        <v>0</v>
      </c>
      <c r="K1789" s="767">
        <v>1750</v>
      </c>
      <c r="L1789" s="767">
        <f t="shared" si="784"/>
        <v>1750</v>
      </c>
      <c r="M1789" s="767">
        <f>J1789+H1789*Onderbouwing_M29!$Y$2+L1789</f>
        <v>1750</v>
      </c>
      <c r="N1789" s="1049"/>
      <c r="O1789" s="785"/>
      <c r="P1789" s="785"/>
      <c r="Q1789" s="930" t="s">
        <v>1757</v>
      </c>
      <c r="R1789" s="930">
        <f>_xlfn.XLOOKUP(Q1789,Tabellen!$B$4:$B$16,Tabellen!$C$4:$C$16,"controleren")</f>
        <v>0.25</v>
      </c>
      <c r="S1789" s="931">
        <f t="shared" si="776"/>
        <v>437.5</v>
      </c>
      <c r="T1789" s="931">
        <f t="shared" si="777"/>
        <v>1312.5</v>
      </c>
      <c r="U1789" s="931">
        <f t="shared" si="778"/>
        <v>39.375</v>
      </c>
      <c r="V1789" s="931">
        <f t="shared" si="779"/>
        <v>275.625</v>
      </c>
      <c r="W1789" s="787">
        <f t="shared" si="780"/>
        <v>315</v>
      </c>
      <c r="X1789" s="787">
        <f t="shared" si="781"/>
        <v>2065</v>
      </c>
    </row>
    <row r="1790" spans="2:34" ht="15.65" customHeight="1" outlineLevel="2" x14ac:dyDescent="0.25">
      <c r="B1790" s="782"/>
      <c r="D1790" s="1035"/>
      <c r="E1790" s="783"/>
      <c r="G1790" s="784"/>
      <c r="H1790" s="784"/>
      <c r="I1790" s="784"/>
      <c r="J1790" s="784"/>
      <c r="K1790" s="784"/>
      <c r="L1790" s="784"/>
      <c r="M1790" s="784"/>
      <c r="N1790" s="1049"/>
      <c r="O1790" s="785"/>
      <c r="P1790" s="785"/>
      <c r="Q1790" s="785"/>
      <c r="R1790" s="785"/>
      <c r="S1790" s="785"/>
      <c r="T1790" s="785"/>
      <c r="U1790" s="785"/>
      <c r="V1790" s="785"/>
      <c r="W1790" s="785"/>
      <c r="X1790" s="785"/>
    </row>
    <row r="1791" spans="2:34" ht="9" customHeight="1" outlineLevel="1" x14ac:dyDescent="0.25">
      <c r="B1791" s="788"/>
      <c r="D1791" s="789"/>
      <c r="E1791" s="791"/>
      <c r="F1791" s="789"/>
      <c r="G1791" s="790"/>
      <c r="H1791" s="790"/>
      <c r="I1791" s="790"/>
      <c r="J1791" s="790"/>
      <c r="K1791" s="790"/>
      <c r="L1791" s="790"/>
      <c r="M1791" s="790"/>
      <c r="N1791" s="1037"/>
      <c r="O1791" s="963"/>
      <c r="P1791" s="963"/>
      <c r="Q1791" s="963"/>
      <c r="R1791" s="963"/>
      <c r="S1791" s="963"/>
      <c r="T1791" s="963"/>
      <c r="U1791" s="963"/>
      <c r="V1791" s="963"/>
      <c r="W1791" s="963"/>
      <c r="X1791" s="963"/>
      <c r="Y1791" s="963"/>
      <c r="Z1791" s="774"/>
      <c r="AA1791" s="779"/>
      <c r="AB1791" s="753"/>
      <c r="AC1791" s="753"/>
      <c r="AD1791" s="753"/>
      <c r="AE1791" s="753"/>
      <c r="AF1791" s="753"/>
      <c r="AG1791" s="758"/>
      <c r="AH1791" s="758"/>
    </row>
    <row r="1792" spans="2:34" ht="15.65" customHeight="1" outlineLevel="1" x14ac:dyDescent="0.25">
      <c r="B1792" s="760" t="s">
        <v>2084</v>
      </c>
      <c r="D1792" s="761" t="s">
        <v>1756</v>
      </c>
      <c r="E1792" s="780">
        <v>1</v>
      </c>
      <c r="F1792" s="761" t="s">
        <v>76</v>
      </c>
      <c r="G1792" s="762"/>
      <c r="H1792" s="762">
        <f>SUM(H1793:H1799)</f>
        <v>0</v>
      </c>
      <c r="I1792" s="762"/>
      <c r="J1792" s="762">
        <f>SUM(J1793:J1799)</f>
        <v>0</v>
      </c>
      <c r="K1792" s="762"/>
      <c r="L1792" s="762">
        <f>SUM(L1793:L1799)</f>
        <v>3500</v>
      </c>
      <c r="M1792" s="762">
        <f>SUM(M1793:M1799)</f>
        <v>3500</v>
      </c>
      <c r="N1792" s="1049"/>
      <c r="O1792" s="763">
        <f>SUM(M1793:M1799)</f>
        <v>3500</v>
      </c>
      <c r="P1792" s="781" t="str">
        <f>B1792</f>
        <v>V5-1-C1</v>
      </c>
      <c r="Q1792" s="781"/>
      <c r="R1792" s="781"/>
      <c r="S1792" s="781"/>
      <c r="T1792" s="781"/>
      <c r="U1792" s="781"/>
      <c r="V1792" s="781"/>
      <c r="W1792" s="781"/>
      <c r="X1792" s="932">
        <f>SUM(X1794:X1799)</f>
        <v>4130</v>
      </c>
    </row>
    <row r="1793" spans="2:34" ht="15.65" customHeight="1" outlineLevel="2" x14ac:dyDescent="0.25">
      <c r="B1793" s="782"/>
      <c r="D1793" s="793" t="s">
        <v>1750</v>
      </c>
      <c r="E1793" s="783"/>
      <c r="G1793" s="784"/>
      <c r="H1793" s="784"/>
      <c r="I1793" s="795"/>
      <c r="J1793" s="795"/>
      <c r="K1793" s="795"/>
      <c r="L1793" s="784"/>
      <c r="M1793" s="784"/>
      <c r="N1793" s="1049"/>
      <c r="O1793" s="785"/>
      <c r="P1793" s="785"/>
      <c r="Q1793" s="785"/>
      <c r="R1793" s="785"/>
      <c r="S1793" s="785"/>
      <c r="T1793" s="785"/>
      <c r="U1793" s="785"/>
      <c r="V1793" s="785"/>
      <c r="W1793" s="785"/>
      <c r="X1793" s="785"/>
    </row>
    <row r="1794" spans="2:34" s="769" customFormat="1" ht="15.65" customHeight="1" outlineLevel="2" x14ac:dyDescent="0.25">
      <c r="B1794" s="1029"/>
      <c r="C1794" s="1037"/>
      <c r="D1794" s="1045" t="s">
        <v>1746</v>
      </c>
      <c r="E1794" s="798"/>
      <c r="F1794" s="800"/>
      <c r="G1794" s="766"/>
      <c r="H1794" s="766">
        <f t="shared" ref="H1794:H1798" si="785">E1794*G1794</f>
        <v>0</v>
      </c>
      <c r="I1794" s="766"/>
      <c r="J1794" s="768">
        <f t="shared" ref="J1794:J1798" si="786">E1794*I1794</f>
        <v>0</v>
      </c>
      <c r="K1794" s="768"/>
      <c r="L1794" s="768">
        <f t="shared" ref="L1794:L1798" si="787">+K1794*E1794</f>
        <v>0</v>
      </c>
      <c r="M1794" s="1046">
        <f>J1794+H1794*Onderbouwing_M29!$Y$2+L1794</f>
        <v>0</v>
      </c>
      <c r="N1794" s="1050"/>
      <c r="Q1794" s="930" t="s">
        <v>1757</v>
      </c>
      <c r="R1794" s="930">
        <f>_xlfn.XLOOKUP(Q1794,Tabellen!$B$4:$B$16,Tabellen!$C$4:$C$16,"controleren")</f>
        <v>0.25</v>
      </c>
      <c r="S1794" s="931">
        <f t="shared" ref="S1794:S1798" si="788">M1794*R1794</f>
        <v>0</v>
      </c>
      <c r="T1794" s="931">
        <f t="shared" ref="T1794:T1798" si="789">M1794-S1794</f>
        <v>0</v>
      </c>
      <c r="U1794" s="931">
        <f t="shared" ref="U1794:U1798" si="790">S1794*$U$2</f>
        <v>0</v>
      </c>
      <c r="V1794" s="931">
        <f t="shared" ref="V1794:V1798" si="791">T1794*$V$2</f>
        <v>0</v>
      </c>
      <c r="W1794" s="787">
        <f t="shared" ref="W1794:W1798" si="792">U1794+V1794</f>
        <v>0</v>
      </c>
      <c r="X1794" s="787">
        <f t="shared" ref="X1794:X1798" si="793">M1794+W1794</f>
        <v>0</v>
      </c>
      <c r="Z1794" s="770"/>
    </row>
    <row r="1795" spans="2:34" s="769" customFormat="1" ht="15.65" customHeight="1" outlineLevel="2" x14ac:dyDescent="0.25">
      <c r="B1795" s="1029"/>
      <c r="C1795" s="1037"/>
      <c r="D1795" s="1045" t="s">
        <v>1747</v>
      </c>
      <c r="E1795" s="798"/>
      <c r="F1795" s="800"/>
      <c r="G1795" s="766"/>
      <c r="H1795" s="766">
        <f t="shared" si="785"/>
        <v>0</v>
      </c>
      <c r="I1795" s="766"/>
      <c r="J1795" s="768">
        <f t="shared" si="786"/>
        <v>0</v>
      </c>
      <c r="K1795" s="768"/>
      <c r="L1795" s="768">
        <f t="shared" si="787"/>
        <v>0</v>
      </c>
      <c r="M1795" s="1046">
        <f>J1795+H1795*Onderbouwing_M29!$Y$2+L1795</f>
        <v>0</v>
      </c>
      <c r="N1795" s="1050"/>
      <c r="Q1795" s="930" t="s">
        <v>1757</v>
      </c>
      <c r="R1795" s="930">
        <f>_xlfn.XLOOKUP(Q1795,Tabellen!$B$4:$B$16,Tabellen!$C$4:$C$16,"controleren")</f>
        <v>0.25</v>
      </c>
      <c r="S1795" s="931">
        <f t="shared" si="788"/>
        <v>0</v>
      </c>
      <c r="T1795" s="931">
        <f t="shared" si="789"/>
        <v>0</v>
      </c>
      <c r="U1795" s="931">
        <f t="shared" si="790"/>
        <v>0</v>
      </c>
      <c r="V1795" s="931">
        <f t="shared" si="791"/>
        <v>0</v>
      </c>
      <c r="W1795" s="787">
        <f t="shared" si="792"/>
        <v>0</v>
      </c>
      <c r="X1795" s="787">
        <f t="shared" si="793"/>
        <v>0</v>
      </c>
      <c r="Z1795" s="770"/>
    </row>
    <row r="1796" spans="2:34" s="769" customFormat="1" ht="15.65" customHeight="1" outlineLevel="2" x14ac:dyDescent="0.25">
      <c r="B1796" s="1029"/>
      <c r="C1796" s="1037"/>
      <c r="D1796" s="1045" t="s">
        <v>1748</v>
      </c>
      <c r="E1796" s="798"/>
      <c r="F1796" s="800"/>
      <c r="G1796" s="766"/>
      <c r="H1796" s="766">
        <f t="shared" si="785"/>
        <v>0</v>
      </c>
      <c r="I1796" s="766"/>
      <c r="J1796" s="768">
        <f t="shared" si="786"/>
        <v>0</v>
      </c>
      <c r="K1796" s="768"/>
      <c r="L1796" s="768">
        <f t="shared" si="787"/>
        <v>0</v>
      </c>
      <c r="M1796" s="1046">
        <f>J1796+H1796*Onderbouwing_M29!$Y$2+L1796</f>
        <v>0</v>
      </c>
      <c r="N1796" s="1050"/>
      <c r="Q1796" s="930" t="s">
        <v>1757</v>
      </c>
      <c r="R1796" s="930">
        <f>_xlfn.XLOOKUP(Q1796,Tabellen!$B$4:$B$16,Tabellen!$C$4:$C$16,"controleren")</f>
        <v>0.25</v>
      </c>
      <c r="S1796" s="931">
        <f t="shared" si="788"/>
        <v>0</v>
      </c>
      <c r="T1796" s="931">
        <f t="shared" si="789"/>
        <v>0</v>
      </c>
      <c r="U1796" s="931">
        <f t="shared" si="790"/>
        <v>0</v>
      </c>
      <c r="V1796" s="931">
        <f t="shared" si="791"/>
        <v>0</v>
      </c>
      <c r="W1796" s="787">
        <f t="shared" si="792"/>
        <v>0</v>
      </c>
      <c r="X1796" s="787">
        <f t="shared" si="793"/>
        <v>0</v>
      </c>
      <c r="Z1796" s="770"/>
    </row>
    <row r="1797" spans="2:34" s="769" customFormat="1" ht="15.65" customHeight="1" outlineLevel="2" x14ac:dyDescent="0.25">
      <c r="B1797" s="1029"/>
      <c r="C1797" s="1037"/>
      <c r="D1797" s="1045" t="s">
        <v>1749</v>
      </c>
      <c r="E1797" s="798"/>
      <c r="F1797" s="800"/>
      <c r="G1797" s="766"/>
      <c r="H1797" s="766">
        <f t="shared" si="785"/>
        <v>0</v>
      </c>
      <c r="I1797" s="766"/>
      <c r="J1797" s="768">
        <f t="shared" si="786"/>
        <v>0</v>
      </c>
      <c r="K1797" s="768"/>
      <c r="L1797" s="768">
        <f t="shared" si="787"/>
        <v>0</v>
      </c>
      <c r="M1797" s="1046">
        <f>J1797+H1797*Onderbouwing_M29!$Y$2+L1797</f>
        <v>0</v>
      </c>
      <c r="N1797" s="1050"/>
      <c r="O1797" s="787"/>
      <c r="P1797" s="787"/>
      <c r="Q1797" s="930" t="s">
        <v>1757</v>
      </c>
      <c r="R1797" s="930">
        <f>_xlfn.XLOOKUP(Q1797,Tabellen!$B$4:$B$16,Tabellen!$C$4:$C$16,"controleren")</f>
        <v>0.25</v>
      </c>
      <c r="S1797" s="931">
        <f t="shared" si="788"/>
        <v>0</v>
      </c>
      <c r="T1797" s="931">
        <f t="shared" si="789"/>
        <v>0</v>
      </c>
      <c r="U1797" s="931">
        <f t="shared" si="790"/>
        <v>0</v>
      </c>
      <c r="V1797" s="931">
        <f t="shared" si="791"/>
        <v>0</v>
      </c>
      <c r="W1797" s="787">
        <f t="shared" si="792"/>
        <v>0</v>
      </c>
      <c r="X1797" s="787">
        <f t="shared" si="793"/>
        <v>0</v>
      </c>
      <c r="Z1797" s="770"/>
    </row>
    <row r="1798" spans="2:34" s="769" customFormat="1" ht="15.65" customHeight="1" outlineLevel="2" x14ac:dyDescent="0.25">
      <c r="B1798" s="1029"/>
      <c r="C1798" s="1037"/>
      <c r="D1798" s="1035" t="str">
        <f>D1792</f>
        <v xml:space="preserve">Plaatsen van decentale mechanische WTW** systeem </v>
      </c>
      <c r="E1798" s="798">
        <v>1</v>
      </c>
      <c r="F1798" s="800" t="s">
        <v>76</v>
      </c>
      <c r="G1798" s="766"/>
      <c r="H1798" s="766">
        <f t="shared" si="785"/>
        <v>0</v>
      </c>
      <c r="I1798" s="766"/>
      <c r="J1798" s="768">
        <f t="shared" si="786"/>
        <v>0</v>
      </c>
      <c r="K1798" s="768">
        <v>3500</v>
      </c>
      <c r="L1798" s="768">
        <f t="shared" si="787"/>
        <v>3500</v>
      </c>
      <c r="M1798" s="1046">
        <f>J1798+H1798*Onderbouwing_M29!$Y$2+L1798</f>
        <v>3500</v>
      </c>
      <c r="N1798" s="1050"/>
      <c r="O1798" s="787"/>
      <c r="P1798" s="787"/>
      <c r="Q1798" s="930" t="s">
        <v>1757</v>
      </c>
      <c r="R1798" s="930">
        <f>_xlfn.XLOOKUP(Q1798,Tabellen!$B$4:$B$16,Tabellen!$C$4:$C$16,"controleren")</f>
        <v>0.25</v>
      </c>
      <c r="S1798" s="931">
        <f t="shared" si="788"/>
        <v>875</v>
      </c>
      <c r="T1798" s="931">
        <f t="shared" si="789"/>
        <v>2625</v>
      </c>
      <c r="U1798" s="931">
        <f t="shared" si="790"/>
        <v>78.75</v>
      </c>
      <c r="V1798" s="931">
        <f t="shared" si="791"/>
        <v>551.25</v>
      </c>
      <c r="W1798" s="787">
        <f t="shared" si="792"/>
        <v>630</v>
      </c>
      <c r="X1798" s="787">
        <f t="shared" si="793"/>
        <v>4130</v>
      </c>
      <c r="Z1798" s="770"/>
    </row>
    <row r="1799" spans="2:34" ht="15.65" customHeight="1" outlineLevel="2" x14ac:dyDescent="0.25">
      <c r="B1799" s="782"/>
      <c r="D1799" s="1035"/>
      <c r="E1799" s="783"/>
      <c r="G1799" s="784"/>
      <c r="H1799" s="784"/>
      <c r="I1799" s="784"/>
      <c r="J1799" s="784"/>
      <c r="K1799" s="784"/>
      <c r="L1799" s="784"/>
      <c r="M1799" s="784"/>
      <c r="N1799" s="1049"/>
      <c r="O1799" s="785"/>
      <c r="P1799" s="785"/>
      <c r="Q1799" s="930"/>
      <c r="R1799" s="930"/>
      <c r="S1799" s="931"/>
      <c r="T1799" s="931"/>
      <c r="U1799" s="931"/>
      <c r="V1799" s="931"/>
      <c r="W1799" s="787"/>
      <c r="X1799" s="787"/>
    </row>
    <row r="1800" spans="2:34" ht="9" customHeight="1" outlineLevel="1" x14ac:dyDescent="0.25">
      <c r="B1800" s="788"/>
      <c r="D1800" s="789"/>
      <c r="E1800" s="791"/>
      <c r="F1800" s="789"/>
      <c r="G1800" s="790"/>
      <c r="H1800" s="790"/>
      <c r="I1800" s="790"/>
      <c r="J1800" s="790"/>
      <c r="K1800" s="790"/>
      <c r="L1800" s="790"/>
      <c r="M1800" s="790"/>
      <c r="N1800" s="1037"/>
      <c r="O1800" s="963"/>
      <c r="P1800" s="963"/>
      <c r="Q1800" s="963"/>
      <c r="R1800" s="963"/>
      <c r="S1800" s="963"/>
      <c r="T1800" s="963"/>
      <c r="U1800" s="963"/>
      <c r="V1800" s="963"/>
      <c r="W1800" s="963"/>
      <c r="X1800" s="963"/>
      <c r="Y1800" s="963"/>
      <c r="Z1800" s="774"/>
      <c r="AA1800" s="779"/>
      <c r="AB1800" s="753"/>
      <c r="AC1800" s="753"/>
      <c r="AD1800" s="753"/>
      <c r="AE1800" s="753"/>
      <c r="AF1800" s="753"/>
      <c r="AG1800" s="758"/>
      <c r="AH1800" s="758"/>
    </row>
    <row r="1801" spans="2:34" ht="15.65" customHeight="1" outlineLevel="1" x14ac:dyDescent="0.25">
      <c r="B1801" s="760"/>
      <c r="D1801" s="761"/>
      <c r="E1801" s="780">
        <v>1</v>
      </c>
      <c r="F1801" s="761" t="s">
        <v>76</v>
      </c>
      <c r="G1801" s="762"/>
      <c r="H1801" s="762">
        <f>SUM(H1802:H1807)</f>
        <v>0</v>
      </c>
      <c r="I1801" s="762"/>
      <c r="J1801" s="762">
        <f>SUM(J1802:J1807)</f>
        <v>0</v>
      </c>
      <c r="K1801" s="762"/>
      <c r="L1801" s="762">
        <f>SUM(L1802:L1807)</f>
        <v>0</v>
      </c>
      <c r="M1801" s="762">
        <f>SUM(M1802:M1807)</f>
        <v>0</v>
      </c>
      <c r="N1801" s="1049"/>
      <c r="O1801" s="763">
        <f>SUM(M1802:M1807)</f>
        <v>0</v>
      </c>
      <c r="P1801" s="781">
        <f>B1801</f>
        <v>0</v>
      </c>
      <c r="Q1801" s="781"/>
      <c r="R1801" s="781"/>
      <c r="S1801" s="781"/>
      <c r="T1801" s="781"/>
      <c r="U1801" s="781"/>
      <c r="V1801" s="781"/>
      <c r="W1801" s="781"/>
      <c r="X1801" s="781"/>
    </row>
    <row r="1802" spans="2:34" ht="15.65" customHeight="1" outlineLevel="2" x14ac:dyDescent="0.25">
      <c r="B1802" s="782"/>
      <c r="D1802" s="793" t="s">
        <v>168</v>
      </c>
      <c r="E1802" s="783"/>
      <c r="G1802" s="784"/>
      <c r="H1802" s="784"/>
      <c r="I1802" s="795"/>
      <c r="J1802" s="795"/>
      <c r="K1802" s="795"/>
      <c r="L1802" s="784"/>
      <c r="M1802" s="784"/>
      <c r="N1802" s="1049"/>
      <c r="O1802" s="785"/>
      <c r="P1802" s="785"/>
      <c r="Q1802" s="785"/>
      <c r="R1802" s="785"/>
      <c r="S1802" s="785"/>
      <c r="T1802" s="785"/>
      <c r="U1802" s="785"/>
      <c r="V1802" s="785"/>
      <c r="W1802" s="785"/>
      <c r="X1802" s="785"/>
    </row>
    <row r="1803" spans="2:34" ht="15.65" customHeight="1" outlineLevel="2" x14ac:dyDescent="0.25">
      <c r="B1803" s="782"/>
      <c r="D1803" s="1035"/>
      <c r="E1803" s="798">
        <f>E1801</f>
        <v>1</v>
      </c>
      <c r="F1803" s="800" t="str">
        <f>F1801</f>
        <v>pst</v>
      </c>
      <c r="G1803" s="766"/>
      <c r="H1803" s="766">
        <f>E1803*G1803</f>
        <v>0</v>
      </c>
      <c r="I1803" s="766"/>
      <c r="J1803" s="768">
        <f>E1803*I1803</f>
        <v>0</v>
      </c>
      <c r="K1803" s="768"/>
      <c r="L1803" s="768">
        <f>E1803*K1803</f>
        <v>0</v>
      </c>
      <c r="M1803" s="1046">
        <f>J1803+H1803*Onderbouwing_M29!$Y$2+L1803</f>
        <v>0</v>
      </c>
      <c r="N1803" s="1049"/>
      <c r="O1803" s="785"/>
      <c r="P1803" s="785"/>
      <c r="Q1803" s="785"/>
      <c r="R1803" s="785"/>
      <c r="S1803" s="785"/>
      <c r="T1803" s="785"/>
      <c r="U1803" s="785"/>
      <c r="V1803" s="785"/>
      <c r="W1803" s="785"/>
      <c r="X1803" s="785"/>
    </row>
    <row r="1804" spans="2:34" ht="15.65" customHeight="1" outlineLevel="2" x14ac:dyDescent="0.25">
      <c r="B1804" s="782"/>
      <c r="D1804" s="816"/>
      <c r="E1804" s="783"/>
      <c r="G1804" s="784">
        <v>0</v>
      </c>
      <c r="H1804" s="784">
        <f>E1804*G1804</f>
        <v>0</v>
      </c>
      <c r="I1804" s="784">
        <v>0</v>
      </c>
      <c r="J1804" s="784">
        <f>E1804*I1804</f>
        <v>0</v>
      </c>
      <c r="K1804" s="784"/>
      <c r="L1804" s="784">
        <f>E1804*K1804</f>
        <v>0</v>
      </c>
      <c r="M1804" s="784">
        <f>J1804+H1804*Onderbouwing_M29!$Y$2+L1804</f>
        <v>0</v>
      </c>
      <c r="N1804" s="1049"/>
      <c r="O1804" s="785"/>
      <c r="P1804" s="785"/>
      <c r="Q1804" s="785"/>
      <c r="R1804" s="785"/>
      <c r="S1804" s="785"/>
      <c r="T1804" s="785"/>
      <c r="U1804" s="785"/>
      <c r="V1804" s="785"/>
      <c r="W1804" s="785"/>
      <c r="X1804" s="785"/>
    </row>
    <row r="1805" spans="2:34" ht="15.65" customHeight="1" outlineLevel="2" x14ac:dyDescent="0.25">
      <c r="B1805" s="782"/>
      <c r="D1805" s="816"/>
      <c r="E1805" s="783"/>
      <c r="G1805" s="784">
        <v>0</v>
      </c>
      <c r="H1805" s="784">
        <f>E1805*G1805</f>
        <v>0</v>
      </c>
      <c r="I1805" s="784">
        <v>0</v>
      </c>
      <c r="J1805" s="784">
        <f>E1805*I1805</f>
        <v>0</v>
      </c>
      <c r="K1805" s="784"/>
      <c r="L1805" s="784">
        <f>E1805*K1805</f>
        <v>0</v>
      </c>
      <c r="M1805" s="784">
        <f>J1805+H1805*Onderbouwing_M29!$Y$2+L1805</f>
        <v>0</v>
      </c>
      <c r="N1805" s="1049"/>
      <c r="O1805" s="785"/>
      <c r="P1805" s="785"/>
      <c r="Q1805" s="785"/>
      <c r="R1805" s="785"/>
      <c r="S1805" s="785"/>
      <c r="T1805" s="785"/>
      <c r="U1805" s="785"/>
      <c r="V1805" s="785"/>
      <c r="W1805" s="785"/>
      <c r="X1805" s="785"/>
    </row>
    <row r="1806" spans="2:34" ht="15.65" customHeight="1" outlineLevel="2" x14ac:dyDescent="0.25">
      <c r="B1806" s="782"/>
      <c r="D1806" s="816"/>
      <c r="E1806" s="783"/>
      <c r="G1806" s="784"/>
      <c r="H1806" s="784"/>
      <c r="I1806" s="784"/>
      <c r="J1806" s="784"/>
      <c r="K1806" s="784"/>
      <c r="L1806" s="784"/>
      <c r="M1806" s="784"/>
      <c r="N1806" s="1049"/>
      <c r="O1806" s="785"/>
      <c r="P1806" s="785"/>
      <c r="Q1806" s="785"/>
      <c r="R1806" s="785"/>
      <c r="S1806" s="785"/>
      <c r="T1806" s="785"/>
      <c r="U1806" s="785"/>
      <c r="V1806" s="785"/>
      <c r="W1806" s="785"/>
      <c r="X1806" s="785"/>
    </row>
    <row r="1807" spans="2:34" ht="15.65" customHeight="1" outlineLevel="2" x14ac:dyDescent="0.25">
      <c r="B1807" s="782"/>
      <c r="D1807" s="816"/>
      <c r="E1807" s="783"/>
      <c r="G1807" s="784"/>
      <c r="H1807" s="784"/>
      <c r="I1807" s="784"/>
      <c r="J1807" s="784"/>
      <c r="K1807" s="784"/>
      <c r="L1807" s="784"/>
      <c r="M1807" s="784"/>
      <c r="N1807" s="1049"/>
      <c r="O1807" s="785"/>
      <c r="P1807" s="785"/>
      <c r="Q1807" s="785"/>
      <c r="R1807" s="785"/>
      <c r="S1807" s="785"/>
      <c r="T1807" s="785"/>
      <c r="U1807" s="785"/>
      <c r="V1807" s="785"/>
      <c r="W1807" s="785"/>
      <c r="X1807" s="785"/>
    </row>
    <row r="1808" spans="2:34" ht="9" customHeight="1" outlineLevel="1" x14ac:dyDescent="0.25">
      <c r="B1808" s="788"/>
      <c r="D1808" s="789"/>
      <c r="E1808" s="791"/>
      <c r="F1808" s="789"/>
      <c r="G1808" s="790"/>
      <c r="H1808" s="790"/>
      <c r="I1808" s="790"/>
      <c r="J1808" s="790"/>
      <c r="K1808" s="790"/>
      <c r="L1808" s="790"/>
      <c r="M1808" s="790"/>
      <c r="N1808" s="1037"/>
      <c r="O1808" s="963"/>
      <c r="P1808" s="963"/>
      <c r="Q1808" s="963"/>
      <c r="R1808" s="963"/>
      <c r="S1808" s="963"/>
      <c r="T1808" s="963"/>
      <c r="U1808" s="963"/>
      <c r="V1808" s="963"/>
      <c r="W1808" s="963"/>
      <c r="X1808" s="963"/>
      <c r="Y1808" s="963"/>
      <c r="Z1808" s="774"/>
      <c r="AA1808" s="779"/>
      <c r="AB1808" s="753"/>
      <c r="AC1808" s="753"/>
      <c r="AD1808" s="753"/>
      <c r="AE1808" s="753"/>
      <c r="AF1808" s="753"/>
      <c r="AG1808" s="758"/>
      <c r="AH1808" s="758"/>
    </row>
    <row r="1809" spans="2:34" ht="15.65" customHeight="1" outlineLevel="1" x14ac:dyDescent="0.25">
      <c r="B1809" s="760"/>
      <c r="D1809" s="761"/>
      <c r="E1809" s="780">
        <v>1</v>
      </c>
      <c r="F1809" s="761" t="s">
        <v>76</v>
      </c>
      <c r="G1809" s="762"/>
      <c r="H1809" s="762">
        <f>SUM(H1810:H1815)</f>
        <v>0</v>
      </c>
      <c r="I1809" s="762"/>
      <c r="J1809" s="762">
        <f>SUM(J1810:J1815)</f>
        <v>0</v>
      </c>
      <c r="K1809" s="762"/>
      <c r="L1809" s="762">
        <f>SUM(L1810:L1815)</f>
        <v>0</v>
      </c>
      <c r="M1809" s="762">
        <f>SUM(M1810:M1815)</f>
        <v>0</v>
      </c>
      <c r="N1809" s="1049"/>
      <c r="O1809" s="763">
        <f>SUM(M1810:M1815)</f>
        <v>0</v>
      </c>
      <c r="P1809" s="781">
        <f>B1809</f>
        <v>0</v>
      </c>
      <c r="Q1809" s="781"/>
      <c r="R1809" s="781"/>
      <c r="S1809" s="781"/>
      <c r="T1809" s="781"/>
      <c r="U1809" s="781"/>
      <c r="V1809" s="781"/>
      <c r="W1809" s="781"/>
      <c r="X1809" s="781"/>
    </row>
    <row r="1810" spans="2:34" ht="15.65" customHeight="1" outlineLevel="2" x14ac:dyDescent="0.25">
      <c r="B1810" s="782"/>
      <c r="D1810" s="793" t="s">
        <v>168</v>
      </c>
      <c r="E1810" s="783"/>
      <c r="G1810" s="784"/>
      <c r="H1810" s="784"/>
      <c r="I1810" s="795"/>
      <c r="J1810" s="795"/>
      <c r="K1810" s="795"/>
      <c r="L1810" s="784"/>
      <c r="M1810" s="784"/>
      <c r="N1810" s="1049"/>
      <c r="O1810" s="785"/>
      <c r="P1810" s="785"/>
      <c r="Q1810" s="785"/>
      <c r="R1810" s="785"/>
      <c r="S1810" s="785"/>
      <c r="T1810" s="785"/>
      <c r="U1810" s="785"/>
      <c r="V1810" s="785"/>
      <c r="W1810" s="785"/>
      <c r="X1810" s="785"/>
    </row>
    <row r="1811" spans="2:34" ht="15.65" customHeight="1" outlineLevel="2" x14ac:dyDescent="0.25">
      <c r="B1811" s="782"/>
      <c r="D1811" s="1035">
        <f>D1809</f>
        <v>0</v>
      </c>
      <c r="E1811" s="798">
        <f>E1809</f>
        <v>1</v>
      </c>
      <c r="F1811" s="800" t="str">
        <f>F1809</f>
        <v>pst</v>
      </c>
      <c r="G1811" s="766"/>
      <c r="H1811" s="766">
        <f>E1811*G1811</f>
        <v>0</v>
      </c>
      <c r="I1811" s="766"/>
      <c r="J1811" s="768">
        <f>E1811*I1811</f>
        <v>0</v>
      </c>
      <c r="K1811" s="768"/>
      <c r="L1811" s="768">
        <f>E1811*K1811</f>
        <v>0</v>
      </c>
      <c r="M1811" s="1046">
        <f>J1811+H1811*Onderbouwing_M29!$Y$2+L1811</f>
        <v>0</v>
      </c>
      <c r="N1811" s="1049"/>
      <c r="O1811" s="785"/>
      <c r="P1811" s="785"/>
      <c r="Q1811" s="785"/>
      <c r="R1811" s="785"/>
      <c r="S1811" s="785"/>
      <c r="T1811" s="785"/>
      <c r="U1811" s="785"/>
      <c r="V1811" s="785"/>
      <c r="W1811" s="785"/>
      <c r="X1811" s="785"/>
    </row>
    <row r="1812" spans="2:34" ht="15.65" customHeight="1" outlineLevel="2" x14ac:dyDescent="0.25">
      <c r="B1812" s="782"/>
      <c r="D1812" s="816"/>
      <c r="E1812" s="783"/>
      <c r="G1812" s="784">
        <v>0</v>
      </c>
      <c r="H1812" s="784">
        <f>E1812*G1812</f>
        <v>0</v>
      </c>
      <c r="I1812" s="784">
        <v>0</v>
      </c>
      <c r="J1812" s="784">
        <f>E1812*I1812</f>
        <v>0</v>
      </c>
      <c r="K1812" s="784"/>
      <c r="L1812" s="784">
        <f>E1812*K1812</f>
        <v>0</v>
      </c>
      <c r="M1812" s="784">
        <f>J1812+H1812*Onderbouwing_M29!$Y$2+L1812</f>
        <v>0</v>
      </c>
      <c r="N1812" s="1049"/>
      <c r="O1812" s="785"/>
      <c r="P1812" s="785"/>
      <c r="Q1812" s="785"/>
      <c r="R1812" s="785"/>
      <c r="S1812" s="785"/>
      <c r="T1812" s="785"/>
      <c r="U1812" s="785"/>
      <c r="V1812" s="785"/>
      <c r="W1812" s="785"/>
      <c r="X1812" s="785"/>
    </row>
    <row r="1813" spans="2:34" ht="15.65" customHeight="1" outlineLevel="2" x14ac:dyDescent="0.25">
      <c r="B1813" s="782"/>
      <c r="D1813" s="816"/>
      <c r="E1813" s="783"/>
      <c r="G1813" s="784">
        <v>0</v>
      </c>
      <c r="H1813" s="784">
        <f>E1813*G1813</f>
        <v>0</v>
      </c>
      <c r="I1813" s="784">
        <v>0</v>
      </c>
      <c r="J1813" s="784">
        <f>E1813*I1813</f>
        <v>0</v>
      </c>
      <c r="K1813" s="784"/>
      <c r="L1813" s="784">
        <f>E1813*K1813</f>
        <v>0</v>
      </c>
      <c r="M1813" s="784">
        <f>J1813+H1813*Onderbouwing_M29!$Y$2+L1813</f>
        <v>0</v>
      </c>
      <c r="N1813" s="1049"/>
      <c r="O1813" s="785"/>
      <c r="P1813" s="785"/>
      <c r="Q1813" s="785"/>
      <c r="R1813" s="785"/>
      <c r="S1813" s="785"/>
      <c r="T1813" s="785"/>
      <c r="U1813" s="785"/>
      <c r="V1813" s="785"/>
      <c r="W1813" s="785"/>
      <c r="X1813" s="785"/>
    </row>
    <row r="1814" spans="2:34" ht="15.65" customHeight="1" outlineLevel="2" x14ac:dyDescent="0.25"/>
    <row r="1815" spans="2:34" ht="15.65" customHeight="1" outlineLevel="2" x14ac:dyDescent="0.25"/>
    <row r="1816" spans="2:34" ht="9" customHeight="1" outlineLevel="1" x14ac:dyDescent="0.25">
      <c r="B1816" s="788"/>
      <c r="D1816" s="789"/>
      <c r="E1816" s="791"/>
      <c r="F1816" s="789"/>
      <c r="G1816" s="790"/>
      <c r="H1816" s="790"/>
      <c r="I1816" s="790"/>
      <c r="J1816" s="790"/>
      <c r="K1816" s="790"/>
      <c r="L1816" s="790"/>
      <c r="M1816" s="790"/>
      <c r="N1816" s="1037"/>
      <c r="O1816" s="963"/>
      <c r="P1816" s="963"/>
      <c r="Q1816" s="963"/>
      <c r="R1816" s="963"/>
      <c r="S1816" s="963"/>
      <c r="T1816" s="963"/>
      <c r="U1816" s="963"/>
      <c r="V1816" s="963"/>
      <c r="W1816" s="963"/>
      <c r="X1816" s="963"/>
      <c r="Y1816" s="963"/>
      <c r="Z1816" s="774"/>
      <c r="AA1816" s="779"/>
      <c r="AB1816" s="753"/>
      <c r="AC1816" s="753"/>
      <c r="AD1816" s="753"/>
      <c r="AE1816" s="753"/>
      <c r="AF1816" s="753"/>
      <c r="AG1816" s="758"/>
      <c r="AH1816" s="758"/>
    </row>
    <row r="1817" spans="2:34" ht="15.65" customHeight="1" outlineLevel="1" x14ac:dyDescent="0.25">
      <c r="B1817" s="760"/>
      <c r="D1817" s="761"/>
      <c r="E1817" s="780">
        <v>1</v>
      </c>
      <c r="F1817" s="761" t="s">
        <v>76</v>
      </c>
      <c r="G1817" s="762"/>
      <c r="H1817" s="762">
        <f>SUM(H1818:H1823)</f>
        <v>0</v>
      </c>
      <c r="I1817" s="762"/>
      <c r="J1817" s="762">
        <f>SUM(J1818:J1823)</f>
        <v>0</v>
      </c>
      <c r="K1817" s="762"/>
      <c r="L1817" s="762">
        <f>SUM(L1818:L1823)</f>
        <v>0</v>
      </c>
      <c r="M1817" s="762">
        <f>SUM(M1818:M1823)</f>
        <v>0</v>
      </c>
      <c r="N1817" s="1049"/>
      <c r="O1817" s="763">
        <f>SUM(M1818:M1823)</f>
        <v>0</v>
      </c>
      <c r="P1817" s="781">
        <f>B1817</f>
        <v>0</v>
      </c>
      <c r="Q1817" s="781"/>
      <c r="R1817" s="781"/>
      <c r="S1817" s="781"/>
      <c r="T1817" s="781"/>
      <c r="U1817" s="781"/>
      <c r="V1817" s="781"/>
      <c r="W1817" s="781"/>
      <c r="X1817" s="781"/>
    </row>
    <row r="1818" spans="2:34" ht="15.65" customHeight="1" outlineLevel="2" x14ac:dyDescent="0.25">
      <c r="B1818" s="782"/>
      <c r="D1818" s="793"/>
      <c r="E1818" s="783"/>
      <c r="G1818" s="784"/>
      <c r="H1818" s="784"/>
      <c r="I1818" s="795"/>
      <c r="J1818" s="795"/>
      <c r="K1818" s="795"/>
      <c r="L1818" s="784"/>
      <c r="M1818" s="784"/>
      <c r="N1818" s="1049"/>
      <c r="O1818" s="785"/>
      <c r="P1818" s="785"/>
      <c r="Q1818" s="785"/>
      <c r="R1818" s="785"/>
      <c r="S1818" s="785"/>
      <c r="T1818" s="785"/>
      <c r="U1818" s="785"/>
      <c r="V1818" s="785"/>
      <c r="W1818" s="785"/>
      <c r="X1818" s="785"/>
    </row>
    <row r="1819" spans="2:34" ht="15.65" customHeight="1" outlineLevel="2" x14ac:dyDescent="0.25">
      <c r="B1819" s="782"/>
      <c r="D1819" s="1035"/>
      <c r="E1819" s="798"/>
      <c r="F1819" s="800"/>
      <c r="G1819" s="766"/>
      <c r="H1819" s="766">
        <f>E1819*G1819</f>
        <v>0</v>
      </c>
      <c r="I1819" s="766"/>
      <c r="J1819" s="768">
        <f>E1819*I1819</f>
        <v>0</v>
      </c>
      <c r="K1819" s="768"/>
      <c r="L1819" s="768">
        <f>E1819*K1819</f>
        <v>0</v>
      </c>
      <c r="M1819" s="1046">
        <f>J1819+H1819*Onderbouwing_M29!$Y$2+L1819</f>
        <v>0</v>
      </c>
      <c r="N1819" s="1049"/>
      <c r="O1819" s="785"/>
      <c r="P1819" s="785"/>
      <c r="Q1819" s="785"/>
      <c r="R1819" s="785"/>
      <c r="S1819" s="785"/>
      <c r="T1819" s="785"/>
      <c r="U1819" s="785"/>
      <c r="V1819" s="785"/>
      <c r="W1819" s="785"/>
      <c r="X1819" s="785"/>
    </row>
    <row r="1820" spans="2:34" ht="15.65" customHeight="1" outlineLevel="2" x14ac:dyDescent="0.25">
      <c r="B1820" s="782"/>
      <c r="D1820" s="816"/>
      <c r="E1820" s="783"/>
      <c r="G1820" s="784">
        <v>0</v>
      </c>
      <c r="H1820" s="784">
        <f>E1820*G1820</f>
        <v>0</v>
      </c>
      <c r="I1820" s="784">
        <v>0</v>
      </c>
      <c r="J1820" s="784">
        <f>E1820*I1820</f>
        <v>0</v>
      </c>
      <c r="K1820" s="784"/>
      <c r="L1820" s="784">
        <f>E1820*K1820</f>
        <v>0</v>
      </c>
      <c r="M1820" s="784">
        <f>J1820+H1820*Onderbouwing_M29!$Y$2+L1820</f>
        <v>0</v>
      </c>
      <c r="N1820" s="1049"/>
      <c r="O1820" s="785"/>
      <c r="P1820" s="785"/>
      <c r="Q1820" s="785"/>
      <c r="R1820" s="785"/>
      <c r="S1820" s="785"/>
      <c r="T1820" s="785"/>
      <c r="U1820" s="785"/>
      <c r="V1820" s="785"/>
      <c r="W1820" s="785"/>
      <c r="X1820" s="785"/>
    </row>
    <row r="1821" spans="2:34" ht="15.65" customHeight="1" outlineLevel="2" x14ac:dyDescent="0.25">
      <c r="B1821" s="782"/>
      <c r="D1821" s="816"/>
      <c r="E1821" s="783"/>
      <c r="G1821" s="784">
        <v>0</v>
      </c>
      <c r="H1821" s="784">
        <f>E1821*G1821</f>
        <v>0</v>
      </c>
      <c r="I1821" s="784">
        <v>0</v>
      </c>
      <c r="J1821" s="784">
        <f>E1821*I1821</f>
        <v>0</v>
      </c>
      <c r="K1821" s="784"/>
      <c r="L1821" s="784">
        <f>E1821*K1821</f>
        <v>0</v>
      </c>
      <c r="M1821" s="784">
        <f>J1821+H1821*Onderbouwing_M29!$Y$2+L1821</f>
        <v>0</v>
      </c>
      <c r="N1821" s="1049"/>
      <c r="O1821" s="785"/>
      <c r="P1821" s="785"/>
      <c r="Q1821" s="785"/>
      <c r="R1821" s="785"/>
      <c r="S1821" s="785"/>
      <c r="T1821" s="785"/>
      <c r="U1821" s="785"/>
      <c r="V1821" s="785"/>
      <c r="W1821" s="785"/>
      <c r="X1821" s="785"/>
    </row>
    <row r="1822" spans="2:34" ht="15.65" customHeight="1" outlineLevel="2" x14ac:dyDescent="0.25">
      <c r="B1822" s="782"/>
      <c r="D1822" s="816"/>
      <c r="E1822" s="783"/>
      <c r="G1822" s="784"/>
      <c r="H1822" s="784"/>
      <c r="I1822" s="784"/>
      <c r="J1822" s="784"/>
      <c r="K1822" s="784"/>
      <c r="L1822" s="784"/>
      <c r="M1822" s="784"/>
      <c r="N1822" s="1049"/>
      <c r="O1822" s="785"/>
      <c r="P1822" s="785"/>
      <c r="Q1822" s="785"/>
      <c r="R1822" s="785"/>
      <c r="S1822" s="785"/>
      <c r="T1822" s="785"/>
      <c r="U1822" s="785"/>
      <c r="V1822" s="785"/>
      <c r="W1822" s="785"/>
      <c r="X1822" s="785"/>
    </row>
    <row r="1823" spans="2:34" ht="15.65" customHeight="1" outlineLevel="2" x14ac:dyDescent="0.25">
      <c r="B1823" s="782"/>
      <c r="D1823" s="816"/>
      <c r="E1823" s="783"/>
      <c r="G1823" s="784"/>
      <c r="H1823" s="784"/>
      <c r="I1823" s="784"/>
      <c r="J1823" s="784"/>
      <c r="K1823" s="784"/>
      <c r="L1823" s="784"/>
      <c r="M1823" s="784"/>
      <c r="N1823" s="1049"/>
      <c r="O1823" s="785"/>
      <c r="P1823" s="785"/>
      <c r="Q1823" s="785"/>
      <c r="R1823" s="785"/>
      <c r="S1823" s="785"/>
      <c r="T1823" s="785"/>
      <c r="U1823" s="785"/>
      <c r="V1823" s="785"/>
      <c r="W1823" s="785"/>
      <c r="X1823" s="785"/>
    </row>
    <row r="1824" spans="2:34" ht="9" customHeight="1" outlineLevel="1" x14ac:dyDescent="0.25">
      <c r="B1824" s="788"/>
      <c r="D1824" s="789"/>
      <c r="E1824" s="791"/>
      <c r="F1824" s="789"/>
      <c r="G1824" s="790"/>
      <c r="H1824" s="790"/>
      <c r="I1824" s="790"/>
      <c r="J1824" s="790"/>
      <c r="K1824" s="790"/>
      <c r="L1824" s="790"/>
      <c r="M1824" s="790"/>
      <c r="N1824" s="1037"/>
      <c r="O1824" s="963"/>
      <c r="P1824" s="963"/>
      <c r="Q1824" s="963"/>
      <c r="R1824" s="963"/>
      <c r="S1824" s="963"/>
      <c r="T1824" s="963"/>
      <c r="U1824" s="963"/>
      <c r="V1824" s="963"/>
      <c r="W1824" s="963"/>
      <c r="X1824" s="963"/>
      <c r="Y1824" s="963"/>
      <c r="Z1824" s="774"/>
      <c r="AA1824" s="779"/>
      <c r="AB1824" s="753"/>
      <c r="AC1824" s="753"/>
      <c r="AD1824" s="753"/>
      <c r="AE1824" s="753"/>
      <c r="AF1824" s="753"/>
      <c r="AG1824" s="758"/>
      <c r="AH1824" s="758"/>
    </row>
    <row r="1825" spans="2:34" ht="15.65" customHeight="1" outlineLevel="1" x14ac:dyDescent="0.25">
      <c r="B1825" s="760" t="s">
        <v>300</v>
      </c>
      <c r="D1825" s="761" t="s">
        <v>301</v>
      </c>
      <c r="E1825" s="780">
        <v>1</v>
      </c>
      <c r="F1825" s="761" t="s">
        <v>76</v>
      </c>
      <c r="G1825" s="762"/>
      <c r="H1825" s="762">
        <f>SUM(H1826:H1831)</f>
        <v>0</v>
      </c>
      <c r="I1825" s="762"/>
      <c r="J1825" s="762">
        <f>SUM(J1826:J1831)</f>
        <v>0</v>
      </c>
      <c r="K1825" s="762"/>
      <c r="L1825" s="762">
        <f>SUM(L1826:L1831)</f>
        <v>0</v>
      </c>
      <c r="M1825" s="762">
        <f>SUM(M1826:M1831)</f>
        <v>0</v>
      </c>
      <c r="N1825" s="1049"/>
      <c r="O1825" s="763">
        <f>SUM(M1826:M1831)</f>
        <v>0</v>
      </c>
      <c r="P1825" s="781" t="str">
        <f>B1825</f>
        <v>V5-2-A</v>
      </c>
      <c r="Q1825" s="781"/>
      <c r="R1825" s="781"/>
      <c r="S1825" s="781"/>
      <c r="T1825" s="781"/>
      <c r="U1825" s="781"/>
      <c r="V1825" s="781"/>
      <c r="W1825" s="781"/>
      <c r="X1825" s="781"/>
    </row>
    <row r="1826" spans="2:34" ht="15.65" customHeight="1" outlineLevel="2" x14ac:dyDescent="0.25">
      <c r="B1826" s="782"/>
      <c r="D1826" s="793" t="s">
        <v>168</v>
      </c>
      <c r="E1826" s="783"/>
      <c r="G1826" s="784"/>
      <c r="H1826" s="784"/>
      <c r="I1826" s="795"/>
      <c r="J1826" s="795"/>
      <c r="K1826" s="795"/>
      <c r="L1826" s="784"/>
      <c r="M1826" s="784"/>
      <c r="N1826" s="1049"/>
      <c r="O1826" s="785"/>
      <c r="P1826" s="785"/>
      <c r="Q1826" s="785"/>
      <c r="R1826" s="785"/>
      <c r="S1826" s="785"/>
      <c r="T1826" s="785"/>
      <c r="U1826" s="785"/>
      <c r="V1826" s="785"/>
      <c r="W1826" s="785"/>
      <c r="X1826" s="785"/>
    </row>
    <row r="1827" spans="2:34" ht="15.65" customHeight="1" outlineLevel="2" x14ac:dyDescent="0.25">
      <c r="B1827" s="782"/>
      <c r="D1827" s="1035" t="str">
        <f>D1825</f>
        <v>Optie A ?</v>
      </c>
      <c r="E1827" s="798">
        <f>E1825</f>
        <v>1</v>
      </c>
      <c r="F1827" s="800" t="str">
        <f>F1825</f>
        <v>pst</v>
      </c>
      <c r="G1827" s="766"/>
      <c r="H1827" s="766">
        <f>E1827*G1827</f>
        <v>0</v>
      </c>
      <c r="I1827" s="766"/>
      <c r="J1827" s="768">
        <f>E1827*I1827</f>
        <v>0</v>
      </c>
      <c r="K1827" s="768"/>
      <c r="L1827" s="768">
        <f>E1827*K1827</f>
        <v>0</v>
      </c>
      <c r="M1827" s="1046">
        <f>J1827+H1827*Onderbouwing_M29!$Y$2+L1827</f>
        <v>0</v>
      </c>
      <c r="N1827" s="1049"/>
      <c r="O1827" s="785"/>
      <c r="P1827" s="785"/>
      <c r="Q1827" s="785"/>
      <c r="R1827" s="785"/>
      <c r="S1827" s="785"/>
      <c r="T1827" s="785"/>
      <c r="U1827" s="785"/>
      <c r="V1827" s="785"/>
      <c r="W1827" s="785"/>
      <c r="X1827" s="785"/>
    </row>
    <row r="1828" spans="2:34" ht="15.65" customHeight="1" outlineLevel="2" x14ac:dyDescent="0.25">
      <c r="B1828" s="782"/>
      <c r="D1828" s="816"/>
      <c r="E1828" s="783"/>
      <c r="G1828" s="784">
        <v>0</v>
      </c>
      <c r="H1828" s="784">
        <f>E1828*G1828</f>
        <v>0</v>
      </c>
      <c r="I1828" s="784">
        <v>0</v>
      </c>
      <c r="J1828" s="784">
        <f>E1828*I1828</f>
        <v>0</v>
      </c>
      <c r="K1828" s="784"/>
      <c r="L1828" s="784">
        <f>E1828*K1828</f>
        <v>0</v>
      </c>
      <c r="M1828" s="784">
        <f>J1828+H1828*Onderbouwing_M29!$Y$2+L1828</f>
        <v>0</v>
      </c>
      <c r="N1828" s="1049"/>
      <c r="O1828" s="785"/>
      <c r="P1828" s="785"/>
      <c r="Q1828" s="785"/>
      <c r="R1828" s="785"/>
      <c r="S1828" s="785"/>
      <c r="T1828" s="785"/>
      <c r="U1828" s="785"/>
      <c r="V1828" s="785"/>
      <c r="W1828" s="785"/>
      <c r="X1828" s="785"/>
    </row>
    <row r="1829" spans="2:34" ht="15.65" customHeight="1" outlineLevel="2" x14ac:dyDescent="0.25">
      <c r="B1829" s="782"/>
      <c r="D1829" s="816"/>
      <c r="E1829" s="783"/>
      <c r="G1829" s="784">
        <v>0</v>
      </c>
      <c r="H1829" s="784">
        <f>E1829*G1829</f>
        <v>0</v>
      </c>
      <c r="I1829" s="784">
        <v>0</v>
      </c>
      <c r="J1829" s="784">
        <f>E1829*I1829</f>
        <v>0</v>
      </c>
      <c r="K1829" s="784"/>
      <c r="L1829" s="784">
        <f>E1829*K1829</f>
        <v>0</v>
      </c>
      <c r="M1829" s="784">
        <f>J1829+H1829*Onderbouwing_M29!$Y$2+L1829</f>
        <v>0</v>
      </c>
      <c r="N1829" s="1049"/>
      <c r="O1829" s="785"/>
      <c r="P1829" s="785"/>
      <c r="Q1829" s="785"/>
      <c r="R1829" s="785"/>
      <c r="S1829" s="785"/>
      <c r="T1829" s="785"/>
      <c r="U1829" s="785"/>
      <c r="V1829" s="785"/>
      <c r="W1829" s="785"/>
      <c r="X1829" s="785"/>
    </row>
    <row r="1830" spans="2:34" ht="15.65" customHeight="1" outlineLevel="2" x14ac:dyDescent="0.25"/>
    <row r="1831" spans="2:34" ht="15.65" customHeight="1" outlineLevel="2" x14ac:dyDescent="0.25"/>
    <row r="1832" spans="2:34" ht="9" customHeight="1" outlineLevel="1" x14ac:dyDescent="0.25">
      <c r="B1832" s="788"/>
      <c r="D1832" s="789"/>
      <c r="E1832" s="791"/>
      <c r="F1832" s="789"/>
      <c r="G1832" s="790"/>
      <c r="H1832" s="790"/>
      <c r="I1832" s="790"/>
      <c r="J1832" s="790"/>
      <c r="K1832" s="790"/>
      <c r="L1832" s="790"/>
      <c r="M1832" s="790"/>
      <c r="N1832" s="1037"/>
      <c r="O1832" s="963"/>
      <c r="P1832" s="963"/>
      <c r="Q1832" s="963"/>
      <c r="R1832" s="963"/>
      <c r="S1832" s="963"/>
      <c r="T1832" s="963"/>
      <c r="U1832" s="963"/>
      <c r="V1832" s="963"/>
      <c r="W1832" s="963"/>
      <c r="X1832" s="963"/>
      <c r="Y1832" s="963"/>
      <c r="Z1832" s="774"/>
      <c r="AA1832" s="779"/>
      <c r="AB1832" s="753"/>
      <c r="AC1832" s="753"/>
      <c r="AD1832" s="753"/>
      <c r="AE1832" s="753"/>
      <c r="AF1832" s="753"/>
      <c r="AG1832" s="758"/>
      <c r="AH1832" s="758"/>
    </row>
    <row r="1833" spans="2:34" ht="15.65" customHeight="1" outlineLevel="1" x14ac:dyDescent="0.25">
      <c r="B1833" s="760" t="s">
        <v>302</v>
      </c>
      <c r="D1833" s="761" t="s">
        <v>303</v>
      </c>
      <c r="E1833" s="780">
        <v>1</v>
      </c>
      <c r="F1833" s="761" t="s">
        <v>76</v>
      </c>
      <c r="G1833" s="762"/>
      <c r="H1833" s="762">
        <f>SUM(H1834:H1839)</f>
        <v>0</v>
      </c>
      <c r="I1833" s="762"/>
      <c r="J1833" s="762">
        <f>SUM(J1834:J1839)</f>
        <v>0</v>
      </c>
      <c r="K1833" s="762"/>
      <c r="L1833" s="762">
        <f>SUM(L1834:L1839)</f>
        <v>0</v>
      </c>
      <c r="M1833" s="762">
        <f>SUM(M1834:M1839)</f>
        <v>0</v>
      </c>
      <c r="N1833" s="1049"/>
      <c r="O1833" s="763">
        <f>SUM(M1834:M1839)</f>
        <v>0</v>
      </c>
      <c r="P1833" s="781" t="str">
        <f>B1833</f>
        <v>V5-2-B</v>
      </c>
      <c r="Q1833" s="781"/>
      <c r="R1833" s="781"/>
      <c r="S1833" s="781"/>
      <c r="T1833" s="781"/>
      <c r="U1833" s="781"/>
      <c r="V1833" s="781"/>
      <c r="W1833" s="781"/>
      <c r="X1833" s="781"/>
    </row>
    <row r="1834" spans="2:34" ht="15.65" customHeight="1" outlineLevel="2" x14ac:dyDescent="0.25">
      <c r="B1834" s="782"/>
      <c r="D1834" s="793" t="s">
        <v>168</v>
      </c>
      <c r="E1834" s="783"/>
      <c r="G1834" s="784"/>
      <c r="H1834" s="784"/>
      <c r="I1834" s="795"/>
      <c r="J1834" s="795"/>
      <c r="K1834" s="795"/>
      <c r="L1834" s="784"/>
      <c r="M1834" s="784"/>
      <c r="N1834" s="1049"/>
      <c r="O1834" s="785"/>
      <c r="P1834" s="785"/>
      <c r="Q1834" s="785"/>
      <c r="R1834" s="785"/>
      <c r="S1834" s="785"/>
      <c r="T1834" s="785"/>
      <c r="U1834" s="785"/>
      <c r="V1834" s="785"/>
      <c r="W1834" s="785"/>
      <c r="X1834" s="785"/>
    </row>
    <row r="1835" spans="2:34" ht="15.65" customHeight="1" outlineLevel="2" x14ac:dyDescent="0.25">
      <c r="B1835" s="782"/>
      <c r="D1835" s="1035" t="str">
        <f>D1833</f>
        <v>Optie B ?</v>
      </c>
      <c r="E1835" s="798">
        <f>E1833</f>
        <v>1</v>
      </c>
      <c r="F1835" s="800" t="str">
        <f>F1833</f>
        <v>pst</v>
      </c>
      <c r="G1835" s="766"/>
      <c r="H1835" s="766">
        <f>E1835*G1835</f>
        <v>0</v>
      </c>
      <c r="I1835" s="766"/>
      <c r="J1835" s="768">
        <f>E1835*I1835</f>
        <v>0</v>
      </c>
      <c r="K1835" s="768"/>
      <c r="L1835" s="768">
        <f>E1835*K1835</f>
        <v>0</v>
      </c>
      <c r="M1835" s="1046">
        <f>J1835+H1835*Onderbouwing_M29!$Y$2+L1835</f>
        <v>0</v>
      </c>
      <c r="N1835" s="1049"/>
      <c r="O1835" s="785"/>
      <c r="P1835" s="785"/>
      <c r="Q1835" s="785"/>
      <c r="R1835" s="785"/>
      <c r="S1835" s="785"/>
      <c r="T1835" s="785"/>
      <c r="U1835" s="785"/>
      <c r="V1835" s="785"/>
      <c r="W1835" s="785"/>
      <c r="X1835" s="785"/>
    </row>
    <row r="1836" spans="2:34" ht="15.65" customHeight="1" outlineLevel="2" x14ac:dyDescent="0.25">
      <c r="B1836" s="782"/>
      <c r="D1836" s="816"/>
      <c r="E1836" s="783"/>
      <c r="G1836" s="784">
        <v>0</v>
      </c>
      <c r="H1836" s="784">
        <f>E1836*G1836</f>
        <v>0</v>
      </c>
      <c r="I1836" s="784">
        <v>0</v>
      </c>
      <c r="J1836" s="784">
        <f>E1836*I1836</f>
        <v>0</v>
      </c>
      <c r="K1836" s="784"/>
      <c r="L1836" s="784">
        <f>E1836*K1836</f>
        <v>0</v>
      </c>
      <c r="M1836" s="784">
        <f>J1836+H1836*Onderbouwing_M29!$Y$2+L1836</f>
        <v>0</v>
      </c>
      <c r="N1836" s="1049"/>
      <c r="O1836" s="785"/>
      <c r="P1836" s="785"/>
      <c r="Q1836" s="785"/>
      <c r="R1836" s="785"/>
      <c r="S1836" s="785"/>
      <c r="T1836" s="785"/>
      <c r="U1836" s="785"/>
      <c r="V1836" s="785"/>
      <c r="W1836" s="785"/>
      <c r="X1836" s="785"/>
    </row>
    <row r="1837" spans="2:34" ht="15.65" customHeight="1" outlineLevel="2" x14ac:dyDescent="0.25">
      <c r="B1837" s="782"/>
      <c r="D1837" s="816"/>
      <c r="E1837" s="783"/>
      <c r="G1837" s="784">
        <v>0</v>
      </c>
      <c r="H1837" s="784">
        <f>E1837*G1837</f>
        <v>0</v>
      </c>
      <c r="I1837" s="784">
        <v>0</v>
      </c>
      <c r="J1837" s="784">
        <f>E1837*I1837</f>
        <v>0</v>
      </c>
      <c r="K1837" s="784"/>
      <c r="L1837" s="784">
        <f>E1837*K1837</f>
        <v>0</v>
      </c>
      <c r="M1837" s="784">
        <f>J1837+H1837*Onderbouwing_M29!$Y$2+L1837</f>
        <v>0</v>
      </c>
      <c r="N1837" s="1049"/>
      <c r="O1837" s="785"/>
      <c r="P1837" s="785"/>
      <c r="Q1837" s="785"/>
      <c r="R1837" s="785"/>
      <c r="S1837" s="785"/>
      <c r="T1837" s="785"/>
      <c r="U1837" s="785"/>
      <c r="V1837" s="785"/>
      <c r="W1837" s="785"/>
      <c r="X1837" s="785"/>
    </row>
    <row r="1838" spans="2:34" ht="15.65" customHeight="1" outlineLevel="2" x14ac:dyDescent="0.25">
      <c r="B1838" s="782"/>
      <c r="D1838" s="816"/>
      <c r="E1838" s="783"/>
      <c r="G1838" s="784"/>
      <c r="H1838" s="784"/>
      <c r="I1838" s="784"/>
      <c r="J1838" s="784"/>
      <c r="K1838" s="784"/>
      <c r="L1838" s="784"/>
      <c r="M1838" s="784"/>
      <c r="N1838" s="1049"/>
      <c r="O1838" s="785"/>
      <c r="P1838" s="785"/>
      <c r="Q1838" s="785"/>
      <c r="R1838" s="785"/>
      <c r="S1838" s="785"/>
      <c r="T1838" s="785"/>
      <c r="U1838" s="785"/>
      <c r="V1838" s="785"/>
      <c r="W1838" s="785"/>
      <c r="X1838" s="785"/>
    </row>
    <row r="1839" spans="2:34" ht="15.65" customHeight="1" outlineLevel="2" x14ac:dyDescent="0.25">
      <c r="B1839" s="782"/>
      <c r="D1839" s="816"/>
      <c r="E1839" s="783"/>
      <c r="G1839" s="784"/>
      <c r="H1839" s="784"/>
      <c r="I1839" s="784"/>
      <c r="J1839" s="784"/>
      <c r="K1839" s="784"/>
      <c r="L1839" s="784"/>
      <c r="M1839" s="784"/>
      <c r="N1839" s="1049"/>
      <c r="O1839" s="785"/>
      <c r="P1839" s="785"/>
      <c r="Q1839" s="785"/>
      <c r="R1839" s="785"/>
      <c r="S1839" s="785"/>
      <c r="T1839" s="785"/>
      <c r="U1839" s="785"/>
      <c r="V1839" s="785"/>
      <c r="W1839" s="785"/>
      <c r="X1839" s="785"/>
    </row>
    <row r="1840" spans="2:34" ht="9" customHeight="1" outlineLevel="1" x14ac:dyDescent="0.25">
      <c r="B1840" s="788"/>
      <c r="D1840" s="789"/>
      <c r="E1840" s="791"/>
      <c r="F1840" s="789"/>
      <c r="G1840" s="790"/>
      <c r="H1840" s="790"/>
      <c r="I1840" s="790"/>
      <c r="J1840" s="790"/>
      <c r="K1840" s="790"/>
      <c r="L1840" s="790"/>
      <c r="M1840" s="790"/>
      <c r="N1840" s="1037"/>
      <c r="O1840" s="963"/>
      <c r="P1840" s="963"/>
      <c r="Q1840" s="963"/>
      <c r="R1840" s="963"/>
      <c r="S1840" s="963"/>
      <c r="T1840" s="963"/>
      <c r="U1840" s="963"/>
      <c r="V1840" s="963"/>
      <c r="W1840" s="963"/>
      <c r="X1840" s="963"/>
      <c r="Y1840" s="963"/>
      <c r="Z1840" s="774"/>
      <c r="AA1840" s="779"/>
      <c r="AB1840" s="753"/>
      <c r="AC1840" s="753"/>
      <c r="AD1840" s="753"/>
      <c r="AE1840" s="753"/>
      <c r="AF1840" s="753"/>
      <c r="AG1840" s="758"/>
      <c r="AH1840" s="758"/>
    </row>
    <row r="1841" spans="2:34" ht="15.65" customHeight="1" outlineLevel="1" x14ac:dyDescent="0.25">
      <c r="B1841" s="760" t="s">
        <v>304</v>
      </c>
      <c r="D1841" s="761" t="s">
        <v>226</v>
      </c>
      <c r="E1841" s="780">
        <v>1</v>
      </c>
      <c r="F1841" s="761" t="s">
        <v>76</v>
      </c>
      <c r="G1841" s="762"/>
      <c r="H1841" s="762">
        <f>SUM(H1842:H1847)</f>
        <v>0</v>
      </c>
      <c r="I1841" s="762"/>
      <c r="J1841" s="762">
        <f>SUM(J1842:J1847)</f>
        <v>0</v>
      </c>
      <c r="K1841" s="762"/>
      <c r="L1841" s="762">
        <f>SUM(L1842:L1847)</f>
        <v>0</v>
      </c>
      <c r="M1841" s="762">
        <f>SUM(M1842:M1847)</f>
        <v>0</v>
      </c>
      <c r="N1841" s="1049"/>
      <c r="O1841" s="763">
        <f>SUM(M1842:M1847)</f>
        <v>0</v>
      </c>
      <c r="P1841" s="781" t="str">
        <f>B1841</f>
        <v>V5-2-X</v>
      </c>
      <c r="Q1841" s="781"/>
      <c r="R1841" s="781"/>
      <c r="S1841" s="781"/>
      <c r="T1841" s="781"/>
      <c r="U1841" s="781"/>
      <c r="V1841" s="781"/>
      <c r="W1841" s="781"/>
      <c r="X1841" s="781"/>
    </row>
    <row r="1842" spans="2:34" ht="15.65" customHeight="1" outlineLevel="2" x14ac:dyDescent="0.25">
      <c r="B1842" s="782"/>
      <c r="D1842" s="793" t="s">
        <v>168</v>
      </c>
      <c r="E1842" s="783"/>
      <c r="G1842" s="784"/>
      <c r="H1842" s="784"/>
      <c r="I1842" s="795"/>
      <c r="J1842" s="795"/>
      <c r="K1842" s="795"/>
      <c r="L1842" s="784"/>
      <c r="M1842" s="784"/>
      <c r="N1842" s="1049"/>
      <c r="O1842" s="785"/>
      <c r="P1842" s="785"/>
      <c r="Q1842" s="785"/>
      <c r="R1842" s="785"/>
      <c r="S1842" s="785"/>
      <c r="T1842" s="785"/>
      <c r="U1842" s="785"/>
      <c r="V1842" s="785"/>
      <c r="W1842" s="785"/>
      <c r="X1842" s="785"/>
    </row>
    <row r="1843" spans="2:34" ht="15.65" customHeight="1" outlineLevel="2" x14ac:dyDescent="0.25">
      <c r="B1843" s="782"/>
      <c r="D1843" s="1035" t="str">
        <f>D1841</f>
        <v>Bijkomende kosten</v>
      </c>
      <c r="E1843" s="798"/>
      <c r="F1843" s="800"/>
      <c r="G1843" s="766"/>
      <c r="H1843" s="766">
        <f>E1843*G1843</f>
        <v>0</v>
      </c>
      <c r="I1843" s="766"/>
      <c r="J1843" s="768">
        <f>E1843*I1843</f>
        <v>0</v>
      </c>
      <c r="K1843" s="768"/>
      <c r="L1843" s="768">
        <f>E1843*K1843</f>
        <v>0</v>
      </c>
      <c r="M1843" s="1046">
        <f>J1843+H1843*Onderbouwing_M29!$Y$2+L1843</f>
        <v>0</v>
      </c>
      <c r="N1843" s="1049"/>
      <c r="O1843" s="785"/>
      <c r="P1843" s="785"/>
      <c r="Q1843" s="785"/>
      <c r="R1843" s="785"/>
      <c r="S1843" s="785"/>
      <c r="T1843" s="785"/>
      <c r="U1843" s="785"/>
      <c r="V1843" s="785"/>
      <c r="W1843" s="785"/>
      <c r="X1843" s="785"/>
    </row>
    <row r="1844" spans="2:34" ht="15.65" customHeight="1" outlineLevel="2" x14ac:dyDescent="0.25">
      <c r="B1844" s="782"/>
      <c r="D1844" s="816"/>
      <c r="E1844" s="783"/>
      <c r="G1844" s="784">
        <v>0</v>
      </c>
      <c r="H1844" s="784">
        <f>E1844*G1844</f>
        <v>0</v>
      </c>
      <c r="I1844" s="784">
        <v>0</v>
      </c>
      <c r="J1844" s="784">
        <f>E1844*I1844</f>
        <v>0</v>
      </c>
      <c r="K1844" s="784"/>
      <c r="L1844" s="784">
        <f>E1844*K1844</f>
        <v>0</v>
      </c>
      <c r="M1844" s="784">
        <f>J1844+H1844*Onderbouwing_M29!$Y$2+L1844</f>
        <v>0</v>
      </c>
      <c r="N1844" s="1049"/>
      <c r="O1844" s="785"/>
      <c r="P1844" s="785"/>
      <c r="Q1844" s="785"/>
      <c r="R1844" s="785"/>
      <c r="S1844" s="785"/>
      <c r="T1844" s="785"/>
      <c r="U1844" s="785"/>
      <c r="V1844" s="785"/>
      <c r="W1844" s="785"/>
      <c r="X1844" s="785"/>
    </row>
    <row r="1845" spans="2:34" ht="15.65" customHeight="1" outlineLevel="2" x14ac:dyDescent="0.25">
      <c r="B1845" s="782"/>
      <c r="D1845" s="816"/>
      <c r="E1845" s="783"/>
      <c r="G1845" s="784">
        <v>0</v>
      </c>
      <c r="H1845" s="784">
        <f>E1845*G1845</f>
        <v>0</v>
      </c>
      <c r="I1845" s="784">
        <v>0</v>
      </c>
      <c r="J1845" s="784">
        <f>E1845*I1845</f>
        <v>0</v>
      </c>
      <c r="K1845" s="784"/>
      <c r="L1845" s="784">
        <f>E1845*K1845</f>
        <v>0</v>
      </c>
      <c r="M1845" s="784">
        <f>J1845+H1845*Onderbouwing_M29!$Y$2+L1845</f>
        <v>0</v>
      </c>
      <c r="N1845" s="1049"/>
      <c r="O1845" s="785"/>
      <c r="P1845" s="785"/>
      <c r="Q1845" s="785"/>
      <c r="R1845" s="785"/>
      <c r="S1845" s="785"/>
      <c r="T1845" s="785"/>
      <c r="U1845" s="785"/>
      <c r="V1845" s="785"/>
      <c r="W1845" s="785"/>
      <c r="X1845" s="785"/>
    </row>
    <row r="1846" spans="2:34" ht="15.65" customHeight="1" outlineLevel="2" x14ac:dyDescent="0.25"/>
    <row r="1847" spans="2:34" ht="15.65" customHeight="1" outlineLevel="2" x14ac:dyDescent="0.25"/>
    <row r="1848" spans="2:34" s="983" customFormat="1" ht="9" customHeight="1" outlineLevel="1" thickBot="1" x14ac:dyDescent="0.3">
      <c r="B1848" s="965"/>
      <c r="C1848" s="1038"/>
      <c r="D1848" s="966"/>
      <c r="E1848" s="967"/>
      <c r="F1848" s="966"/>
      <c r="G1848" s="968"/>
      <c r="H1848" s="968"/>
      <c r="I1848" s="968"/>
      <c r="J1848" s="968"/>
      <c r="K1848" s="968"/>
      <c r="L1848" s="968"/>
      <c r="M1848" s="968"/>
      <c r="N1848" s="1038"/>
      <c r="O1848" s="969"/>
      <c r="P1848" s="969"/>
      <c r="Q1848" s="969"/>
      <c r="R1848" s="969"/>
      <c r="S1848" s="969"/>
      <c r="T1848" s="969"/>
      <c r="U1848" s="969"/>
      <c r="V1848" s="969"/>
      <c r="W1848" s="969"/>
      <c r="X1848" s="969"/>
      <c r="Y1848" s="969"/>
      <c r="Z1848" s="984"/>
      <c r="AA1848" s="985"/>
      <c r="AB1848" s="986"/>
      <c r="AC1848" s="986"/>
      <c r="AD1848" s="986"/>
      <c r="AE1848" s="986"/>
      <c r="AF1848" s="986"/>
      <c r="AG1848" s="987"/>
      <c r="AH1848" s="987"/>
    </row>
    <row r="1849" spans="2:34" s="1003" customFormat="1" ht="15.65" customHeight="1" thickTop="1" thickBot="1" x14ac:dyDescent="0.3">
      <c r="B1849" s="975" t="s">
        <v>305</v>
      </c>
      <c r="C1849" s="1039"/>
      <c r="D1849" s="964" t="s">
        <v>147</v>
      </c>
      <c r="E1849" s="977"/>
      <c r="F1849" s="978"/>
      <c r="G1849" s="979"/>
      <c r="H1849" s="980"/>
      <c r="I1849" s="979"/>
      <c r="J1849" s="981"/>
      <c r="K1849" s="979"/>
      <c r="L1849" s="979"/>
      <c r="M1849" s="981"/>
      <c r="N1849" s="1039"/>
      <c r="O1849" s="982"/>
      <c r="P1849" s="982"/>
      <c r="Q1849" s="982"/>
      <c r="R1849" s="982"/>
      <c r="S1849" s="982"/>
      <c r="T1849" s="982"/>
      <c r="U1849" s="982"/>
      <c r="V1849" s="982"/>
      <c r="W1849" s="982"/>
      <c r="X1849" s="982"/>
    </row>
    <row r="1850" spans="2:34" s="988" customFormat="1" ht="15.65" customHeight="1" outlineLevel="1" thickTop="1" x14ac:dyDescent="0.25">
      <c r="B1850" s="993" t="s">
        <v>306</v>
      </c>
      <c r="C1850" s="1040"/>
      <c r="D1850" s="994" t="s">
        <v>307</v>
      </c>
      <c r="E1850" s="995">
        <v>1</v>
      </c>
      <c r="F1850" s="994" t="s">
        <v>298</v>
      </c>
      <c r="G1850" s="996"/>
      <c r="H1850" s="996">
        <f>SUM(H1851:H1856)</f>
        <v>0</v>
      </c>
      <c r="I1850" s="996"/>
      <c r="J1850" s="996">
        <f>SUM(J1851:J1856)</f>
        <v>0</v>
      </c>
      <c r="K1850" s="996"/>
      <c r="L1850" s="996">
        <f>SUM(L1851:L1856)</f>
        <v>0</v>
      </c>
      <c r="M1850" s="996">
        <f>SUM(M1851:M1856)</f>
        <v>0</v>
      </c>
      <c r="N1850" s="1051"/>
      <c r="O1850" s="997">
        <f>SUM(M1851:M1856)</f>
        <v>0</v>
      </c>
      <c r="P1850" s="998" t="str">
        <f>B1850</f>
        <v>V6-1-A</v>
      </c>
      <c r="Q1850" s="998"/>
      <c r="R1850" s="998"/>
      <c r="S1850" s="998"/>
      <c r="T1850" s="998"/>
      <c r="U1850" s="998"/>
      <c r="V1850" s="998"/>
      <c r="W1850" s="998"/>
      <c r="X1850" s="998"/>
    </row>
    <row r="1851" spans="2:34" ht="15.65" customHeight="1" outlineLevel="2" x14ac:dyDescent="0.25">
      <c r="B1851" s="782"/>
      <c r="D1851" s="793" t="s">
        <v>168</v>
      </c>
      <c r="E1851" s="783"/>
      <c r="G1851" s="784"/>
      <c r="H1851" s="784"/>
      <c r="I1851" s="795"/>
      <c r="J1851" s="795"/>
      <c r="K1851" s="795"/>
      <c r="L1851" s="784"/>
      <c r="M1851" s="784"/>
      <c r="N1851" s="1049"/>
      <c r="O1851" s="785"/>
      <c r="P1851" s="785"/>
      <c r="Q1851" s="785"/>
      <c r="R1851" s="785"/>
      <c r="S1851" s="785"/>
      <c r="T1851" s="785"/>
      <c r="U1851" s="785"/>
      <c r="V1851" s="785"/>
      <c r="W1851" s="785"/>
      <c r="X1851" s="785"/>
    </row>
    <row r="1852" spans="2:34" ht="15.65" customHeight="1" outlineLevel="2" x14ac:dyDescent="0.25">
      <c r="B1852" s="782"/>
      <c r="D1852" s="1035" t="str">
        <f>D1850</f>
        <v>Kierdichting bij muurplaten</v>
      </c>
      <c r="E1852" s="798">
        <f>E1850</f>
        <v>1</v>
      </c>
      <c r="F1852" s="800" t="str">
        <f>F1850</f>
        <v>m1</v>
      </c>
      <c r="G1852" s="766"/>
      <c r="H1852" s="766">
        <f>E1852*G1852</f>
        <v>0</v>
      </c>
      <c r="I1852" s="766"/>
      <c r="J1852" s="768">
        <f>E1852*I1852</f>
        <v>0</v>
      </c>
      <c r="K1852" s="768"/>
      <c r="L1852" s="768">
        <f>E1852*K1852</f>
        <v>0</v>
      </c>
      <c r="M1852" s="1046">
        <f>J1852+H1852*Onderbouwing_M29!$Y$2+L1852</f>
        <v>0</v>
      </c>
      <c r="N1852" s="1049"/>
      <c r="O1852" s="785"/>
      <c r="P1852" s="785"/>
      <c r="Q1852" s="785"/>
      <c r="R1852" s="785"/>
      <c r="S1852" s="785"/>
      <c r="T1852" s="785"/>
      <c r="U1852" s="785"/>
      <c r="V1852" s="785"/>
      <c r="W1852" s="785"/>
      <c r="X1852" s="785"/>
    </row>
    <row r="1853" spans="2:34" ht="15.65" customHeight="1" outlineLevel="2" x14ac:dyDescent="0.25">
      <c r="B1853" s="782"/>
      <c r="D1853" s="816"/>
      <c r="E1853" s="783"/>
      <c r="G1853" s="784">
        <v>0</v>
      </c>
      <c r="H1853" s="784">
        <f>E1853*G1853</f>
        <v>0</v>
      </c>
      <c r="I1853" s="784">
        <v>0</v>
      </c>
      <c r="J1853" s="784">
        <f>E1853*I1853</f>
        <v>0</v>
      </c>
      <c r="K1853" s="784"/>
      <c r="L1853" s="784">
        <f>E1853*K1853</f>
        <v>0</v>
      </c>
      <c r="M1853" s="784">
        <f>J1853+H1853*Onderbouwing_M29!$Y$2+L1853</f>
        <v>0</v>
      </c>
      <c r="N1853" s="1049"/>
      <c r="O1853" s="785"/>
      <c r="P1853" s="785"/>
      <c r="Q1853" s="785"/>
      <c r="R1853" s="785"/>
      <c r="S1853" s="785"/>
      <c r="T1853" s="785"/>
      <c r="U1853" s="785"/>
      <c r="V1853" s="785"/>
      <c r="W1853" s="785"/>
      <c r="X1853" s="785"/>
    </row>
    <row r="1854" spans="2:34" ht="15.65" customHeight="1" outlineLevel="2" x14ac:dyDescent="0.25">
      <c r="B1854" s="782"/>
      <c r="D1854" s="816"/>
      <c r="E1854" s="783"/>
      <c r="G1854" s="784">
        <v>0</v>
      </c>
      <c r="H1854" s="784">
        <f>E1854*G1854</f>
        <v>0</v>
      </c>
      <c r="I1854" s="784">
        <v>0</v>
      </c>
      <c r="J1854" s="784">
        <f>E1854*I1854</f>
        <v>0</v>
      </c>
      <c r="K1854" s="784"/>
      <c r="L1854" s="784">
        <f>E1854*K1854</f>
        <v>0</v>
      </c>
      <c r="M1854" s="784">
        <f>J1854+H1854*Onderbouwing_M29!$Y$2+L1854</f>
        <v>0</v>
      </c>
      <c r="N1854" s="1049"/>
      <c r="O1854" s="785"/>
      <c r="P1854" s="785"/>
      <c r="Q1854" s="785"/>
      <c r="R1854" s="785"/>
      <c r="S1854" s="785"/>
      <c r="T1854" s="785"/>
      <c r="U1854" s="785"/>
      <c r="V1854" s="785"/>
      <c r="W1854" s="785"/>
      <c r="X1854" s="785"/>
    </row>
    <row r="1855" spans="2:34" ht="15.65" customHeight="1" outlineLevel="2" x14ac:dyDescent="0.25">
      <c r="B1855" s="782"/>
      <c r="D1855" s="816"/>
      <c r="E1855" s="783"/>
      <c r="G1855" s="784"/>
      <c r="H1855" s="784"/>
      <c r="I1855" s="784"/>
      <c r="J1855" s="784"/>
      <c r="K1855" s="784"/>
      <c r="L1855" s="784"/>
      <c r="M1855" s="784"/>
      <c r="N1855" s="1049"/>
      <c r="O1855" s="785"/>
      <c r="P1855" s="785"/>
      <c r="Q1855" s="785"/>
      <c r="R1855" s="785"/>
      <c r="S1855" s="785"/>
      <c r="T1855" s="785"/>
      <c r="U1855" s="785"/>
      <c r="V1855" s="785"/>
      <c r="W1855" s="785"/>
      <c r="X1855" s="785"/>
    </row>
    <row r="1856" spans="2:34" ht="15.65" customHeight="1" outlineLevel="2" x14ac:dyDescent="0.25">
      <c r="B1856" s="782"/>
      <c r="D1856" s="816"/>
      <c r="E1856" s="783"/>
      <c r="G1856" s="784"/>
      <c r="H1856" s="784"/>
      <c r="I1856" s="784"/>
      <c r="J1856" s="784"/>
      <c r="K1856" s="784"/>
      <c r="L1856" s="784"/>
      <c r="M1856" s="784"/>
      <c r="N1856" s="1049"/>
      <c r="O1856" s="785"/>
      <c r="P1856" s="785"/>
      <c r="Q1856" s="785"/>
      <c r="R1856" s="785"/>
      <c r="S1856" s="785"/>
      <c r="T1856" s="785"/>
      <c r="U1856" s="785"/>
      <c r="V1856" s="785"/>
      <c r="W1856" s="785"/>
      <c r="X1856" s="785"/>
    </row>
    <row r="1857" spans="2:34" ht="9" customHeight="1" outlineLevel="1" x14ac:dyDescent="0.25">
      <c r="B1857" s="788"/>
      <c r="D1857" s="789"/>
      <c r="E1857" s="791"/>
      <c r="F1857" s="789"/>
      <c r="G1857" s="790"/>
      <c r="H1857" s="790"/>
      <c r="I1857" s="790"/>
      <c r="J1857" s="790"/>
      <c r="K1857" s="790"/>
      <c r="L1857" s="790"/>
      <c r="M1857" s="790"/>
      <c r="N1857" s="1037"/>
      <c r="O1857" s="963"/>
      <c r="P1857" s="963"/>
      <c r="Q1857" s="963"/>
      <c r="R1857" s="963"/>
      <c r="S1857" s="963"/>
      <c r="T1857" s="963"/>
      <c r="U1857" s="963"/>
      <c r="V1857" s="963"/>
      <c r="W1857" s="963"/>
      <c r="X1857" s="963"/>
      <c r="Y1857" s="963"/>
      <c r="Z1857" s="774"/>
      <c r="AA1857" s="779"/>
      <c r="AB1857" s="753"/>
      <c r="AC1857" s="753"/>
      <c r="AD1857" s="753"/>
      <c r="AE1857" s="753"/>
      <c r="AF1857" s="753"/>
      <c r="AG1857" s="758"/>
      <c r="AH1857" s="758"/>
    </row>
    <row r="1858" spans="2:34" ht="15.65" customHeight="1" outlineLevel="1" x14ac:dyDescent="0.25">
      <c r="B1858" s="760" t="s">
        <v>308</v>
      </c>
      <c r="D1858" s="761" t="s">
        <v>309</v>
      </c>
      <c r="E1858" s="780">
        <v>1</v>
      </c>
      <c r="F1858" s="761" t="s">
        <v>298</v>
      </c>
      <c r="G1858" s="762"/>
      <c r="H1858" s="762">
        <f>SUM(H1859:H1864)</f>
        <v>0</v>
      </c>
      <c r="I1858" s="762"/>
      <c r="J1858" s="762">
        <f>SUM(J1859:J1864)</f>
        <v>0</v>
      </c>
      <c r="K1858" s="762"/>
      <c r="L1858" s="762">
        <f>SUM(L1859:L1864)</f>
        <v>0</v>
      </c>
      <c r="M1858" s="762">
        <f>SUM(M1859:M1864)</f>
        <v>0</v>
      </c>
      <c r="N1858" s="1049"/>
      <c r="O1858" s="763">
        <f>SUM(M1859:M1864)</f>
        <v>0</v>
      </c>
      <c r="P1858" s="781" t="str">
        <f>B1858</f>
        <v>V6-1-B</v>
      </c>
      <c r="Q1858" s="781"/>
      <c r="R1858" s="781"/>
      <c r="S1858" s="781"/>
      <c r="T1858" s="781"/>
      <c r="U1858" s="781"/>
      <c r="V1858" s="781"/>
      <c r="W1858" s="781"/>
      <c r="X1858" s="781"/>
    </row>
    <row r="1859" spans="2:34" ht="15.65" customHeight="1" outlineLevel="2" x14ac:dyDescent="0.25">
      <c r="B1859" s="782"/>
      <c r="D1859" s="793" t="s">
        <v>168</v>
      </c>
      <c r="E1859" s="783"/>
      <c r="G1859" s="784"/>
      <c r="H1859" s="784"/>
      <c r="I1859" s="795"/>
      <c r="J1859" s="795"/>
      <c r="K1859" s="795"/>
      <c r="L1859" s="784"/>
      <c r="M1859" s="784"/>
      <c r="N1859" s="1049"/>
      <c r="O1859" s="785"/>
      <c r="P1859" s="785"/>
      <c r="Q1859" s="785"/>
      <c r="R1859" s="785"/>
      <c r="S1859" s="785"/>
      <c r="T1859" s="785"/>
      <c r="U1859" s="785"/>
      <c r="V1859" s="785"/>
      <c r="W1859" s="785"/>
      <c r="X1859" s="785"/>
    </row>
    <row r="1860" spans="2:34" ht="15.65" customHeight="1" outlineLevel="2" x14ac:dyDescent="0.25">
      <c r="B1860" s="782"/>
      <c r="D1860" s="1035" t="str">
        <f>D1858</f>
        <v>Kierdichting bij vloerranden</v>
      </c>
      <c r="E1860" s="798">
        <f>E1858</f>
        <v>1</v>
      </c>
      <c r="F1860" s="800" t="str">
        <f>F1858</f>
        <v>m1</v>
      </c>
      <c r="G1860" s="766"/>
      <c r="H1860" s="766">
        <f>E1860*G1860</f>
        <v>0</v>
      </c>
      <c r="I1860" s="766"/>
      <c r="J1860" s="768">
        <f>E1860*I1860</f>
        <v>0</v>
      </c>
      <c r="K1860" s="768"/>
      <c r="L1860" s="768">
        <f>E1860*K1860</f>
        <v>0</v>
      </c>
      <c r="M1860" s="1046">
        <f>J1860+H1860*Onderbouwing_M29!$Y$2+L1860</f>
        <v>0</v>
      </c>
      <c r="N1860" s="1049"/>
      <c r="O1860" s="785"/>
      <c r="P1860" s="785"/>
      <c r="Q1860" s="785"/>
      <c r="R1860" s="785"/>
      <c r="S1860" s="785"/>
      <c r="T1860" s="785"/>
      <c r="U1860" s="785"/>
      <c r="V1860" s="785"/>
      <c r="W1860" s="785"/>
      <c r="X1860" s="785"/>
    </row>
    <row r="1861" spans="2:34" ht="15.65" customHeight="1" outlineLevel="2" x14ac:dyDescent="0.25">
      <c r="B1861" s="782"/>
      <c r="D1861" s="816"/>
      <c r="E1861" s="783"/>
      <c r="G1861" s="784">
        <v>0</v>
      </c>
      <c r="H1861" s="784">
        <f>E1861*G1861</f>
        <v>0</v>
      </c>
      <c r="I1861" s="784">
        <v>0</v>
      </c>
      <c r="J1861" s="784">
        <f>E1861*I1861</f>
        <v>0</v>
      </c>
      <c r="K1861" s="784"/>
      <c r="L1861" s="784">
        <f>E1861*K1861</f>
        <v>0</v>
      </c>
      <c r="M1861" s="784">
        <f>J1861+H1861*Onderbouwing_M29!$Y$2+L1861</f>
        <v>0</v>
      </c>
      <c r="N1861" s="1049"/>
      <c r="O1861" s="785"/>
      <c r="P1861" s="785"/>
      <c r="Q1861" s="785"/>
      <c r="R1861" s="785"/>
      <c r="S1861" s="785"/>
      <c r="T1861" s="785"/>
      <c r="U1861" s="785"/>
      <c r="V1861" s="785"/>
      <c r="W1861" s="785"/>
      <c r="X1861" s="785"/>
    </row>
    <row r="1862" spans="2:34" ht="15.65" customHeight="1" outlineLevel="2" x14ac:dyDescent="0.25">
      <c r="B1862" s="782"/>
      <c r="D1862" s="816"/>
      <c r="E1862" s="783"/>
      <c r="G1862" s="784">
        <v>0</v>
      </c>
      <c r="H1862" s="784">
        <f>E1862*G1862</f>
        <v>0</v>
      </c>
      <c r="I1862" s="784">
        <v>0</v>
      </c>
      <c r="J1862" s="784">
        <f>E1862*I1862</f>
        <v>0</v>
      </c>
      <c r="K1862" s="784"/>
      <c r="L1862" s="784">
        <f>E1862*K1862</f>
        <v>0</v>
      </c>
      <c r="M1862" s="784">
        <f>J1862+H1862*Onderbouwing_M29!$Y$2+L1862</f>
        <v>0</v>
      </c>
      <c r="N1862" s="1049"/>
      <c r="O1862" s="785"/>
      <c r="P1862" s="785"/>
      <c r="Q1862" s="785"/>
      <c r="R1862" s="785"/>
      <c r="S1862" s="785"/>
      <c r="T1862" s="785"/>
      <c r="U1862" s="785"/>
      <c r="V1862" s="785"/>
      <c r="W1862" s="785"/>
      <c r="X1862" s="785"/>
    </row>
    <row r="1863" spans="2:34" ht="15.65" customHeight="1" outlineLevel="2" x14ac:dyDescent="0.25"/>
    <row r="1864" spans="2:34" ht="15.65" customHeight="1" outlineLevel="2" x14ac:dyDescent="0.25"/>
    <row r="1865" spans="2:34" ht="9" customHeight="1" outlineLevel="1" x14ac:dyDescent="0.25">
      <c r="B1865" s="788"/>
      <c r="D1865" s="789"/>
      <c r="E1865" s="791"/>
      <c r="F1865" s="789"/>
      <c r="G1865" s="790"/>
      <c r="H1865" s="790"/>
      <c r="I1865" s="790"/>
      <c r="J1865" s="790"/>
      <c r="K1865" s="790"/>
      <c r="L1865" s="790"/>
      <c r="M1865" s="790"/>
      <c r="N1865" s="1037"/>
      <c r="O1865" s="963"/>
      <c r="P1865" s="963"/>
      <c r="Q1865" s="963"/>
      <c r="R1865" s="963"/>
      <c r="S1865" s="963"/>
      <c r="T1865" s="963"/>
      <c r="U1865" s="963"/>
      <c r="V1865" s="963"/>
      <c r="W1865" s="963"/>
      <c r="X1865" s="963"/>
      <c r="Y1865" s="963"/>
      <c r="Z1865" s="774"/>
      <c r="AA1865" s="779"/>
      <c r="AB1865" s="753"/>
      <c r="AC1865" s="753"/>
      <c r="AD1865" s="753"/>
      <c r="AE1865" s="753"/>
      <c r="AF1865" s="753"/>
      <c r="AG1865" s="758"/>
      <c r="AH1865" s="758"/>
    </row>
    <row r="1866" spans="2:34" ht="15.65" customHeight="1" outlineLevel="1" x14ac:dyDescent="0.25">
      <c r="B1866" s="760" t="s">
        <v>310</v>
      </c>
      <c r="D1866" s="761" t="s">
        <v>311</v>
      </c>
      <c r="E1866" s="780">
        <v>1</v>
      </c>
      <c r="F1866" s="761" t="s">
        <v>298</v>
      </c>
      <c r="G1866" s="762"/>
      <c r="H1866" s="762">
        <f>SUM(H1867:H1872)</f>
        <v>0</v>
      </c>
      <c r="I1866" s="762"/>
      <c r="J1866" s="762">
        <f>SUM(J1867:J1872)</f>
        <v>0</v>
      </c>
      <c r="K1866" s="762"/>
      <c r="L1866" s="762">
        <f>SUM(L1867:L1872)</f>
        <v>0</v>
      </c>
      <c r="M1866" s="762">
        <f>SUM(M1867:M1872)</f>
        <v>0</v>
      </c>
      <c r="N1866" s="1049"/>
      <c r="O1866" s="763">
        <f>SUM(M1867:M1872)</f>
        <v>0</v>
      </c>
      <c r="P1866" s="781" t="str">
        <f>B1866</f>
        <v>V6-1-C</v>
      </c>
      <c r="Q1866" s="781"/>
      <c r="R1866" s="781"/>
      <c r="S1866" s="781"/>
      <c r="T1866" s="781"/>
      <c r="U1866" s="781"/>
      <c r="V1866" s="781"/>
      <c r="W1866" s="781"/>
      <c r="X1866" s="781"/>
    </row>
    <row r="1867" spans="2:34" ht="15.65" customHeight="1" outlineLevel="2" x14ac:dyDescent="0.25">
      <c r="B1867" s="782"/>
      <c r="D1867" s="793" t="s">
        <v>168</v>
      </c>
      <c r="E1867" s="783"/>
      <c r="G1867" s="784"/>
      <c r="H1867" s="784"/>
      <c r="I1867" s="795"/>
      <c r="J1867" s="795"/>
      <c r="K1867" s="795"/>
      <c r="L1867" s="784"/>
      <c r="M1867" s="784"/>
      <c r="N1867" s="1049"/>
      <c r="O1867" s="785"/>
      <c r="P1867" s="785"/>
      <c r="Q1867" s="785"/>
      <c r="R1867" s="785"/>
      <c r="S1867" s="785"/>
      <c r="T1867" s="785"/>
      <c r="U1867" s="785"/>
      <c r="V1867" s="785"/>
      <c r="W1867" s="785"/>
      <c r="X1867" s="785"/>
    </row>
    <row r="1868" spans="2:34" ht="15.65" customHeight="1" outlineLevel="2" x14ac:dyDescent="0.25">
      <c r="B1868" s="782"/>
      <c r="D1868" s="1035" t="str">
        <f>D1866</f>
        <v>Kierdichting bij buitenkozijnen</v>
      </c>
      <c r="E1868" s="798">
        <f>E1866</f>
        <v>1</v>
      </c>
      <c r="F1868" s="800" t="str">
        <f>F1866</f>
        <v>m1</v>
      </c>
      <c r="G1868" s="766"/>
      <c r="H1868" s="766">
        <f>E1868*G1868</f>
        <v>0</v>
      </c>
      <c r="I1868" s="766"/>
      <c r="J1868" s="768">
        <f>E1868*I1868</f>
        <v>0</v>
      </c>
      <c r="K1868" s="768"/>
      <c r="L1868" s="768">
        <f>E1868*K1868</f>
        <v>0</v>
      </c>
      <c r="M1868" s="1046">
        <f>J1868+H1868*Onderbouwing_M29!$Y$2+L1868</f>
        <v>0</v>
      </c>
      <c r="N1868" s="1049"/>
      <c r="O1868" s="785"/>
      <c r="P1868" s="785"/>
      <c r="Q1868" s="785"/>
      <c r="R1868" s="785"/>
      <c r="S1868" s="785"/>
      <c r="T1868" s="785"/>
      <c r="U1868" s="785"/>
      <c r="V1868" s="785"/>
      <c r="W1868" s="785"/>
      <c r="X1868" s="785"/>
    </row>
    <row r="1869" spans="2:34" ht="15.65" customHeight="1" outlineLevel="2" x14ac:dyDescent="0.25">
      <c r="B1869" s="782"/>
      <c r="D1869" s="816"/>
      <c r="E1869" s="783"/>
      <c r="G1869" s="784">
        <v>0</v>
      </c>
      <c r="H1869" s="784">
        <f>E1869*G1869</f>
        <v>0</v>
      </c>
      <c r="I1869" s="784">
        <v>0</v>
      </c>
      <c r="J1869" s="784">
        <f>E1869*I1869</f>
        <v>0</v>
      </c>
      <c r="K1869" s="784"/>
      <c r="L1869" s="784">
        <f>E1869*K1869</f>
        <v>0</v>
      </c>
      <c r="M1869" s="784">
        <f>J1869+H1869*Onderbouwing_M29!$Y$2+L1869</f>
        <v>0</v>
      </c>
      <c r="N1869" s="1049"/>
      <c r="O1869" s="785"/>
      <c r="P1869" s="785"/>
      <c r="Q1869" s="785"/>
      <c r="R1869" s="785"/>
      <c r="S1869" s="785"/>
      <c r="T1869" s="785"/>
      <c r="U1869" s="785"/>
      <c r="V1869" s="785"/>
      <c r="W1869" s="785"/>
      <c r="X1869" s="785"/>
    </row>
    <row r="1870" spans="2:34" ht="15.65" customHeight="1" outlineLevel="2" x14ac:dyDescent="0.25">
      <c r="B1870" s="782"/>
      <c r="D1870" s="816"/>
      <c r="E1870" s="783"/>
      <c r="G1870" s="784">
        <v>0</v>
      </c>
      <c r="H1870" s="784">
        <f>E1870*G1870</f>
        <v>0</v>
      </c>
      <c r="I1870" s="784">
        <v>0</v>
      </c>
      <c r="J1870" s="784">
        <f>E1870*I1870</f>
        <v>0</v>
      </c>
      <c r="K1870" s="784"/>
      <c r="L1870" s="784">
        <f>E1870*K1870</f>
        <v>0</v>
      </c>
      <c r="M1870" s="784">
        <f>J1870+H1870*Onderbouwing_M29!$Y$2+L1870</f>
        <v>0</v>
      </c>
      <c r="N1870" s="1049"/>
      <c r="O1870" s="785"/>
      <c r="P1870" s="785"/>
      <c r="Q1870" s="785"/>
      <c r="R1870" s="785"/>
      <c r="S1870" s="785"/>
      <c r="T1870" s="785"/>
      <c r="U1870" s="785"/>
      <c r="V1870" s="785"/>
      <c r="W1870" s="785"/>
      <c r="X1870" s="785"/>
    </row>
    <row r="1871" spans="2:34" ht="15.65" customHeight="1" outlineLevel="2" x14ac:dyDescent="0.25">
      <c r="B1871" s="782"/>
      <c r="D1871" s="816"/>
      <c r="E1871" s="783"/>
      <c r="G1871" s="784"/>
      <c r="H1871" s="784"/>
      <c r="I1871" s="784"/>
      <c r="J1871" s="784"/>
      <c r="K1871" s="784"/>
      <c r="L1871" s="784"/>
      <c r="M1871" s="784"/>
      <c r="N1871" s="1049"/>
      <c r="O1871" s="785"/>
      <c r="P1871" s="785"/>
      <c r="Q1871" s="785"/>
      <c r="R1871" s="785"/>
      <c r="S1871" s="785"/>
      <c r="T1871" s="785"/>
      <c r="U1871" s="785"/>
      <c r="V1871" s="785"/>
      <c r="W1871" s="785"/>
      <c r="X1871" s="785"/>
    </row>
    <row r="1872" spans="2:34" ht="15.65" customHeight="1" outlineLevel="2" x14ac:dyDescent="0.25">
      <c r="B1872" s="782"/>
      <c r="D1872" s="816"/>
      <c r="E1872" s="783"/>
      <c r="G1872" s="784"/>
      <c r="H1872" s="784"/>
      <c r="I1872" s="784"/>
      <c r="J1872" s="784"/>
      <c r="K1872" s="784"/>
      <c r="L1872" s="784"/>
      <c r="M1872" s="784"/>
      <c r="N1872" s="1049"/>
      <c r="O1872" s="785"/>
      <c r="P1872" s="785"/>
      <c r="Q1872" s="785"/>
      <c r="R1872" s="785"/>
      <c r="S1872" s="785"/>
      <c r="T1872" s="785"/>
      <c r="U1872" s="785"/>
      <c r="V1872" s="785"/>
      <c r="W1872" s="785"/>
      <c r="X1872" s="785"/>
    </row>
    <row r="1873" spans="2:34" ht="9" customHeight="1" outlineLevel="1" x14ac:dyDescent="0.25">
      <c r="B1873" s="788"/>
      <c r="D1873" s="789"/>
      <c r="E1873" s="791"/>
      <c r="F1873" s="789"/>
      <c r="G1873" s="790"/>
      <c r="H1873" s="790"/>
      <c r="I1873" s="790"/>
      <c r="J1873" s="790"/>
      <c r="K1873" s="790"/>
      <c r="L1873" s="790"/>
      <c r="M1873" s="790"/>
      <c r="N1873" s="1037"/>
      <c r="O1873" s="963"/>
      <c r="P1873" s="963"/>
      <c r="Q1873" s="963"/>
      <c r="R1873" s="963"/>
      <c r="S1873" s="963"/>
      <c r="T1873" s="963"/>
      <c r="U1873" s="963"/>
      <c r="V1873" s="963"/>
      <c r="W1873" s="963"/>
      <c r="X1873" s="963"/>
      <c r="Y1873" s="963"/>
      <c r="Z1873" s="774"/>
      <c r="AA1873" s="779"/>
      <c r="AB1873" s="753"/>
      <c r="AC1873" s="753"/>
      <c r="AD1873" s="753"/>
      <c r="AE1873" s="753"/>
      <c r="AF1873" s="753"/>
      <c r="AG1873" s="758"/>
      <c r="AH1873" s="758"/>
    </row>
    <row r="1874" spans="2:34" ht="15.65" customHeight="1" outlineLevel="1" x14ac:dyDescent="0.25">
      <c r="B1874" s="760" t="s">
        <v>312</v>
      </c>
      <c r="D1874" s="761" t="s">
        <v>226</v>
      </c>
      <c r="E1874" s="780">
        <v>1</v>
      </c>
      <c r="F1874" s="761" t="s">
        <v>76</v>
      </c>
      <c r="G1874" s="762"/>
      <c r="H1874" s="762">
        <f>SUM(H1875:H1879)</f>
        <v>0</v>
      </c>
      <c r="I1874" s="762"/>
      <c r="J1874" s="762">
        <f>SUM(J1875:J1879)</f>
        <v>0</v>
      </c>
      <c r="K1874" s="762"/>
      <c r="L1874" s="762">
        <f>SUM(L1875:L1879)</f>
        <v>0</v>
      </c>
      <c r="M1874" s="762">
        <f>SUM(M1875:M1879)</f>
        <v>0</v>
      </c>
      <c r="N1874" s="1049"/>
      <c r="O1874" s="763">
        <f>SUM(M1875:M1879)</f>
        <v>0</v>
      </c>
      <c r="P1874" s="781" t="str">
        <f>B1874</f>
        <v>V6-1-X</v>
      </c>
      <c r="Q1874" s="781"/>
      <c r="R1874" s="781"/>
      <c r="S1874" s="781"/>
      <c r="T1874" s="781"/>
      <c r="U1874" s="781"/>
      <c r="V1874" s="781"/>
      <c r="W1874" s="781"/>
      <c r="X1874" s="781"/>
    </row>
    <row r="1875" spans="2:34" ht="15.65" customHeight="1" outlineLevel="2" x14ac:dyDescent="0.25">
      <c r="B1875" s="782"/>
      <c r="D1875" s="793" t="s">
        <v>168</v>
      </c>
      <c r="E1875" s="783"/>
      <c r="G1875" s="784"/>
      <c r="H1875" s="784"/>
      <c r="I1875" s="795"/>
      <c r="J1875" s="795"/>
      <c r="K1875" s="795"/>
      <c r="L1875" s="784"/>
      <c r="M1875" s="784"/>
      <c r="N1875" s="1049"/>
      <c r="O1875" s="785"/>
      <c r="P1875" s="785"/>
      <c r="Q1875" s="785"/>
      <c r="R1875" s="785"/>
      <c r="S1875" s="785"/>
      <c r="T1875" s="785"/>
      <c r="U1875" s="785"/>
      <c r="V1875" s="785"/>
      <c r="W1875" s="785"/>
      <c r="X1875" s="785"/>
    </row>
    <row r="1876" spans="2:34" ht="15.65" customHeight="1" outlineLevel="2" x14ac:dyDescent="0.25">
      <c r="B1876" s="782"/>
      <c r="D1876" s="1035" t="str">
        <f>D1874</f>
        <v>Bijkomende kosten</v>
      </c>
      <c r="E1876" s="798"/>
      <c r="F1876" s="800"/>
      <c r="G1876" s="766"/>
      <c r="H1876" s="766">
        <f>E1876*G1876</f>
        <v>0</v>
      </c>
      <c r="I1876" s="766"/>
      <c r="J1876" s="768">
        <f>E1876*I1876</f>
        <v>0</v>
      </c>
      <c r="K1876" s="768"/>
      <c r="L1876" s="768">
        <f>E1876*K1876</f>
        <v>0</v>
      </c>
      <c r="M1876" s="1046">
        <f>J1876+H1876*Onderbouwing_M29!$Y$2+L1876</f>
        <v>0</v>
      </c>
      <c r="N1876" s="1049"/>
      <c r="O1876" s="785"/>
      <c r="P1876" s="785"/>
      <c r="Q1876" s="785"/>
      <c r="R1876" s="785"/>
      <c r="S1876" s="785"/>
      <c r="T1876" s="785"/>
      <c r="U1876" s="785"/>
      <c r="V1876" s="785"/>
      <c r="W1876" s="785"/>
      <c r="X1876" s="785"/>
    </row>
    <row r="1877" spans="2:34" ht="15.65" customHeight="1" outlineLevel="2" x14ac:dyDescent="0.25">
      <c r="B1877" s="782"/>
      <c r="D1877" s="816"/>
      <c r="E1877" s="783"/>
      <c r="G1877" s="784">
        <v>0</v>
      </c>
      <c r="H1877" s="784">
        <f>E1877*G1877</f>
        <v>0</v>
      </c>
      <c r="I1877" s="784">
        <v>0</v>
      </c>
      <c r="J1877" s="784">
        <f>E1877*I1877</f>
        <v>0</v>
      </c>
      <c r="K1877" s="784"/>
      <c r="L1877" s="784">
        <f>E1877*K1877</f>
        <v>0</v>
      </c>
      <c r="M1877" s="784">
        <f>J1877+H1877*Onderbouwing_M29!$Y$2+L1877</f>
        <v>0</v>
      </c>
      <c r="N1877" s="1049"/>
      <c r="O1877" s="785"/>
      <c r="P1877" s="785"/>
      <c r="Q1877" s="785"/>
      <c r="R1877" s="785"/>
      <c r="S1877" s="785"/>
      <c r="T1877" s="785"/>
      <c r="U1877" s="785"/>
      <c r="V1877" s="785"/>
      <c r="W1877" s="785"/>
      <c r="X1877" s="785"/>
    </row>
    <row r="1878" spans="2:34" ht="15.65" customHeight="1" outlineLevel="2" x14ac:dyDescent="0.25">
      <c r="B1878" s="782"/>
      <c r="D1878" s="816"/>
      <c r="E1878" s="783"/>
      <c r="G1878" s="784">
        <v>0</v>
      </c>
      <c r="H1878" s="784">
        <f>E1878*G1878</f>
        <v>0</v>
      </c>
      <c r="I1878" s="784">
        <v>0</v>
      </c>
      <c r="J1878" s="784">
        <f>E1878*I1878</f>
        <v>0</v>
      </c>
      <c r="K1878" s="784"/>
      <c r="L1878" s="784">
        <f>E1878*K1878</f>
        <v>0</v>
      </c>
      <c r="M1878" s="784">
        <f>J1878+H1878*Onderbouwing_M29!$Y$2+L1878</f>
        <v>0</v>
      </c>
      <c r="N1878" s="1049"/>
      <c r="O1878" s="785"/>
      <c r="P1878" s="785"/>
      <c r="Q1878" s="785"/>
      <c r="R1878" s="785"/>
      <c r="S1878" s="785"/>
      <c r="T1878" s="785"/>
      <c r="U1878" s="785"/>
      <c r="V1878" s="785"/>
      <c r="W1878" s="785"/>
      <c r="X1878" s="785"/>
    </row>
    <row r="1879" spans="2:34" ht="15.65" customHeight="1" outlineLevel="2" x14ac:dyDescent="0.25"/>
    <row r="1880" spans="2:34" ht="9" customHeight="1" x14ac:dyDescent="0.25">
      <c r="B1880" s="788"/>
      <c r="D1880" s="789"/>
      <c r="E1880" s="791"/>
      <c r="F1880" s="789"/>
      <c r="G1880" s="790"/>
      <c r="H1880" s="790"/>
      <c r="I1880" s="790"/>
      <c r="J1880" s="790"/>
      <c r="K1880" s="790"/>
      <c r="L1880" s="790"/>
      <c r="M1880" s="790"/>
      <c r="N1880" s="1037"/>
      <c r="O1880" s="963"/>
      <c r="P1880" s="963"/>
      <c r="Q1880" s="963"/>
      <c r="R1880" s="963"/>
      <c r="S1880" s="963"/>
      <c r="T1880" s="963"/>
      <c r="U1880" s="963"/>
      <c r="V1880" s="963"/>
      <c r="W1880" s="963"/>
      <c r="X1880" s="963"/>
      <c r="Y1880" s="963"/>
      <c r="Z1880" s="774"/>
      <c r="AA1880" s="779"/>
      <c r="AB1880" s="753"/>
      <c r="AC1880" s="753"/>
      <c r="AD1880" s="753"/>
      <c r="AE1880" s="753"/>
      <c r="AF1880" s="753"/>
      <c r="AG1880" s="758"/>
      <c r="AH1880" s="758"/>
    </row>
    <row r="1881" spans="2:34" ht="10" x14ac:dyDescent="0.25"/>
  </sheetData>
  <sheetProtection sheet="1" objects="1" scenarios="1"/>
  <autoFilter ref="B6:Y1879" xr:uid="{59F3BE28-69DD-4EFE-BDA4-647FEE86CF45}"/>
  <dataConsolidate/>
  <phoneticPr fontId="26" type="noConversion"/>
  <conditionalFormatting sqref="G233">
    <cfRule type="cellIs" dxfId="53" priority="4" operator="lessThanOrEqual">
      <formula>0</formula>
    </cfRule>
  </conditionalFormatting>
  <conditionalFormatting sqref="G246">
    <cfRule type="cellIs" dxfId="52" priority="2" operator="lessThanOrEqual">
      <formula>0</formula>
    </cfRule>
  </conditionalFormatting>
  <conditionalFormatting sqref="G248">
    <cfRule type="cellIs" dxfId="51" priority="30" operator="lessThanOrEqual">
      <formula>0</formula>
    </cfRule>
  </conditionalFormatting>
  <conditionalFormatting sqref="G250">
    <cfRule type="cellIs" dxfId="50" priority="29" operator="lessThanOrEqual">
      <formula>0</formula>
    </cfRule>
  </conditionalFormatting>
  <conditionalFormatting sqref="G252">
    <cfRule type="cellIs" dxfId="49" priority="6" operator="lessThanOrEqual">
      <formula>0</formula>
    </cfRule>
  </conditionalFormatting>
  <conditionalFormatting sqref="G254">
    <cfRule type="cellIs" dxfId="48" priority="28" operator="lessThanOrEqual">
      <formula>0</formula>
    </cfRule>
  </conditionalFormatting>
  <conditionalFormatting sqref="G538">
    <cfRule type="cellIs" dxfId="47" priority="11" operator="lessThanOrEqual">
      <formula>0</formula>
    </cfRule>
  </conditionalFormatting>
  <conditionalFormatting sqref="G540">
    <cfRule type="cellIs" dxfId="46" priority="9" operator="lessThanOrEqual">
      <formula>0</formula>
    </cfRule>
  </conditionalFormatting>
  <conditionalFormatting sqref="G542">
    <cfRule type="cellIs" dxfId="45" priority="20" operator="lessThanOrEqual">
      <formula>0</formula>
    </cfRule>
  </conditionalFormatting>
  <conditionalFormatting sqref="G544">
    <cfRule type="cellIs" dxfId="44" priority="19" operator="lessThanOrEqual">
      <formula>0</formula>
    </cfRule>
  </conditionalFormatting>
  <conditionalFormatting sqref="G546">
    <cfRule type="cellIs" dxfId="43" priority="8" operator="lessThanOrEqual">
      <formula>0</formula>
    </cfRule>
  </conditionalFormatting>
  <conditionalFormatting sqref="G548">
    <cfRule type="cellIs" dxfId="42" priority="18" operator="lessThanOrEqual">
      <formula>0</formula>
    </cfRule>
  </conditionalFormatting>
  <conditionalFormatting sqref="I232">
    <cfRule type="cellIs" dxfId="41" priority="3" operator="lessThanOrEqual">
      <formula>0</formula>
    </cfRule>
  </conditionalFormatting>
  <conditionalFormatting sqref="I244:I245">
    <cfRule type="cellIs" dxfId="40" priority="1" operator="lessThanOrEqual">
      <formula>0</formula>
    </cfRule>
  </conditionalFormatting>
  <conditionalFormatting sqref="I247">
    <cfRule type="cellIs" dxfId="39" priority="24" operator="lessThanOrEqual">
      <formula>0</formula>
    </cfRule>
  </conditionalFormatting>
  <conditionalFormatting sqref="I249">
    <cfRule type="cellIs" dxfId="38" priority="25" operator="lessThanOrEqual">
      <formula>0</formula>
    </cfRule>
  </conditionalFormatting>
  <conditionalFormatting sqref="I251">
    <cfRule type="cellIs" dxfId="37" priority="5" operator="lessThanOrEqual">
      <formula>0</formula>
    </cfRule>
  </conditionalFormatting>
  <conditionalFormatting sqref="I253">
    <cfRule type="cellIs" dxfId="36" priority="26" operator="lessThanOrEqual">
      <formula>0</formula>
    </cfRule>
  </conditionalFormatting>
  <conditionalFormatting sqref="I255">
    <cfRule type="cellIs" dxfId="35" priority="27" operator="lessThanOrEqual">
      <formula>0</formula>
    </cfRule>
  </conditionalFormatting>
  <conditionalFormatting sqref="I537">
    <cfRule type="cellIs" dxfId="34" priority="12" operator="lessThanOrEqual">
      <formula>0</formula>
    </cfRule>
  </conditionalFormatting>
  <conditionalFormatting sqref="I539">
    <cfRule type="cellIs" dxfId="33" priority="10" operator="lessThanOrEqual">
      <formula>0</formula>
    </cfRule>
  </conditionalFormatting>
  <conditionalFormatting sqref="I541">
    <cfRule type="cellIs" dxfId="32" priority="14" operator="lessThanOrEqual">
      <formula>0</formula>
    </cfRule>
  </conditionalFormatting>
  <conditionalFormatting sqref="I543">
    <cfRule type="cellIs" dxfId="31" priority="15" operator="lessThanOrEqual">
      <formula>0</formula>
    </cfRule>
  </conditionalFormatting>
  <conditionalFormatting sqref="I545">
    <cfRule type="cellIs" dxfId="30" priority="7" operator="lessThanOrEqual">
      <formula>0</formula>
    </cfRule>
  </conditionalFormatting>
  <conditionalFormatting sqref="I547">
    <cfRule type="cellIs" dxfId="29" priority="16" operator="lessThanOrEqual">
      <formula>0</formula>
    </cfRule>
  </conditionalFormatting>
  <conditionalFormatting sqref="I549">
    <cfRule type="cellIs" dxfId="28" priority="17" operator="lessThanOrEqual">
      <formula>0</formula>
    </cfRule>
  </conditionalFormatting>
  <printOptions gridLines="1"/>
  <pageMargins left="0.70866141732283472" right="0.51181102362204722" top="0.74803149606299213" bottom="0.74803149606299213" header="0.31496062992125984" footer="0.31496062992125984"/>
  <pageSetup paperSize="9" scale="56" fitToHeight="7" orientation="portrait" r:id="rId1"/>
  <headerFooter>
    <oddFooter>&amp;L&amp;8&amp;Z&amp;F_x000D_&amp;1#&amp;"Calibri"&amp;10&amp;K000000 Intern gebruik&amp;R&amp;8Pagina &amp;P</oddFooter>
  </headerFooter>
  <rowBreaks count="11" manualBreakCount="11">
    <brk id="123" min="1" max="12" man="1"/>
    <brk id="182" min="1" max="12" man="1"/>
    <brk id="892" min="1" max="12" man="1"/>
    <brk id="1018" min="1" max="12" man="1"/>
    <brk id="1093" min="1" max="12" man="1"/>
    <brk id="1160" min="1" max="12" man="1"/>
    <brk id="1340" min="1" max="12" man="1"/>
    <brk id="1638" min="1" max="12" man="1"/>
    <brk id="1755" min="1" max="12" man="1"/>
    <brk id="1824" min="1" max="12" man="1"/>
    <brk id="1840" min="1" max="12"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D4518A-C43E-E548-9A4A-36DF4B4FE020}">
          <x14:formula1>
            <xm:f>Tabellen!$B$4:$B$16</xm:f>
          </x14:formula1>
          <xm:sqref>Q1398:Q1402 Q30:Q34 Q39 Q44:Q48 Q53:Q57 Q62:Q66 Q71 Q76:Q80 Q85:Q89 Q94:Q98 Q108 Q113:Q121 Q1170 Q1794:Q1799 Q1175:Q1180 Q1185:Q1190 Q1215 Q1220 Q1225:Q1245 Q1344:Q1349 Q1354:Q1359 Q1364:Q1369 Q1375 Q1380:Q1384 Q1389:Q1393 Q1406 Q1411 Q1416 Q1421 Q1427 Q1432:Q1436 Q1441:Q1445 Q1450:Q1454 Q1459 Q1464:Q1468 Q1473:Q1477 Q1482:Q1486 Q1491 Q1496:Q1500 Q1505:Q1509 Q1514:Q1518 Q1523 Q1528:Q1533 Q1538:Q1543 Q1548:Q1553 Q1558 Q1563:Q1574 Q291:Q300 Q311 Q316:Q325 Q330:Q339 Q344:Q353 Q358 Q363:Q372 Q377:Q386 Q391:Q400 Q411:Q420 Q425:Q434 Q439:Q448 Q453 Q458:Q467 Q472 Q477:Q486 Q491 Q496:Q505 Q510:Q519 Q570:Q578 Q583:Q591 Q596 Q601:Q609 Q614:Q622 Q627:Q635 Q640 Q645:Q653 Q658:Q666 Q671:Q679 Q684 Q689:Q697 Q702:Q710 Q715:Q723 Q728 Q733:Q741 Q746:Q754 Q759:Q767 Q772 Q777:Q785 Q790:Q798 Q816 Q997:Q1015 Q822 Q803 Q946:Q955 Q557:Q565 Q103 Q12:Q16 Q21:Q25 Q405:Q406 Q263:Q272 Q277:Q286 Q305:Q306 Q241:Q242 Q805 Q1151:Q1152 Q1157:Q1158 Q1163:Q1164 Q1763:Q1771 Q1776:Q1789 Q1195:Q1200 Q1205:Q1206 Q1210:Q1211 Q1687:Q1711 Q1725:Q1743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tabColor rgb="FF4F81BD"/>
  </sheetPr>
  <dimension ref="A1:BN186"/>
  <sheetViews>
    <sheetView zoomScale="70" zoomScaleNormal="70" workbookViewId="0">
      <selection activeCell="BE15" sqref="BE15"/>
    </sheetView>
  </sheetViews>
  <sheetFormatPr defaultColWidth="9" defaultRowHeight="15.75" customHeight="1" x14ac:dyDescent="0.25"/>
  <cols>
    <col min="1" max="1" width="4.69921875" style="649" customWidth="1"/>
    <col min="2" max="2" width="22" style="509" customWidth="1"/>
    <col min="3" max="3" width="10.69921875" style="504" customWidth="1"/>
    <col min="4" max="4" width="4.69921875" style="504" customWidth="1"/>
    <col min="5" max="5" width="10.69921875" style="504" customWidth="1"/>
    <col min="6" max="6" width="3.69921875" style="504" customWidth="1"/>
    <col min="7" max="7" width="10.69921875" style="505" customWidth="1"/>
    <col min="8" max="8" width="3.69921875" style="505" customWidth="1"/>
    <col min="9" max="9" width="10.69921875" style="650" customWidth="1"/>
    <col min="10" max="10" width="3.69921875" style="650" customWidth="1"/>
    <col min="11" max="11" width="10.69921875" style="650" customWidth="1"/>
    <col min="12" max="12" width="3.69921875" style="650" customWidth="1"/>
    <col min="13" max="13" width="1.3984375" style="506" customWidth="1"/>
    <col min="14" max="14" width="26.69921875" style="506" customWidth="1"/>
    <col min="15" max="15" width="10.69921875" style="506" customWidth="1"/>
    <col min="16" max="16" width="4.19921875" style="506" customWidth="1"/>
    <col min="17" max="17" width="10.69921875" style="590" customWidth="1"/>
    <col min="18" max="18" width="4.19921875" style="506" customWidth="1"/>
    <col min="19" max="19" width="10.69921875" style="589" customWidth="1"/>
    <col min="20" max="20" width="3.69921875" style="506" customWidth="1"/>
    <col min="21" max="21" width="9.19921875" style="506" customWidth="1"/>
    <col min="22" max="22" width="3.69921875" style="506" customWidth="1"/>
    <col min="23" max="23" width="8.69921875" style="506" customWidth="1"/>
    <col min="24" max="24" width="3.69921875" style="506" customWidth="1"/>
    <col min="25" max="25" width="8.69921875" style="506" customWidth="1"/>
    <col min="26" max="26" width="3.69921875" style="506" customWidth="1"/>
    <col min="27" max="27" width="2.69921875" style="506" customWidth="1"/>
    <col min="28" max="28" width="8.69921875" style="506" customWidth="1"/>
    <col min="29" max="29" width="7.69921875" style="506" customWidth="1"/>
    <col min="30" max="30" width="18" style="506" customWidth="1"/>
    <col min="31" max="35" width="11.3984375" style="506" customWidth="1"/>
    <col min="36" max="52" width="9.69921875" style="506" customWidth="1"/>
    <col min="53" max="53" width="2.69921875" style="506" customWidth="1"/>
    <col min="54" max="66" width="9.69921875" style="506" customWidth="1"/>
    <col min="67" max="138" width="9.19921875" style="506"/>
    <col min="139" max="139" width="10.19921875" style="506" customWidth="1"/>
    <col min="140" max="140" width="43.3984375" style="506" customWidth="1"/>
    <col min="141" max="147" width="14.19921875" style="506" customWidth="1"/>
    <col min="148" max="394" width="9.19921875" style="506"/>
    <col min="395" max="395" width="10.19921875" style="506" customWidth="1"/>
    <col min="396" max="396" width="43.3984375" style="506" customWidth="1"/>
    <col min="397" max="403" width="14.19921875" style="506" customWidth="1"/>
    <col min="404" max="650" width="9.19921875" style="506"/>
    <col min="651" max="651" width="10.19921875" style="506" customWidth="1"/>
    <col min="652" max="652" width="43.3984375" style="506" customWidth="1"/>
    <col min="653" max="659" width="14.19921875" style="506" customWidth="1"/>
    <col min="660" max="906" width="9.19921875" style="506"/>
    <col min="907" max="907" width="10.19921875" style="506" customWidth="1"/>
    <col min="908" max="908" width="43.3984375" style="506" customWidth="1"/>
    <col min="909" max="915" width="14.19921875" style="506" customWidth="1"/>
    <col min="916" max="1162" width="9.19921875" style="506"/>
    <col min="1163" max="1163" width="10.19921875" style="506" customWidth="1"/>
    <col min="1164" max="1164" width="43.3984375" style="506" customWidth="1"/>
    <col min="1165" max="1171" width="14.19921875" style="506" customWidth="1"/>
    <col min="1172" max="1418" width="9.19921875" style="506"/>
    <col min="1419" max="1419" width="10.19921875" style="506" customWidth="1"/>
    <col min="1420" max="1420" width="43.3984375" style="506" customWidth="1"/>
    <col min="1421" max="1427" width="14.19921875" style="506" customWidth="1"/>
    <col min="1428" max="1674" width="9.19921875" style="506"/>
    <col min="1675" max="1675" width="10.19921875" style="506" customWidth="1"/>
    <col min="1676" max="1676" width="43.3984375" style="506" customWidth="1"/>
    <col min="1677" max="1683" width="14.19921875" style="506" customWidth="1"/>
    <col min="1684" max="1930" width="9.19921875" style="506"/>
    <col min="1931" max="1931" width="10.19921875" style="506" customWidth="1"/>
    <col min="1932" max="1932" width="43.3984375" style="506" customWidth="1"/>
    <col min="1933" max="1939" width="14.19921875" style="506" customWidth="1"/>
    <col min="1940" max="2186" width="9.19921875" style="506"/>
    <col min="2187" max="2187" width="10.19921875" style="506" customWidth="1"/>
    <col min="2188" max="2188" width="43.3984375" style="506" customWidth="1"/>
    <col min="2189" max="2195" width="14.19921875" style="506" customWidth="1"/>
    <col min="2196" max="2442" width="9.19921875" style="506"/>
    <col min="2443" max="2443" width="10.19921875" style="506" customWidth="1"/>
    <col min="2444" max="2444" width="43.3984375" style="506" customWidth="1"/>
    <col min="2445" max="2451" width="14.19921875" style="506" customWidth="1"/>
    <col min="2452" max="2698" width="9.19921875" style="506"/>
    <col min="2699" max="2699" width="10.19921875" style="506" customWidth="1"/>
    <col min="2700" max="2700" width="43.3984375" style="506" customWidth="1"/>
    <col min="2701" max="2707" width="14.19921875" style="506" customWidth="1"/>
    <col min="2708" max="2954" width="9.19921875" style="506"/>
    <col min="2955" max="2955" width="10.19921875" style="506" customWidth="1"/>
    <col min="2956" max="2956" width="43.3984375" style="506" customWidth="1"/>
    <col min="2957" max="2963" width="14.19921875" style="506" customWidth="1"/>
    <col min="2964" max="3210" width="9.19921875" style="506"/>
    <col min="3211" max="3211" width="10.19921875" style="506" customWidth="1"/>
    <col min="3212" max="3212" width="43.3984375" style="506" customWidth="1"/>
    <col min="3213" max="3219" width="14.19921875" style="506" customWidth="1"/>
    <col min="3220" max="3466" width="9.19921875" style="506"/>
    <col min="3467" max="3467" width="10.19921875" style="506" customWidth="1"/>
    <col min="3468" max="3468" width="43.3984375" style="506" customWidth="1"/>
    <col min="3469" max="3475" width="14.19921875" style="506" customWidth="1"/>
    <col min="3476" max="3722" width="9.19921875" style="506"/>
    <col min="3723" max="3723" width="10.19921875" style="506" customWidth="1"/>
    <col min="3724" max="3724" width="43.3984375" style="506" customWidth="1"/>
    <col min="3725" max="3731" width="14.19921875" style="506" customWidth="1"/>
    <col min="3732" max="3978" width="9.19921875" style="506"/>
    <col min="3979" max="3979" width="10.19921875" style="506" customWidth="1"/>
    <col min="3980" max="3980" width="43.3984375" style="506" customWidth="1"/>
    <col min="3981" max="3987" width="14.19921875" style="506" customWidth="1"/>
    <col min="3988" max="4234" width="9.19921875" style="506"/>
    <col min="4235" max="4235" width="10.19921875" style="506" customWidth="1"/>
    <col min="4236" max="4236" width="43.3984375" style="506" customWidth="1"/>
    <col min="4237" max="4243" width="14.19921875" style="506" customWidth="1"/>
    <col min="4244" max="4490" width="9.19921875" style="506"/>
    <col min="4491" max="4491" width="10.19921875" style="506" customWidth="1"/>
    <col min="4492" max="4492" width="43.3984375" style="506" customWidth="1"/>
    <col min="4493" max="4499" width="14.19921875" style="506" customWidth="1"/>
    <col min="4500" max="4746" width="9.19921875" style="506"/>
    <col min="4747" max="4747" width="10.19921875" style="506" customWidth="1"/>
    <col min="4748" max="4748" width="43.3984375" style="506" customWidth="1"/>
    <col min="4749" max="4755" width="14.19921875" style="506" customWidth="1"/>
    <col min="4756" max="5002" width="9.19921875" style="506"/>
    <col min="5003" max="5003" width="10.19921875" style="506" customWidth="1"/>
    <col min="5004" max="5004" width="43.3984375" style="506" customWidth="1"/>
    <col min="5005" max="5011" width="14.19921875" style="506" customWidth="1"/>
    <col min="5012" max="5258" width="9.19921875" style="506"/>
    <col min="5259" max="5259" width="10.19921875" style="506" customWidth="1"/>
    <col min="5260" max="5260" width="43.3984375" style="506" customWidth="1"/>
    <col min="5261" max="5267" width="14.19921875" style="506" customWidth="1"/>
    <col min="5268" max="5514" width="9.19921875" style="506"/>
    <col min="5515" max="5515" width="10.19921875" style="506" customWidth="1"/>
    <col min="5516" max="5516" width="43.3984375" style="506" customWidth="1"/>
    <col min="5517" max="5523" width="14.19921875" style="506" customWidth="1"/>
    <col min="5524" max="5770" width="9.19921875" style="506"/>
    <col min="5771" max="5771" width="10.19921875" style="506" customWidth="1"/>
    <col min="5772" max="5772" width="43.3984375" style="506" customWidth="1"/>
    <col min="5773" max="5779" width="14.19921875" style="506" customWidth="1"/>
    <col min="5780" max="6026" width="9.19921875" style="506"/>
    <col min="6027" max="6027" width="10.19921875" style="506" customWidth="1"/>
    <col min="6028" max="6028" width="43.3984375" style="506" customWidth="1"/>
    <col min="6029" max="6035" width="14.19921875" style="506" customWidth="1"/>
    <col min="6036" max="6282" width="9.19921875" style="506"/>
    <col min="6283" max="6283" width="10.19921875" style="506" customWidth="1"/>
    <col min="6284" max="6284" width="43.3984375" style="506" customWidth="1"/>
    <col min="6285" max="6291" width="14.19921875" style="506" customWidth="1"/>
    <col min="6292" max="6538" width="9.19921875" style="506"/>
    <col min="6539" max="6539" width="10.19921875" style="506" customWidth="1"/>
    <col min="6540" max="6540" width="43.3984375" style="506" customWidth="1"/>
    <col min="6541" max="6547" width="14.19921875" style="506" customWidth="1"/>
    <col min="6548" max="6794" width="9.19921875" style="506"/>
    <col min="6795" max="6795" width="10.19921875" style="506" customWidth="1"/>
    <col min="6796" max="6796" width="43.3984375" style="506" customWidth="1"/>
    <col min="6797" max="6803" width="14.19921875" style="506" customWidth="1"/>
    <col min="6804" max="7050" width="9.19921875" style="506"/>
    <col min="7051" max="7051" width="10.19921875" style="506" customWidth="1"/>
    <col min="7052" max="7052" width="43.3984375" style="506" customWidth="1"/>
    <col min="7053" max="7059" width="14.19921875" style="506" customWidth="1"/>
    <col min="7060" max="7306" width="9.19921875" style="506"/>
    <col min="7307" max="7307" width="10.19921875" style="506" customWidth="1"/>
    <col min="7308" max="7308" width="43.3984375" style="506" customWidth="1"/>
    <col min="7309" max="7315" width="14.19921875" style="506" customWidth="1"/>
    <col min="7316" max="7562" width="9.19921875" style="506"/>
    <col min="7563" max="7563" width="10.19921875" style="506" customWidth="1"/>
    <col min="7564" max="7564" width="43.3984375" style="506" customWidth="1"/>
    <col min="7565" max="7571" width="14.19921875" style="506" customWidth="1"/>
    <col min="7572" max="7818" width="9.19921875" style="506"/>
    <col min="7819" max="7819" width="10.19921875" style="506" customWidth="1"/>
    <col min="7820" max="7820" width="43.3984375" style="506" customWidth="1"/>
    <col min="7821" max="7827" width="14.19921875" style="506" customWidth="1"/>
    <col min="7828" max="8074" width="9.19921875" style="506"/>
    <col min="8075" max="8075" width="10.19921875" style="506" customWidth="1"/>
    <col min="8076" max="8076" width="43.3984375" style="506" customWidth="1"/>
    <col min="8077" max="8083" width="14.19921875" style="506" customWidth="1"/>
    <col min="8084" max="8330" width="9.19921875" style="506"/>
    <col min="8331" max="8331" width="10.19921875" style="506" customWidth="1"/>
    <col min="8332" max="8332" width="43.3984375" style="506" customWidth="1"/>
    <col min="8333" max="8339" width="14.19921875" style="506" customWidth="1"/>
    <col min="8340" max="8586" width="9.19921875" style="506"/>
    <col min="8587" max="8587" width="10.19921875" style="506" customWidth="1"/>
    <col min="8588" max="8588" width="43.3984375" style="506" customWidth="1"/>
    <col min="8589" max="8595" width="14.19921875" style="506" customWidth="1"/>
    <col min="8596" max="8842" width="9.19921875" style="506"/>
    <col min="8843" max="8843" width="10.19921875" style="506" customWidth="1"/>
    <col min="8844" max="8844" width="43.3984375" style="506" customWidth="1"/>
    <col min="8845" max="8851" width="14.19921875" style="506" customWidth="1"/>
    <col min="8852" max="9098" width="9.19921875" style="506"/>
    <col min="9099" max="9099" width="10.19921875" style="506" customWidth="1"/>
    <col min="9100" max="9100" width="43.3984375" style="506" customWidth="1"/>
    <col min="9101" max="9107" width="14.19921875" style="506" customWidth="1"/>
    <col min="9108" max="9354" width="9.19921875" style="506"/>
    <col min="9355" max="9355" width="10.19921875" style="506" customWidth="1"/>
    <col min="9356" max="9356" width="43.3984375" style="506" customWidth="1"/>
    <col min="9357" max="9363" width="14.19921875" style="506" customWidth="1"/>
    <col min="9364" max="9610" width="9.19921875" style="506"/>
    <col min="9611" max="9611" width="10.19921875" style="506" customWidth="1"/>
    <col min="9612" max="9612" width="43.3984375" style="506" customWidth="1"/>
    <col min="9613" max="9619" width="14.19921875" style="506" customWidth="1"/>
    <col min="9620" max="9866" width="9.19921875" style="506"/>
    <col min="9867" max="9867" width="10.19921875" style="506" customWidth="1"/>
    <col min="9868" max="9868" width="43.3984375" style="506" customWidth="1"/>
    <col min="9869" max="9875" width="14.19921875" style="506" customWidth="1"/>
    <col min="9876" max="10122" width="9.19921875" style="506"/>
    <col min="10123" max="10123" width="10.19921875" style="506" customWidth="1"/>
    <col min="10124" max="10124" width="43.3984375" style="506" customWidth="1"/>
    <col min="10125" max="10131" width="14.19921875" style="506" customWidth="1"/>
    <col min="10132" max="10378" width="9.19921875" style="506"/>
    <col min="10379" max="10379" width="10.19921875" style="506" customWidth="1"/>
    <col min="10380" max="10380" width="43.3984375" style="506" customWidth="1"/>
    <col min="10381" max="10387" width="14.19921875" style="506" customWidth="1"/>
    <col min="10388" max="10634" width="9.19921875" style="506"/>
    <col min="10635" max="10635" width="10.19921875" style="506" customWidth="1"/>
    <col min="10636" max="10636" width="43.3984375" style="506" customWidth="1"/>
    <col min="10637" max="10643" width="14.19921875" style="506" customWidth="1"/>
    <col min="10644" max="10890" width="9.19921875" style="506"/>
    <col min="10891" max="10891" width="10.19921875" style="506" customWidth="1"/>
    <col min="10892" max="10892" width="43.3984375" style="506" customWidth="1"/>
    <col min="10893" max="10899" width="14.19921875" style="506" customWidth="1"/>
    <col min="10900" max="11146" width="9.19921875" style="506"/>
    <col min="11147" max="11147" width="10.19921875" style="506" customWidth="1"/>
    <col min="11148" max="11148" width="43.3984375" style="506" customWidth="1"/>
    <col min="11149" max="11155" width="14.19921875" style="506" customWidth="1"/>
    <col min="11156" max="11402" width="9.19921875" style="506"/>
    <col min="11403" max="11403" width="10.19921875" style="506" customWidth="1"/>
    <col min="11404" max="11404" width="43.3984375" style="506" customWidth="1"/>
    <col min="11405" max="11411" width="14.19921875" style="506" customWidth="1"/>
    <col min="11412" max="11658" width="9.19921875" style="506"/>
    <col min="11659" max="11659" width="10.19921875" style="506" customWidth="1"/>
    <col min="11660" max="11660" width="43.3984375" style="506" customWidth="1"/>
    <col min="11661" max="11667" width="14.19921875" style="506" customWidth="1"/>
    <col min="11668" max="11914" width="9.19921875" style="506"/>
    <col min="11915" max="11915" width="10.19921875" style="506" customWidth="1"/>
    <col min="11916" max="11916" width="43.3984375" style="506" customWidth="1"/>
    <col min="11917" max="11923" width="14.19921875" style="506" customWidth="1"/>
    <col min="11924" max="12170" width="9.19921875" style="506"/>
    <col min="12171" max="12171" width="10.19921875" style="506" customWidth="1"/>
    <col min="12172" max="12172" width="43.3984375" style="506" customWidth="1"/>
    <col min="12173" max="12179" width="14.19921875" style="506" customWidth="1"/>
    <col min="12180" max="12426" width="9.19921875" style="506"/>
    <col min="12427" max="12427" width="10.19921875" style="506" customWidth="1"/>
    <col min="12428" max="12428" width="43.3984375" style="506" customWidth="1"/>
    <col min="12429" max="12435" width="14.19921875" style="506" customWidth="1"/>
    <col min="12436" max="12682" width="9.19921875" style="506"/>
    <col min="12683" max="12683" width="10.19921875" style="506" customWidth="1"/>
    <col min="12684" max="12684" width="43.3984375" style="506" customWidth="1"/>
    <col min="12685" max="12691" width="14.19921875" style="506" customWidth="1"/>
    <col min="12692" max="12938" width="9.19921875" style="506"/>
    <col min="12939" max="12939" width="10.19921875" style="506" customWidth="1"/>
    <col min="12940" max="12940" width="43.3984375" style="506" customWidth="1"/>
    <col min="12941" max="12947" width="14.19921875" style="506" customWidth="1"/>
    <col min="12948" max="13194" width="9.19921875" style="506"/>
    <col min="13195" max="13195" width="10.19921875" style="506" customWidth="1"/>
    <col min="13196" max="13196" width="43.3984375" style="506" customWidth="1"/>
    <col min="13197" max="13203" width="14.19921875" style="506" customWidth="1"/>
    <col min="13204" max="13450" width="9.19921875" style="506"/>
    <col min="13451" max="13451" width="10.19921875" style="506" customWidth="1"/>
    <col min="13452" max="13452" width="43.3984375" style="506" customWidth="1"/>
    <col min="13453" max="13459" width="14.19921875" style="506" customWidth="1"/>
    <col min="13460" max="13706" width="9.19921875" style="506"/>
    <col min="13707" max="13707" width="10.19921875" style="506" customWidth="1"/>
    <col min="13708" max="13708" width="43.3984375" style="506" customWidth="1"/>
    <col min="13709" max="13715" width="14.19921875" style="506" customWidth="1"/>
    <col min="13716" max="13962" width="9.19921875" style="506"/>
    <col min="13963" max="13963" width="10.19921875" style="506" customWidth="1"/>
    <col min="13964" max="13964" width="43.3984375" style="506" customWidth="1"/>
    <col min="13965" max="13971" width="14.19921875" style="506" customWidth="1"/>
    <col min="13972" max="14218" width="9.19921875" style="506"/>
    <col min="14219" max="14219" width="10.19921875" style="506" customWidth="1"/>
    <col min="14220" max="14220" width="43.3984375" style="506" customWidth="1"/>
    <col min="14221" max="14227" width="14.19921875" style="506" customWidth="1"/>
    <col min="14228" max="14474" width="9.19921875" style="506"/>
    <col min="14475" max="14475" width="10.19921875" style="506" customWidth="1"/>
    <col min="14476" max="14476" width="43.3984375" style="506" customWidth="1"/>
    <col min="14477" max="14483" width="14.19921875" style="506" customWidth="1"/>
    <col min="14484" max="14730" width="9.19921875" style="506"/>
    <col min="14731" max="14731" width="10.19921875" style="506" customWidth="1"/>
    <col min="14732" max="14732" width="43.3984375" style="506" customWidth="1"/>
    <col min="14733" max="14739" width="14.19921875" style="506" customWidth="1"/>
    <col min="14740" max="14986" width="9.19921875" style="506"/>
    <col min="14987" max="14987" width="10.19921875" style="506" customWidth="1"/>
    <col min="14988" max="14988" width="43.3984375" style="506" customWidth="1"/>
    <col min="14989" max="14995" width="14.19921875" style="506" customWidth="1"/>
    <col min="14996" max="15242" width="9.19921875" style="506"/>
    <col min="15243" max="15243" width="10.19921875" style="506" customWidth="1"/>
    <col min="15244" max="15244" width="43.3984375" style="506" customWidth="1"/>
    <col min="15245" max="15251" width="14.19921875" style="506" customWidth="1"/>
    <col min="15252" max="15498" width="9.19921875" style="506"/>
    <col min="15499" max="15499" width="10.19921875" style="506" customWidth="1"/>
    <col min="15500" max="15500" width="43.3984375" style="506" customWidth="1"/>
    <col min="15501" max="15507" width="14.19921875" style="506" customWidth="1"/>
    <col min="15508" max="15754" width="9.19921875" style="506"/>
    <col min="15755" max="15755" width="10.19921875" style="506" customWidth="1"/>
    <col min="15756" max="15756" width="43.3984375" style="506" customWidth="1"/>
    <col min="15757" max="15763" width="14.19921875" style="506" customWidth="1"/>
    <col min="15764" max="16010" width="9.19921875" style="506"/>
    <col min="16011" max="16011" width="10.19921875" style="506" customWidth="1"/>
    <col min="16012" max="16012" width="43.3984375" style="506" customWidth="1"/>
    <col min="16013" max="16019" width="14.19921875" style="506" customWidth="1"/>
    <col min="16020" max="16266" width="9.19921875" style="506"/>
    <col min="16267" max="16295" width="9.19921875" style="506" customWidth="1"/>
    <col min="16296" max="16304" width="9.19921875" style="506"/>
    <col min="16305" max="16384" width="9.19921875" style="506" customWidth="1"/>
  </cols>
  <sheetData>
    <row r="1" spans="1:66" ht="32.25" customHeight="1" x14ac:dyDescent="0.25">
      <c r="A1" s="502" t="s">
        <v>1401</v>
      </c>
      <c r="B1" s="1077" t="s">
        <v>335</v>
      </c>
      <c r="C1" s="1078"/>
      <c r="D1" s="503"/>
      <c r="H1" s="503"/>
      <c r="I1" s="503"/>
      <c r="J1" s="503"/>
      <c r="K1" s="503"/>
      <c r="L1" s="503"/>
      <c r="M1" s="503"/>
      <c r="N1" s="503"/>
      <c r="O1" s="503"/>
      <c r="P1" s="503"/>
      <c r="Q1" s="503"/>
      <c r="R1" s="503"/>
      <c r="S1" s="503"/>
      <c r="T1" s="503"/>
      <c r="U1" s="503"/>
      <c r="V1" s="503"/>
      <c r="W1" s="503"/>
      <c r="X1" s="503"/>
      <c r="Y1" s="503"/>
      <c r="Z1" s="503"/>
      <c r="AA1" s="503"/>
      <c r="AB1" s="503"/>
      <c r="AD1" s="446" t="s">
        <v>1346</v>
      </c>
      <c r="AE1" s="507"/>
      <c r="AF1" s="507"/>
      <c r="AG1" s="507"/>
      <c r="AH1" s="507"/>
      <c r="AI1" s="507"/>
      <c r="AJ1" s="507"/>
      <c r="AK1" s="507"/>
    </row>
    <row r="2" spans="1:66" ht="27" customHeight="1" x14ac:dyDescent="0.25">
      <c r="A2" s="506"/>
      <c r="B2" s="508"/>
      <c r="C2" s="508"/>
      <c r="D2" s="508"/>
      <c r="E2" s="509"/>
      <c r="F2" s="508"/>
      <c r="G2" s="508"/>
      <c r="H2" s="508"/>
      <c r="I2" s="508"/>
      <c r="J2" s="508"/>
      <c r="K2" s="508"/>
      <c r="L2" s="508"/>
      <c r="M2" s="508"/>
      <c r="N2" s="508"/>
      <c r="O2" s="508"/>
      <c r="P2" s="508"/>
      <c r="Q2" s="508"/>
      <c r="R2" s="508"/>
      <c r="S2" s="508"/>
    </row>
    <row r="3" spans="1:66" s="514" customFormat="1" ht="41.75" customHeight="1" x14ac:dyDescent="0.25">
      <c r="A3" s="1096"/>
      <c r="B3" s="1103" t="s">
        <v>391</v>
      </c>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454"/>
      <c r="AB3" s="454"/>
      <c r="AC3" s="454"/>
      <c r="AD3" s="510"/>
      <c r="AE3" s="478"/>
      <c r="AF3" s="478"/>
      <c r="AG3" s="478"/>
      <c r="AH3" s="478"/>
      <c r="AI3" s="478"/>
      <c r="AJ3" s="478" t="s">
        <v>344</v>
      </c>
      <c r="AK3" s="478"/>
      <c r="AL3" s="478"/>
      <c r="AM3" s="478"/>
      <c r="AN3" s="478"/>
      <c r="AO3" s="478"/>
      <c r="AP3" s="478"/>
      <c r="AQ3" s="511"/>
      <c r="AR3" s="506"/>
      <c r="AS3" s="474" t="s">
        <v>345</v>
      </c>
      <c r="AT3" s="474"/>
      <c r="AU3" s="474"/>
      <c r="AV3" s="474"/>
      <c r="AW3" s="474"/>
      <c r="AX3" s="474"/>
      <c r="AY3" s="474"/>
      <c r="AZ3" s="474"/>
      <c r="BA3" s="506"/>
      <c r="BB3" s="512"/>
      <c r="BC3" s="512"/>
      <c r="BD3" s="506"/>
      <c r="BE3" s="474" t="s">
        <v>346</v>
      </c>
      <c r="BF3" s="513"/>
      <c r="BG3" s="513"/>
      <c r="BH3" s="513"/>
      <c r="BI3" s="513"/>
      <c r="BJ3" s="482"/>
      <c r="BK3" s="513"/>
      <c r="BL3" s="513"/>
      <c r="BM3" s="474" t="s">
        <v>346</v>
      </c>
      <c r="BN3" s="513"/>
    </row>
    <row r="4" spans="1:66" s="514" customFormat="1" ht="41.75" customHeight="1" x14ac:dyDescent="0.25">
      <c r="A4" s="1096"/>
      <c r="B4" s="472" t="s">
        <v>386</v>
      </c>
      <c r="C4" s="1092" t="s">
        <v>338</v>
      </c>
      <c r="D4" s="1092"/>
      <c r="E4" s="1092" t="s">
        <v>340</v>
      </c>
      <c r="F4" s="1092"/>
      <c r="G4" s="1092" t="s">
        <v>387</v>
      </c>
      <c r="H4" s="1092"/>
      <c r="I4" s="1092" t="s">
        <v>388</v>
      </c>
      <c r="J4" s="1092"/>
      <c r="K4" s="1092" t="s">
        <v>389</v>
      </c>
      <c r="L4" s="1092"/>
      <c r="M4" s="473"/>
      <c r="N4" s="472" t="s">
        <v>386</v>
      </c>
      <c r="O4" s="1092" t="s">
        <v>338</v>
      </c>
      <c r="P4" s="1092"/>
      <c r="Q4" s="1092" t="s">
        <v>339</v>
      </c>
      <c r="R4" s="1092"/>
      <c r="S4" s="1092" t="s">
        <v>341</v>
      </c>
      <c r="T4" s="1092"/>
      <c r="U4" s="1092" t="s">
        <v>389</v>
      </c>
      <c r="V4" s="1092"/>
      <c r="W4" s="1092" t="s">
        <v>350</v>
      </c>
      <c r="X4" s="1092"/>
      <c r="Y4" s="1092" t="s">
        <v>390</v>
      </c>
      <c r="Z4" s="1092"/>
      <c r="AA4" s="515"/>
      <c r="AB4" s="515"/>
      <c r="AC4" s="454"/>
      <c r="AD4" s="1085" t="s">
        <v>348</v>
      </c>
      <c r="AE4" s="1073" t="s">
        <v>349</v>
      </c>
      <c r="AF4" s="1073" t="s">
        <v>340</v>
      </c>
      <c r="AG4" s="1073" t="s">
        <v>339</v>
      </c>
      <c r="AH4" s="1073" t="s">
        <v>350</v>
      </c>
      <c r="AI4" s="1073" t="s">
        <v>351</v>
      </c>
      <c r="AJ4" s="1073" t="s">
        <v>352</v>
      </c>
      <c r="AK4" s="1075" t="s">
        <v>353</v>
      </c>
      <c r="AL4" s="1073" t="s">
        <v>354</v>
      </c>
      <c r="AM4" s="1083" t="s">
        <v>355</v>
      </c>
      <c r="AN4" s="1073" t="s">
        <v>356</v>
      </c>
      <c r="AO4" s="1079" t="s">
        <v>357</v>
      </c>
      <c r="AP4" s="1073" t="s">
        <v>358</v>
      </c>
      <c r="AQ4" s="1081" t="s">
        <v>359</v>
      </c>
      <c r="AR4" s="506"/>
      <c r="AS4" s="1073" t="s">
        <v>341</v>
      </c>
      <c r="AT4" s="1073" t="s">
        <v>174</v>
      </c>
      <c r="AU4" s="1073" t="s">
        <v>360</v>
      </c>
      <c r="AV4" s="1075" t="s">
        <v>361</v>
      </c>
      <c r="AW4" s="1073" t="s">
        <v>362</v>
      </c>
      <c r="AX4" s="1083" t="s">
        <v>360</v>
      </c>
      <c r="AY4" s="1073" t="s">
        <v>363</v>
      </c>
      <c r="AZ4" s="1079" t="s">
        <v>359</v>
      </c>
      <c r="BA4" s="506"/>
      <c r="BB4" s="1073" t="s">
        <v>364</v>
      </c>
      <c r="BC4" s="1081" t="s">
        <v>365</v>
      </c>
      <c r="BD4" s="506"/>
      <c r="BE4" s="1073" t="s">
        <v>366</v>
      </c>
      <c r="BF4" s="1075" t="s">
        <v>367</v>
      </c>
      <c r="BG4" s="1073" t="s">
        <v>368</v>
      </c>
      <c r="BH4" s="1083" t="s">
        <v>369</v>
      </c>
      <c r="BI4" s="1073" t="s">
        <v>370</v>
      </c>
      <c r="BJ4" s="1079" t="s">
        <v>371</v>
      </c>
      <c r="BK4" s="1073" t="s">
        <v>372</v>
      </c>
      <c r="BL4" s="1081" t="s">
        <v>359</v>
      </c>
      <c r="BM4" s="1073" t="s">
        <v>1549</v>
      </c>
      <c r="BN4" s="1075" t="s">
        <v>1548</v>
      </c>
    </row>
    <row r="5" spans="1:66" s="514" customFormat="1" ht="41.75" customHeight="1" x14ac:dyDescent="0.25">
      <c r="A5" s="1096"/>
      <c r="B5" s="516"/>
      <c r="C5" s="517">
        <v>0</v>
      </c>
      <c r="D5" s="518" t="s">
        <v>77</v>
      </c>
      <c r="E5" s="519">
        <v>0</v>
      </c>
      <c r="F5" s="518" t="s">
        <v>75</v>
      </c>
      <c r="G5" s="519">
        <v>0</v>
      </c>
      <c r="H5" s="518" t="s">
        <v>75</v>
      </c>
      <c r="I5" s="519">
        <f t="shared" ref="I5:I30" si="0">C5*E5</f>
        <v>0</v>
      </c>
      <c r="J5" s="518" t="s">
        <v>75</v>
      </c>
      <c r="K5" s="462">
        <f t="shared" ref="K5:K30" si="1">+I5*G5</f>
        <v>0</v>
      </c>
      <c r="L5" s="520" t="s">
        <v>78</v>
      </c>
      <c r="M5" s="454"/>
      <c r="N5" s="516"/>
      <c r="O5" s="517">
        <v>0</v>
      </c>
      <c r="P5" s="518" t="s">
        <v>77</v>
      </c>
      <c r="Q5" s="519">
        <v>0</v>
      </c>
      <c r="R5" s="518" t="s">
        <v>75</v>
      </c>
      <c r="S5" s="519">
        <v>0</v>
      </c>
      <c r="T5" s="518" t="s">
        <v>75</v>
      </c>
      <c r="U5" s="462">
        <f>+O5*Q5*S5</f>
        <v>0</v>
      </c>
      <c r="V5" s="520" t="s">
        <v>78</v>
      </c>
      <c r="W5" s="462">
        <f>O5*Q5*2+O5*S5*2</f>
        <v>0</v>
      </c>
      <c r="X5" s="518" t="s">
        <v>75</v>
      </c>
      <c r="Y5" s="462">
        <f>O5*Q5+O5*S5*2</f>
        <v>0</v>
      </c>
      <c r="Z5" s="518" t="s">
        <v>75</v>
      </c>
      <c r="AA5" s="515"/>
      <c r="AB5" s="515"/>
      <c r="AC5" s="454"/>
      <c r="AD5" s="1085"/>
      <c r="AE5" s="1073"/>
      <c r="AF5" s="1073"/>
      <c r="AG5" s="1073"/>
      <c r="AH5" s="1073"/>
      <c r="AI5" s="1073"/>
      <c r="AJ5" s="1073"/>
      <c r="AK5" s="1075"/>
      <c r="AL5" s="1073"/>
      <c r="AM5" s="1083"/>
      <c r="AN5" s="1073"/>
      <c r="AO5" s="1079"/>
      <c r="AP5" s="1073"/>
      <c r="AQ5" s="1081"/>
      <c r="AR5" s="506"/>
      <c r="AS5" s="1073"/>
      <c r="AT5" s="1073"/>
      <c r="AU5" s="1073"/>
      <c r="AV5" s="1075"/>
      <c r="AW5" s="1073"/>
      <c r="AX5" s="1083"/>
      <c r="AY5" s="1073"/>
      <c r="AZ5" s="1079"/>
      <c r="BA5" s="506"/>
      <c r="BB5" s="1073"/>
      <c r="BC5" s="1081"/>
      <c r="BD5" s="506"/>
      <c r="BE5" s="1073"/>
      <c r="BF5" s="1075"/>
      <c r="BG5" s="1073"/>
      <c r="BH5" s="1083"/>
      <c r="BI5" s="1073"/>
      <c r="BJ5" s="1079"/>
      <c r="BK5" s="1073"/>
      <c r="BL5" s="1081"/>
      <c r="BM5" s="1073"/>
      <c r="BN5" s="1075"/>
    </row>
    <row r="6" spans="1:66" s="454" customFormat="1" ht="17.75" customHeight="1" x14ac:dyDescent="0.25">
      <c r="A6" s="1096"/>
      <c r="B6" s="521"/>
      <c r="C6" s="522">
        <v>0</v>
      </c>
      <c r="D6" s="518" t="s">
        <v>77</v>
      </c>
      <c r="E6" s="523">
        <v>0</v>
      </c>
      <c r="F6" s="518" t="s">
        <v>75</v>
      </c>
      <c r="G6" s="523">
        <v>0</v>
      </c>
      <c r="H6" s="518" t="s">
        <v>75</v>
      </c>
      <c r="I6" s="523">
        <f t="shared" si="0"/>
        <v>0</v>
      </c>
      <c r="J6" s="518" t="s">
        <v>75</v>
      </c>
      <c r="K6" s="524">
        <f t="shared" si="1"/>
        <v>0</v>
      </c>
      <c r="L6" s="525" t="s">
        <v>78</v>
      </c>
      <c r="N6" s="521"/>
      <c r="O6" s="522">
        <v>0</v>
      </c>
      <c r="P6" s="518" t="s">
        <v>77</v>
      </c>
      <c r="Q6" s="523">
        <v>0</v>
      </c>
      <c r="R6" s="518" t="s">
        <v>75</v>
      </c>
      <c r="S6" s="523">
        <v>0</v>
      </c>
      <c r="T6" s="518" t="s">
        <v>75</v>
      </c>
      <c r="U6" s="524">
        <f t="shared" ref="U6:U30" si="2">+O6*Q6*S6</f>
        <v>0</v>
      </c>
      <c r="V6" s="525" t="s">
        <v>78</v>
      </c>
      <c r="W6" s="524">
        <f t="shared" ref="W6:W30" si="3">O6*Q6*2+O6*S6*2</f>
        <v>0</v>
      </c>
      <c r="X6" s="518" t="s">
        <v>75</v>
      </c>
      <c r="Y6" s="524">
        <f t="shared" ref="Y6:Y30" si="4">O6*Q6+O6*S6*2</f>
        <v>0</v>
      </c>
      <c r="Z6" s="518" t="s">
        <v>75</v>
      </c>
      <c r="AA6" s="515"/>
      <c r="AB6" s="515"/>
      <c r="AD6" s="1086"/>
      <c r="AE6" s="1074"/>
      <c r="AF6" s="1074"/>
      <c r="AG6" s="1074"/>
      <c r="AH6" s="1074"/>
      <c r="AI6" s="1074"/>
      <c r="AJ6" s="1074"/>
      <c r="AK6" s="1076"/>
      <c r="AL6" s="1074"/>
      <c r="AM6" s="1084"/>
      <c r="AN6" s="1074"/>
      <c r="AO6" s="1080"/>
      <c r="AP6" s="1074"/>
      <c r="AQ6" s="1082"/>
      <c r="AR6" s="506"/>
      <c r="AS6" s="1074"/>
      <c r="AT6" s="1074"/>
      <c r="AU6" s="1074"/>
      <c r="AV6" s="1076"/>
      <c r="AW6" s="1074"/>
      <c r="AX6" s="1084"/>
      <c r="AY6" s="1074"/>
      <c r="AZ6" s="1080"/>
      <c r="BA6" s="506"/>
      <c r="BB6" s="1074"/>
      <c r="BC6" s="1082"/>
      <c r="BD6" s="506"/>
      <c r="BE6" s="1074"/>
      <c r="BF6" s="1076"/>
      <c r="BG6" s="1074"/>
      <c r="BH6" s="1084"/>
      <c r="BI6" s="1074"/>
      <c r="BJ6" s="1080"/>
      <c r="BK6" s="1074"/>
      <c r="BL6" s="1082"/>
      <c r="BM6" s="1074"/>
      <c r="BN6" s="1076"/>
    </row>
    <row r="7" spans="1:66" s="454" customFormat="1" ht="17" customHeight="1" x14ac:dyDescent="0.25">
      <c r="A7" s="1096"/>
      <c r="B7" s="521"/>
      <c r="C7" s="522">
        <v>0</v>
      </c>
      <c r="D7" s="518" t="s">
        <v>77</v>
      </c>
      <c r="E7" s="523">
        <v>0</v>
      </c>
      <c r="F7" s="518" t="s">
        <v>75</v>
      </c>
      <c r="G7" s="523">
        <v>0</v>
      </c>
      <c r="H7" s="518" t="s">
        <v>75</v>
      </c>
      <c r="I7" s="523">
        <f t="shared" si="0"/>
        <v>0</v>
      </c>
      <c r="J7" s="518" t="s">
        <v>75</v>
      </c>
      <c r="K7" s="524">
        <f t="shared" si="1"/>
        <v>0</v>
      </c>
      <c r="L7" s="525" t="s">
        <v>78</v>
      </c>
      <c r="N7" s="521"/>
      <c r="O7" s="522">
        <v>0</v>
      </c>
      <c r="P7" s="518" t="s">
        <v>77</v>
      </c>
      <c r="Q7" s="523">
        <v>0</v>
      </c>
      <c r="R7" s="518" t="s">
        <v>75</v>
      </c>
      <c r="S7" s="523">
        <v>0</v>
      </c>
      <c r="T7" s="518" t="s">
        <v>75</v>
      </c>
      <c r="U7" s="524">
        <f t="shared" si="2"/>
        <v>0</v>
      </c>
      <c r="V7" s="525" t="s">
        <v>78</v>
      </c>
      <c r="W7" s="524">
        <f t="shared" si="3"/>
        <v>0</v>
      </c>
      <c r="X7" s="518" t="s">
        <v>75</v>
      </c>
      <c r="Y7" s="524">
        <f t="shared" si="4"/>
        <v>0</v>
      </c>
      <c r="Z7" s="518" t="s">
        <v>75</v>
      </c>
      <c r="AA7" s="515"/>
      <c r="AB7" s="515"/>
      <c r="AD7" s="526"/>
      <c r="AE7" s="527"/>
      <c r="AF7" s="528"/>
      <c r="AG7" s="529"/>
      <c r="AH7" s="529">
        <f t="shared" ref="AH7:AH29" si="5">2*(AF7+AG7)</f>
        <v>0</v>
      </c>
      <c r="AI7" s="530">
        <f t="shared" ref="AI7:AI29" si="6">AF7*AG7</f>
        <v>0</v>
      </c>
      <c r="AJ7" s="531"/>
      <c r="AK7" s="532"/>
      <c r="AL7" s="529"/>
      <c r="AM7" s="533"/>
      <c r="AN7" s="529"/>
      <c r="AO7" s="534"/>
      <c r="AP7" s="529"/>
      <c r="AQ7" s="535"/>
      <c r="AR7" s="536"/>
      <c r="AS7" s="537"/>
      <c r="AT7" s="538">
        <f t="shared" ref="AT7:AT29" si="7">AS7*AH7</f>
        <v>0</v>
      </c>
      <c r="AU7" s="528"/>
      <c r="AV7" s="532"/>
      <c r="AW7" s="529"/>
      <c r="AX7" s="533"/>
      <c r="AY7" s="529"/>
      <c r="AZ7" s="539"/>
      <c r="BA7" s="536"/>
      <c r="BB7" s="537">
        <f t="shared" ref="BB7:BB29" si="8">AH7</f>
        <v>0</v>
      </c>
      <c r="BC7" s="535"/>
      <c r="BD7" s="536"/>
      <c r="BE7" s="531"/>
      <c r="BF7" s="532"/>
      <c r="BG7" s="529"/>
      <c r="BH7" s="533"/>
      <c r="BI7" s="529"/>
      <c r="BJ7" s="534"/>
      <c r="BK7" s="529"/>
      <c r="BL7" s="535"/>
      <c r="BM7" s="531"/>
      <c r="BN7" s="532"/>
    </row>
    <row r="8" spans="1:66" s="454" customFormat="1" ht="17.25" customHeight="1" x14ac:dyDescent="0.25">
      <c r="A8" s="1096"/>
      <c r="B8" s="521"/>
      <c r="C8" s="522">
        <v>0</v>
      </c>
      <c r="D8" s="518" t="s">
        <v>77</v>
      </c>
      <c r="E8" s="523">
        <v>0</v>
      </c>
      <c r="F8" s="518" t="s">
        <v>75</v>
      </c>
      <c r="G8" s="523">
        <v>0</v>
      </c>
      <c r="H8" s="518" t="s">
        <v>75</v>
      </c>
      <c r="I8" s="523">
        <f t="shared" si="0"/>
        <v>0</v>
      </c>
      <c r="J8" s="518" t="s">
        <v>75</v>
      </c>
      <c r="K8" s="524">
        <f t="shared" si="1"/>
        <v>0</v>
      </c>
      <c r="L8" s="525" t="s">
        <v>78</v>
      </c>
      <c r="N8" s="521"/>
      <c r="O8" s="522">
        <v>0</v>
      </c>
      <c r="P8" s="518" t="s">
        <v>77</v>
      </c>
      <c r="Q8" s="523">
        <v>0</v>
      </c>
      <c r="R8" s="518" t="s">
        <v>75</v>
      </c>
      <c r="S8" s="523">
        <v>0</v>
      </c>
      <c r="T8" s="518" t="s">
        <v>75</v>
      </c>
      <c r="U8" s="524">
        <f t="shared" si="2"/>
        <v>0</v>
      </c>
      <c r="V8" s="525" t="s">
        <v>78</v>
      </c>
      <c r="W8" s="524">
        <f t="shared" si="3"/>
        <v>0</v>
      </c>
      <c r="X8" s="518" t="s">
        <v>75</v>
      </c>
      <c r="Y8" s="524">
        <f t="shared" si="4"/>
        <v>0</v>
      </c>
      <c r="Z8" s="518" t="s">
        <v>75</v>
      </c>
      <c r="AA8" s="515"/>
      <c r="AB8" s="515"/>
      <c r="AD8" s="540"/>
      <c r="AE8" s="541"/>
      <c r="AF8" s="542"/>
      <c r="AG8" s="543"/>
      <c r="AH8" s="543">
        <f t="shared" si="5"/>
        <v>0</v>
      </c>
      <c r="AI8" s="544">
        <f t="shared" si="6"/>
        <v>0</v>
      </c>
      <c r="AJ8" s="545"/>
      <c r="AK8" s="546"/>
      <c r="AL8" s="543"/>
      <c r="AM8" s="547"/>
      <c r="AN8" s="543"/>
      <c r="AO8" s="548"/>
      <c r="AP8" s="543"/>
      <c r="AQ8" s="549"/>
      <c r="AR8" s="506"/>
      <c r="AS8" s="550"/>
      <c r="AT8" s="551">
        <f t="shared" si="7"/>
        <v>0</v>
      </c>
      <c r="AU8" s="542"/>
      <c r="AV8" s="546"/>
      <c r="AW8" s="543"/>
      <c r="AX8" s="547"/>
      <c r="AY8" s="543"/>
      <c r="AZ8" s="552"/>
      <c r="BA8" s="506"/>
      <c r="BB8" s="550">
        <f t="shared" si="8"/>
        <v>0</v>
      </c>
      <c r="BC8" s="549"/>
      <c r="BD8" s="553"/>
      <c r="BE8" s="545"/>
      <c r="BF8" s="546"/>
      <c r="BG8" s="543"/>
      <c r="BH8" s="547"/>
      <c r="BI8" s="543"/>
      <c r="BJ8" s="548"/>
      <c r="BK8" s="543"/>
      <c r="BL8" s="549"/>
      <c r="BM8" s="545"/>
      <c r="BN8" s="546"/>
    </row>
    <row r="9" spans="1:66" s="454" customFormat="1" ht="17.25" customHeight="1" x14ac:dyDescent="0.25">
      <c r="A9" s="1096"/>
      <c r="B9" s="521"/>
      <c r="C9" s="522">
        <v>0</v>
      </c>
      <c r="D9" s="518" t="s">
        <v>77</v>
      </c>
      <c r="E9" s="523">
        <v>0</v>
      </c>
      <c r="F9" s="518" t="s">
        <v>75</v>
      </c>
      <c r="G9" s="523">
        <v>0</v>
      </c>
      <c r="H9" s="518" t="s">
        <v>75</v>
      </c>
      <c r="I9" s="523">
        <f t="shared" si="0"/>
        <v>0</v>
      </c>
      <c r="J9" s="518" t="s">
        <v>75</v>
      </c>
      <c r="K9" s="524">
        <f t="shared" si="1"/>
        <v>0</v>
      </c>
      <c r="L9" s="525" t="s">
        <v>78</v>
      </c>
      <c r="N9" s="521"/>
      <c r="O9" s="522">
        <v>0</v>
      </c>
      <c r="P9" s="518" t="s">
        <v>77</v>
      </c>
      <c r="Q9" s="523">
        <v>0</v>
      </c>
      <c r="R9" s="518" t="s">
        <v>75</v>
      </c>
      <c r="S9" s="523">
        <v>0</v>
      </c>
      <c r="T9" s="518" t="s">
        <v>75</v>
      </c>
      <c r="U9" s="524">
        <f t="shared" si="2"/>
        <v>0</v>
      </c>
      <c r="V9" s="525" t="s">
        <v>78</v>
      </c>
      <c r="W9" s="524">
        <f t="shared" si="3"/>
        <v>0</v>
      </c>
      <c r="X9" s="518" t="s">
        <v>75</v>
      </c>
      <c r="Y9" s="524">
        <f t="shared" si="4"/>
        <v>0</v>
      </c>
      <c r="Z9" s="518" t="s">
        <v>75</v>
      </c>
      <c r="AA9" s="515"/>
      <c r="AB9" s="515"/>
      <c r="AD9" s="540"/>
      <c r="AE9" s="541"/>
      <c r="AF9" s="542"/>
      <c r="AG9" s="543"/>
      <c r="AH9" s="543">
        <f t="shared" si="5"/>
        <v>0</v>
      </c>
      <c r="AI9" s="544">
        <f t="shared" si="6"/>
        <v>0</v>
      </c>
      <c r="AJ9" s="545"/>
      <c r="AK9" s="546"/>
      <c r="AL9" s="543"/>
      <c r="AM9" s="547"/>
      <c r="AN9" s="543"/>
      <c r="AO9" s="548"/>
      <c r="AP9" s="543"/>
      <c r="AQ9" s="549"/>
      <c r="AR9" s="506"/>
      <c r="AS9" s="550"/>
      <c r="AT9" s="551">
        <f t="shared" si="7"/>
        <v>0</v>
      </c>
      <c r="AU9" s="542"/>
      <c r="AV9" s="546"/>
      <c r="AW9" s="543"/>
      <c r="AX9" s="547"/>
      <c r="AY9" s="543"/>
      <c r="AZ9" s="552"/>
      <c r="BA9" s="506"/>
      <c r="BB9" s="550">
        <f t="shared" si="8"/>
        <v>0</v>
      </c>
      <c r="BC9" s="549"/>
      <c r="BD9" s="553"/>
      <c r="BE9" s="545"/>
      <c r="BF9" s="546"/>
      <c r="BG9" s="543"/>
      <c r="BH9" s="547"/>
      <c r="BI9" s="543"/>
      <c r="BJ9" s="548"/>
      <c r="BK9" s="543"/>
      <c r="BL9" s="549"/>
      <c r="BM9" s="545"/>
      <c r="BN9" s="546"/>
    </row>
    <row r="10" spans="1:66" s="454" customFormat="1" ht="17.25" customHeight="1" x14ac:dyDescent="0.25">
      <c r="A10" s="1096"/>
      <c r="B10" s="521"/>
      <c r="C10" s="522">
        <v>0</v>
      </c>
      <c r="D10" s="518" t="s">
        <v>77</v>
      </c>
      <c r="E10" s="523">
        <v>0</v>
      </c>
      <c r="F10" s="518" t="s">
        <v>75</v>
      </c>
      <c r="G10" s="523">
        <v>0</v>
      </c>
      <c r="H10" s="518" t="s">
        <v>75</v>
      </c>
      <c r="I10" s="523">
        <f t="shared" si="0"/>
        <v>0</v>
      </c>
      <c r="J10" s="518" t="s">
        <v>75</v>
      </c>
      <c r="K10" s="524">
        <f t="shared" si="1"/>
        <v>0</v>
      </c>
      <c r="L10" s="525" t="s">
        <v>78</v>
      </c>
      <c r="N10" s="521"/>
      <c r="O10" s="522">
        <v>0</v>
      </c>
      <c r="P10" s="518" t="s">
        <v>77</v>
      </c>
      <c r="Q10" s="523">
        <v>0</v>
      </c>
      <c r="R10" s="518" t="s">
        <v>75</v>
      </c>
      <c r="S10" s="523">
        <v>0</v>
      </c>
      <c r="T10" s="518" t="s">
        <v>75</v>
      </c>
      <c r="U10" s="524">
        <f t="shared" si="2"/>
        <v>0</v>
      </c>
      <c r="V10" s="525" t="s">
        <v>78</v>
      </c>
      <c r="W10" s="524">
        <f t="shared" si="3"/>
        <v>0</v>
      </c>
      <c r="X10" s="518" t="s">
        <v>75</v>
      </c>
      <c r="Y10" s="524">
        <f t="shared" si="4"/>
        <v>0</v>
      </c>
      <c r="Z10" s="518" t="s">
        <v>75</v>
      </c>
      <c r="AA10" s="515"/>
      <c r="AB10" s="515"/>
      <c r="AD10" s="540"/>
      <c r="AE10" s="541"/>
      <c r="AF10" s="542"/>
      <c r="AG10" s="543"/>
      <c r="AH10" s="543">
        <f t="shared" si="5"/>
        <v>0</v>
      </c>
      <c r="AI10" s="544">
        <f t="shared" si="6"/>
        <v>0</v>
      </c>
      <c r="AJ10" s="545"/>
      <c r="AK10" s="546"/>
      <c r="AL10" s="543"/>
      <c r="AM10" s="547"/>
      <c r="AN10" s="543"/>
      <c r="AO10" s="548"/>
      <c r="AP10" s="543"/>
      <c r="AQ10" s="549"/>
      <c r="AR10" s="506"/>
      <c r="AS10" s="550"/>
      <c r="AT10" s="551">
        <f t="shared" si="7"/>
        <v>0</v>
      </c>
      <c r="AU10" s="542"/>
      <c r="AV10" s="546"/>
      <c r="AW10" s="543"/>
      <c r="AX10" s="547"/>
      <c r="AY10" s="543"/>
      <c r="AZ10" s="552"/>
      <c r="BA10" s="506"/>
      <c r="BB10" s="550">
        <f t="shared" si="8"/>
        <v>0</v>
      </c>
      <c r="BC10" s="549"/>
      <c r="BD10" s="553"/>
      <c r="BE10" s="545"/>
      <c r="BF10" s="546"/>
      <c r="BG10" s="543"/>
      <c r="BH10" s="547"/>
      <c r="BI10" s="543"/>
      <c r="BJ10" s="548"/>
      <c r="BK10" s="543"/>
      <c r="BL10" s="549"/>
      <c r="BM10" s="545"/>
      <c r="BN10" s="546"/>
    </row>
    <row r="11" spans="1:66" s="454" customFormat="1" ht="17.25" customHeight="1" x14ac:dyDescent="0.25">
      <c r="A11" s="1096"/>
      <c r="B11" s="521"/>
      <c r="C11" s="522">
        <v>0</v>
      </c>
      <c r="D11" s="518" t="s">
        <v>77</v>
      </c>
      <c r="E11" s="523">
        <v>0</v>
      </c>
      <c r="F11" s="518" t="s">
        <v>75</v>
      </c>
      <c r="G11" s="523">
        <v>0</v>
      </c>
      <c r="H11" s="518" t="s">
        <v>75</v>
      </c>
      <c r="I11" s="523">
        <f t="shared" si="0"/>
        <v>0</v>
      </c>
      <c r="J11" s="518" t="s">
        <v>75</v>
      </c>
      <c r="K11" s="524">
        <f t="shared" si="1"/>
        <v>0</v>
      </c>
      <c r="L11" s="525" t="s">
        <v>78</v>
      </c>
      <c r="N11" s="521"/>
      <c r="O11" s="522">
        <v>0</v>
      </c>
      <c r="P11" s="518" t="s">
        <v>77</v>
      </c>
      <c r="Q11" s="523">
        <v>0</v>
      </c>
      <c r="R11" s="518" t="s">
        <v>75</v>
      </c>
      <c r="S11" s="523">
        <v>0</v>
      </c>
      <c r="T11" s="518" t="s">
        <v>75</v>
      </c>
      <c r="U11" s="524">
        <f t="shared" si="2"/>
        <v>0</v>
      </c>
      <c r="V11" s="525" t="s">
        <v>78</v>
      </c>
      <c r="W11" s="524">
        <f t="shared" si="3"/>
        <v>0</v>
      </c>
      <c r="X11" s="518" t="s">
        <v>75</v>
      </c>
      <c r="Y11" s="524">
        <f t="shared" si="4"/>
        <v>0</v>
      </c>
      <c r="Z11" s="518" t="s">
        <v>75</v>
      </c>
      <c r="AA11" s="515"/>
      <c r="AB11" s="515"/>
      <c r="AD11" s="540"/>
      <c r="AE11" s="541"/>
      <c r="AF11" s="542"/>
      <c r="AG11" s="543"/>
      <c r="AH11" s="543">
        <f t="shared" si="5"/>
        <v>0</v>
      </c>
      <c r="AI11" s="544">
        <f t="shared" si="6"/>
        <v>0</v>
      </c>
      <c r="AJ11" s="545"/>
      <c r="AK11" s="546"/>
      <c r="AL11" s="543"/>
      <c r="AM11" s="547"/>
      <c r="AN11" s="543"/>
      <c r="AO11" s="548"/>
      <c r="AP11" s="543"/>
      <c r="AQ11" s="549"/>
      <c r="AR11" s="506"/>
      <c r="AS11" s="550"/>
      <c r="AT11" s="551">
        <f t="shared" si="7"/>
        <v>0</v>
      </c>
      <c r="AU11" s="542"/>
      <c r="AV11" s="546"/>
      <c r="AW11" s="543"/>
      <c r="AX11" s="547"/>
      <c r="AY11" s="543"/>
      <c r="AZ11" s="552"/>
      <c r="BA11" s="506"/>
      <c r="BB11" s="550">
        <f t="shared" si="8"/>
        <v>0</v>
      </c>
      <c r="BC11" s="549"/>
      <c r="BD11" s="553"/>
      <c r="BE11" s="545"/>
      <c r="BF11" s="546"/>
      <c r="BG11" s="543"/>
      <c r="BH11" s="547"/>
      <c r="BI11" s="543"/>
      <c r="BJ11" s="548"/>
      <c r="BK11" s="543"/>
      <c r="BL11" s="549"/>
      <c r="BM11" s="545"/>
      <c r="BN11" s="546"/>
    </row>
    <row r="12" spans="1:66" s="454" customFormat="1" ht="17.25" customHeight="1" x14ac:dyDescent="0.25">
      <c r="A12" s="1096"/>
      <c r="B12" s="521"/>
      <c r="C12" s="522">
        <v>0</v>
      </c>
      <c r="D12" s="518" t="s">
        <v>77</v>
      </c>
      <c r="E12" s="523">
        <v>0</v>
      </c>
      <c r="F12" s="518" t="s">
        <v>75</v>
      </c>
      <c r="G12" s="523">
        <v>0</v>
      </c>
      <c r="H12" s="518" t="s">
        <v>75</v>
      </c>
      <c r="I12" s="523">
        <f t="shared" si="0"/>
        <v>0</v>
      </c>
      <c r="J12" s="518" t="s">
        <v>75</v>
      </c>
      <c r="K12" s="524">
        <f t="shared" si="1"/>
        <v>0</v>
      </c>
      <c r="L12" s="525" t="s">
        <v>78</v>
      </c>
      <c r="N12" s="521"/>
      <c r="O12" s="522">
        <v>0</v>
      </c>
      <c r="P12" s="518" t="s">
        <v>77</v>
      </c>
      <c r="Q12" s="523">
        <v>0</v>
      </c>
      <c r="R12" s="518" t="s">
        <v>75</v>
      </c>
      <c r="S12" s="523">
        <v>0</v>
      </c>
      <c r="T12" s="518" t="s">
        <v>75</v>
      </c>
      <c r="U12" s="524">
        <f t="shared" si="2"/>
        <v>0</v>
      </c>
      <c r="V12" s="525" t="s">
        <v>78</v>
      </c>
      <c r="W12" s="524">
        <f t="shared" si="3"/>
        <v>0</v>
      </c>
      <c r="X12" s="518" t="s">
        <v>75</v>
      </c>
      <c r="Y12" s="524">
        <f t="shared" si="4"/>
        <v>0</v>
      </c>
      <c r="Z12" s="518" t="s">
        <v>75</v>
      </c>
      <c r="AA12" s="515"/>
      <c r="AB12" s="515"/>
      <c r="AD12" s="540"/>
      <c r="AE12" s="541"/>
      <c r="AF12" s="542"/>
      <c r="AG12" s="543"/>
      <c r="AH12" s="543">
        <f t="shared" si="5"/>
        <v>0</v>
      </c>
      <c r="AI12" s="544">
        <f t="shared" si="6"/>
        <v>0</v>
      </c>
      <c r="AJ12" s="545"/>
      <c r="AK12" s="546"/>
      <c r="AL12" s="543"/>
      <c r="AM12" s="547"/>
      <c r="AN12" s="543"/>
      <c r="AO12" s="548"/>
      <c r="AP12" s="543"/>
      <c r="AQ12" s="549"/>
      <c r="AR12" s="506"/>
      <c r="AS12" s="550"/>
      <c r="AT12" s="551">
        <f t="shared" si="7"/>
        <v>0</v>
      </c>
      <c r="AU12" s="542"/>
      <c r="AV12" s="546"/>
      <c r="AW12" s="543"/>
      <c r="AX12" s="547"/>
      <c r="AY12" s="543"/>
      <c r="AZ12" s="552"/>
      <c r="BA12" s="506"/>
      <c r="BB12" s="550">
        <f t="shared" si="8"/>
        <v>0</v>
      </c>
      <c r="BC12" s="549"/>
      <c r="BD12" s="553"/>
      <c r="BE12" s="545"/>
      <c r="BF12" s="546"/>
      <c r="BG12" s="543"/>
      <c r="BH12" s="547"/>
      <c r="BI12" s="543"/>
      <c r="BJ12" s="548"/>
      <c r="BK12" s="543"/>
      <c r="BL12" s="549"/>
      <c r="BM12" s="545"/>
      <c r="BN12" s="546"/>
    </row>
    <row r="13" spans="1:66" s="454" customFormat="1" ht="17.25" customHeight="1" x14ac:dyDescent="0.25">
      <c r="A13" s="1096"/>
      <c r="B13" s="521"/>
      <c r="C13" s="522">
        <v>0</v>
      </c>
      <c r="D13" s="518" t="s">
        <v>77</v>
      </c>
      <c r="E13" s="523">
        <v>0</v>
      </c>
      <c r="F13" s="518" t="s">
        <v>75</v>
      </c>
      <c r="G13" s="523">
        <v>0</v>
      </c>
      <c r="H13" s="518" t="s">
        <v>75</v>
      </c>
      <c r="I13" s="523">
        <f t="shared" si="0"/>
        <v>0</v>
      </c>
      <c r="J13" s="518" t="s">
        <v>75</v>
      </c>
      <c r="K13" s="524">
        <f t="shared" si="1"/>
        <v>0</v>
      </c>
      <c r="L13" s="525" t="s">
        <v>78</v>
      </c>
      <c r="N13" s="521"/>
      <c r="O13" s="522">
        <v>0</v>
      </c>
      <c r="P13" s="518" t="s">
        <v>77</v>
      </c>
      <c r="Q13" s="523">
        <v>0</v>
      </c>
      <c r="R13" s="518" t="s">
        <v>75</v>
      </c>
      <c r="S13" s="523">
        <v>0</v>
      </c>
      <c r="T13" s="518" t="s">
        <v>75</v>
      </c>
      <c r="U13" s="524">
        <f t="shared" si="2"/>
        <v>0</v>
      </c>
      <c r="V13" s="525" t="s">
        <v>78</v>
      </c>
      <c r="W13" s="524">
        <f t="shared" si="3"/>
        <v>0</v>
      </c>
      <c r="X13" s="518" t="s">
        <v>75</v>
      </c>
      <c r="Y13" s="524">
        <f t="shared" si="4"/>
        <v>0</v>
      </c>
      <c r="Z13" s="518" t="s">
        <v>75</v>
      </c>
      <c r="AA13" s="515"/>
      <c r="AB13" s="515"/>
      <c r="AD13" s="540"/>
      <c r="AE13" s="541"/>
      <c r="AF13" s="542"/>
      <c r="AG13" s="543"/>
      <c r="AH13" s="543">
        <f t="shared" si="5"/>
        <v>0</v>
      </c>
      <c r="AI13" s="544">
        <f t="shared" si="6"/>
        <v>0</v>
      </c>
      <c r="AJ13" s="545"/>
      <c r="AK13" s="546"/>
      <c r="AL13" s="543"/>
      <c r="AM13" s="547"/>
      <c r="AN13" s="543"/>
      <c r="AO13" s="548"/>
      <c r="AP13" s="543"/>
      <c r="AQ13" s="549"/>
      <c r="AR13" s="506"/>
      <c r="AS13" s="550"/>
      <c r="AT13" s="551">
        <f t="shared" si="7"/>
        <v>0</v>
      </c>
      <c r="AU13" s="542"/>
      <c r="AV13" s="546"/>
      <c r="AW13" s="543"/>
      <c r="AX13" s="547"/>
      <c r="AY13" s="543"/>
      <c r="AZ13" s="552"/>
      <c r="BA13" s="506"/>
      <c r="BB13" s="550">
        <f t="shared" si="8"/>
        <v>0</v>
      </c>
      <c r="BC13" s="549"/>
      <c r="BD13" s="553"/>
      <c r="BE13" s="545"/>
      <c r="BF13" s="546"/>
      <c r="BG13" s="543"/>
      <c r="BH13" s="547"/>
      <c r="BI13" s="543"/>
      <c r="BJ13" s="548"/>
      <c r="BK13" s="543"/>
      <c r="BL13" s="549"/>
      <c r="BM13" s="545"/>
      <c r="BN13" s="546"/>
    </row>
    <row r="14" spans="1:66" s="454" customFormat="1" ht="17.25" customHeight="1" x14ac:dyDescent="0.25">
      <c r="A14" s="1096"/>
      <c r="B14" s="521"/>
      <c r="C14" s="522">
        <v>0</v>
      </c>
      <c r="D14" s="518" t="s">
        <v>77</v>
      </c>
      <c r="E14" s="523">
        <v>0</v>
      </c>
      <c r="F14" s="518" t="s">
        <v>75</v>
      </c>
      <c r="G14" s="523">
        <v>0</v>
      </c>
      <c r="H14" s="518" t="s">
        <v>75</v>
      </c>
      <c r="I14" s="523">
        <f t="shared" si="0"/>
        <v>0</v>
      </c>
      <c r="J14" s="518" t="s">
        <v>75</v>
      </c>
      <c r="K14" s="524">
        <f t="shared" si="1"/>
        <v>0</v>
      </c>
      <c r="L14" s="525" t="s">
        <v>78</v>
      </c>
      <c r="N14" s="521"/>
      <c r="O14" s="522">
        <v>0</v>
      </c>
      <c r="P14" s="518" t="s">
        <v>77</v>
      </c>
      <c r="Q14" s="523">
        <v>0</v>
      </c>
      <c r="R14" s="518" t="s">
        <v>75</v>
      </c>
      <c r="S14" s="523">
        <v>0</v>
      </c>
      <c r="T14" s="518" t="s">
        <v>75</v>
      </c>
      <c r="U14" s="524">
        <f t="shared" si="2"/>
        <v>0</v>
      </c>
      <c r="V14" s="525" t="s">
        <v>78</v>
      </c>
      <c r="W14" s="524">
        <f t="shared" si="3"/>
        <v>0</v>
      </c>
      <c r="X14" s="518" t="s">
        <v>75</v>
      </c>
      <c r="Y14" s="524">
        <f t="shared" si="4"/>
        <v>0</v>
      </c>
      <c r="Z14" s="518" t="s">
        <v>75</v>
      </c>
      <c r="AA14" s="515"/>
      <c r="AB14" s="515"/>
      <c r="AD14" s="540"/>
      <c r="AE14" s="541"/>
      <c r="AF14" s="542"/>
      <c r="AG14" s="543"/>
      <c r="AH14" s="543">
        <f t="shared" si="5"/>
        <v>0</v>
      </c>
      <c r="AI14" s="544">
        <f t="shared" si="6"/>
        <v>0</v>
      </c>
      <c r="AJ14" s="545"/>
      <c r="AK14" s="546"/>
      <c r="AL14" s="543"/>
      <c r="AM14" s="547"/>
      <c r="AN14" s="543"/>
      <c r="AO14" s="548"/>
      <c r="AP14" s="543"/>
      <c r="AQ14" s="549"/>
      <c r="AR14" s="506"/>
      <c r="AS14" s="550"/>
      <c r="AT14" s="551">
        <f t="shared" si="7"/>
        <v>0</v>
      </c>
      <c r="AU14" s="542"/>
      <c r="AV14" s="546"/>
      <c r="AW14" s="543"/>
      <c r="AX14" s="547"/>
      <c r="AY14" s="543"/>
      <c r="AZ14" s="552"/>
      <c r="BA14" s="506"/>
      <c r="BB14" s="550">
        <f t="shared" si="8"/>
        <v>0</v>
      </c>
      <c r="BC14" s="549"/>
      <c r="BD14" s="553"/>
      <c r="BE14" s="545"/>
      <c r="BF14" s="546"/>
      <c r="BG14" s="543"/>
      <c r="BH14" s="547"/>
      <c r="BI14" s="543"/>
      <c r="BJ14" s="548"/>
      <c r="BK14" s="543"/>
      <c r="BL14" s="549"/>
      <c r="BM14" s="545"/>
      <c r="BN14" s="546"/>
    </row>
    <row r="15" spans="1:66" s="454" customFormat="1" ht="17.25" customHeight="1" x14ac:dyDescent="0.25">
      <c r="A15" s="1096"/>
      <c r="B15" s="521"/>
      <c r="C15" s="522">
        <v>0</v>
      </c>
      <c r="D15" s="518" t="s">
        <v>77</v>
      </c>
      <c r="E15" s="523">
        <v>0</v>
      </c>
      <c r="F15" s="518" t="s">
        <v>75</v>
      </c>
      <c r="G15" s="523">
        <v>0</v>
      </c>
      <c r="H15" s="518" t="s">
        <v>75</v>
      </c>
      <c r="I15" s="523">
        <f t="shared" si="0"/>
        <v>0</v>
      </c>
      <c r="J15" s="518" t="s">
        <v>75</v>
      </c>
      <c r="K15" s="524">
        <f t="shared" si="1"/>
        <v>0</v>
      </c>
      <c r="L15" s="525" t="s">
        <v>78</v>
      </c>
      <c r="N15" s="521"/>
      <c r="O15" s="522">
        <v>0</v>
      </c>
      <c r="P15" s="518" t="s">
        <v>77</v>
      </c>
      <c r="Q15" s="523">
        <v>0</v>
      </c>
      <c r="R15" s="518" t="s">
        <v>75</v>
      </c>
      <c r="S15" s="523">
        <v>0</v>
      </c>
      <c r="T15" s="518" t="s">
        <v>75</v>
      </c>
      <c r="U15" s="524">
        <f t="shared" si="2"/>
        <v>0</v>
      </c>
      <c r="V15" s="525" t="s">
        <v>78</v>
      </c>
      <c r="W15" s="524">
        <f t="shared" si="3"/>
        <v>0</v>
      </c>
      <c r="X15" s="518" t="s">
        <v>75</v>
      </c>
      <c r="Y15" s="524">
        <f t="shared" si="4"/>
        <v>0</v>
      </c>
      <c r="Z15" s="518" t="s">
        <v>75</v>
      </c>
      <c r="AA15" s="515"/>
      <c r="AB15" s="515"/>
      <c r="AD15" s="540"/>
      <c r="AE15" s="541"/>
      <c r="AF15" s="542"/>
      <c r="AG15" s="543"/>
      <c r="AH15" s="543">
        <f t="shared" si="5"/>
        <v>0</v>
      </c>
      <c r="AI15" s="544">
        <f t="shared" si="6"/>
        <v>0</v>
      </c>
      <c r="AJ15" s="545"/>
      <c r="AK15" s="546"/>
      <c r="AL15" s="543"/>
      <c r="AM15" s="547"/>
      <c r="AN15" s="543"/>
      <c r="AO15" s="548"/>
      <c r="AP15" s="543"/>
      <c r="AQ15" s="549"/>
      <c r="AR15" s="506"/>
      <c r="AS15" s="550"/>
      <c r="AT15" s="551">
        <f t="shared" si="7"/>
        <v>0</v>
      </c>
      <c r="AU15" s="542"/>
      <c r="AV15" s="546"/>
      <c r="AW15" s="543"/>
      <c r="AX15" s="547"/>
      <c r="AY15" s="543"/>
      <c r="AZ15" s="552"/>
      <c r="BA15" s="506"/>
      <c r="BB15" s="550">
        <f t="shared" si="8"/>
        <v>0</v>
      </c>
      <c r="BC15" s="549"/>
      <c r="BD15" s="553"/>
      <c r="BE15" s="545"/>
      <c r="BF15" s="546"/>
      <c r="BG15" s="543"/>
      <c r="BH15" s="547"/>
      <c r="BI15" s="543"/>
      <c r="BJ15" s="548"/>
      <c r="BK15" s="543"/>
      <c r="BL15" s="549"/>
      <c r="BM15" s="545"/>
      <c r="BN15" s="546"/>
    </row>
    <row r="16" spans="1:66" s="454" customFormat="1" ht="17.25" customHeight="1" x14ac:dyDescent="0.25">
      <c r="A16" s="1096"/>
      <c r="B16" s="521"/>
      <c r="C16" s="522">
        <v>0</v>
      </c>
      <c r="D16" s="518" t="s">
        <v>77</v>
      </c>
      <c r="E16" s="523">
        <v>0</v>
      </c>
      <c r="F16" s="518" t="s">
        <v>75</v>
      </c>
      <c r="G16" s="523">
        <v>0</v>
      </c>
      <c r="H16" s="518" t="s">
        <v>75</v>
      </c>
      <c r="I16" s="523">
        <f t="shared" si="0"/>
        <v>0</v>
      </c>
      <c r="J16" s="518" t="s">
        <v>75</v>
      </c>
      <c r="K16" s="524">
        <f t="shared" si="1"/>
        <v>0</v>
      </c>
      <c r="L16" s="525" t="s">
        <v>78</v>
      </c>
      <c r="N16" s="521"/>
      <c r="O16" s="522">
        <v>0</v>
      </c>
      <c r="P16" s="518" t="s">
        <v>77</v>
      </c>
      <c r="Q16" s="523">
        <v>0</v>
      </c>
      <c r="R16" s="518" t="s">
        <v>75</v>
      </c>
      <c r="S16" s="523">
        <v>0</v>
      </c>
      <c r="T16" s="518" t="s">
        <v>75</v>
      </c>
      <c r="U16" s="524">
        <f t="shared" si="2"/>
        <v>0</v>
      </c>
      <c r="V16" s="525" t="s">
        <v>78</v>
      </c>
      <c r="W16" s="524">
        <f t="shared" si="3"/>
        <v>0</v>
      </c>
      <c r="X16" s="518" t="s">
        <v>75</v>
      </c>
      <c r="Y16" s="524">
        <f t="shared" si="4"/>
        <v>0</v>
      </c>
      <c r="Z16" s="518" t="s">
        <v>75</v>
      </c>
      <c r="AA16" s="515"/>
      <c r="AB16" s="515"/>
      <c r="AD16" s="540"/>
      <c r="AE16" s="541"/>
      <c r="AF16" s="542"/>
      <c r="AG16" s="543"/>
      <c r="AH16" s="543">
        <f t="shared" si="5"/>
        <v>0</v>
      </c>
      <c r="AI16" s="544">
        <f t="shared" si="6"/>
        <v>0</v>
      </c>
      <c r="AJ16" s="545"/>
      <c r="AK16" s="546"/>
      <c r="AL16" s="543"/>
      <c r="AM16" s="547"/>
      <c r="AN16" s="543"/>
      <c r="AO16" s="548"/>
      <c r="AP16" s="543"/>
      <c r="AQ16" s="549"/>
      <c r="AR16" s="506"/>
      <c r="AS16" s="550"/>
      <c r="AT16" s="551">
        <f t="shared" si="7"/>
        <v>0</v>
      </c>
      <c r="AU16" s="542"/>
      <c r="AV16" s="546"/>
      <c r="AW16" s="543"/>
      <c r="AX16" s="547"/>
      <c r="AY16" s="543"/>
      <c r="AZ16" s="552"/>
      <c r="BA16" s="506"/>
      <c r="BB16" s="550">
        <f t="shared" si="8"/>
        <v>0</v>
      </c>
      <c r="BC16" s="549"/>
      <c r="BD16" s="553"/>
      <c r="BE16" s="545"/>
      <c r="BF16" s="546"/>
      <c r="BG16" s="543"/>
      <c r="BH16" s="547"/>
      <c r="BI16" s="543"/>
      <c r="BJ16" s="548"/>
      <c r="BK16" s="543"/>
      <c r="BL16" s="549"/>
      <c r="BM16" s="545"/>
      <c r="BN16" s="546"/>
    </row>
    <row r="17" spans="1:66" s="454" customFormat="1" ht="17.25" customHeight="1" x14ac:dyDescent="0.25">
      <c r="A17" s="1096"/>
      <c r="B17" s="521"/>
      <c r="C17" s="522">
        <v>0</v>
      </c>
      <c r="D17" s="518" t="s">
        <v>77</v>
      </c>
      <c r="E17" s="523">
        <v>0</v>
      </c>
      <c r="F17" s="518" t="s">
        <v>75</v>
      </c>
      <c r="G17" s="523">
        <v>0</v>
      </c>
      <c r="H17" s="518" t="s">
        <v>75</v>
      </c>
      <c r="I17" s="523">
        <f t="shared" si="0"/>
        <v>0</v>
      </c>
      <c r="J17" s="518" t="s">
        <v>75</v>
      </c>
      <c r="K17" s="524">
        <f t="shared" si="1"/>
        <v>0</v>
      </c>
      <c r="L17" s="525" t="s">
        <v>78</v>
      </c>
      <c r="N17" s="521"/>
      <c r="O17" s="522">
        <v>0</v>
      </c>
      <c r="P17" s="518" t="s">
        <v>77</v>
      </c>
      <c r="Q17" s="523">
        <v>0</v>
      </c>
      <c r="R17" s="518" t="s">
        <v>75</v>
      </c>
      <c r="S17" s="523">
        <v>0</v>
      </c>
      <c r="T17" s="518" t="s">
        <v>75</v>
      </c>
      <c r="U17" s="524">
        <f t="shared" si="2"/>
        <v>0</v>
      </c>
      <c r="V17" s="525" t="s">
        <v>78</v>
      </c>
      <c r="W17" s="524">
        <f t="shared" si="3"/>
        <v>0</v>
      </c>
      <c r="X17" s="518" t="s">
        <v>75</v>
      </c>
      <c r="Y17" s="524">
        <f t="shared" si="4"/>
        <v>0</v>
      </c>
      <c r="Z17" s="518" t="s">
        <v>75</v>
      </c>
      <c r="AA17" s="515"/>
      <c r="AB17" s="515"/>
      <c r="AD17" s="540"/>
      <c r="AE17" s="541"/>
      <c r="AF17" s="542"/>
      <c r="AG17" s="543"/>
      <c r="AH17" s="543">
        <f t="shared" si="5"/>
        <v>0</v>
      </c>
      <c r="AI17" s="544">
        <f t="shared" si="6"/>
        <v>0</v>
      </c>
      <c r="AJ17" s="545"/>
      <c r="AK17" s="546"/>
      <c r="AL17" s="543"/>
      <c r="AM17" s="547"/>
      <c r="AN17" s="543"/>
      <c r="AO17" s="548"/>
      <c r="AP17" s="543"/>
      <c r="AQ17" s="549"/>
      <c r="AR17" s="506"/>
      <c r="AS17" s="550"/>
      <c r="AT17" s="551">
        <f t="shared" si="7"/>
        <v>0</v>
      </c>
      <c r="AU17" s="542"/>
      <c r="AV17" s="546"/>
      <c r="AW17" s="543"/>
      <c r="AX17" s="547"/>
      <c r="AY17" s="543"/>
      <c r="AZ17" s="552"/>
      <c r="BA17" s="506"/>
      <c r="BB17" s="550">
        <f t="shared" si="8"/>
        <v>0</v>
      </c>
      <c r="BC17" s="549"/>
      <c r="BD17" s="553"/>
      <c r="BE17" s="545"/>
      <c r="BF17" s="546"/>
      <c r="BG17" s="543"/>
      <c r="BH17" s="547"/>
      <c r="BI17" s="543"/>
      <c r="BJ17" s="548"/>
      <c r="BK17" s="543"/>
      <c r="BL17" s="549"/>
      <c r="BM17" s="545"/>
      <c r="BN17" s="546"/>
    </row>
    <row r="18" spans="1:66" s="454" customFormat="1" ht="17.25" customHeight="1" x14ac:dyDescent="0.25">
      <c r="A18" s="1096"/>
      <c r="B18" s="521"/>
      <c r="C18" s="522">
        <v>0</v>
      </c>
      <c r="D18" s="518" t="s">
        <v>77</v>
      </c>
      <c r="E18" s="523">
        <v>0</v>
      </c>
      <c r="F18" s="518" t="s">
        <v>75</v>
      </c>
      <c r="G18" s="523">
        <v>0</v>
      </c>
      <c r="H18" s="518" t="s">
        <v>75</v>
      </c>
      <c r="I18" s="523">
        <f t="shared" si="0"/>
        <v>0</v>
      </c>
      <c r="J18" s="518" t="s">
        <v>75</v>
      </c>
      <c r="K18" s="524">
        <f t="shared" si="1"/>
        <v>0</v>
      </c>
      <c r="L18" s="525" t="s">
        <v>78</v>
      </c>
      <c r="N18" s="521"/>
      <c r="O18" s="522">
        <v>0</v>
      </c>
      <c r="P18" s="518" t="s">
        <v>77</v>
      </c>
      <c r="Q18" s="523">
        <v>0</v>
      </c>
      <c r="R18" s="518" t="s">
        <v>75</v>
      </c>
      <c r="S18" s="523">
        <v>0</v>
      </c>
      <c r="T18" s="518" t="s">
        <v>75</v>
      </c>
      <c r="U18" s="524">
        <f t="shared" si="2"/>
        <v>0</v>
      </c>
      <c r="V18" s="525" t="s">
        <v>78</v>
      </c>
      <c r="W18" s="524">
        <f t="shared" si="3"/>
        <v>0</v>
      </c>
      <c r="X18" s="518" t="s">
        <v>75</v>
      </c>
      <c r="Y18" s="524">
        <f t="shared" si="4"/>
        <v>0</v>
      </c>
      <c r="Z18" s="518" t="s">
        <v>75</v>
      </c>
      <c r="AA18" s="515"/>
      <c r="AB18" s="515"/>
      <c r="AD18" s="540"/>
      <c r="AE18" s="541"/>
      <c r="AF18" s="542"/>
      <c r="AG18" s="543"/>
      <c r="AH18" s="543">
        <f t="shared" si="5"/>
        <v>0</v>
      </c>
      <c r="AI18" s="544">
        <f t="shared" si="6"/>
        <v>0</v>
      </c>
      <c r="AJ18" s="545"/>
      <c r="AK18" s="546"/>
      <c r="AL18" s="543"/>
      <c r="AM18" s="547"/>
      <c r="AN18" s="543"/>
      <c r="AO18" s="548"/>
      <c r="AP18" s="543"/>
      <c r="AQ18" s="549"/>
      <c r="AR18" s="506"/>
      <c r="AS18" s="550"/>
      <c r="AT18" s="551">
        <f t="shared" si="7"/>
        <v>0</v>
      </c>
      <c r="AU18" s="542"/>
      <c r="AV18" s="546"/>
      <c r="AW18" s="543"/>
      <c r="AX18" s="547"/>
      <c r="AY18" s="543"/>
      <c r="AZ18" s="552"/>
      <c r="BA18" s="506"/>
      <c r="BB18" s="550">
        <f t="shared" si="8"/>
        <v>0</v>
      </c>
      <c r="BC18" s="549"/>
      <c r="BD18" s="553"/>
      <c r="BE18" s="545"/>
      <c r="BF18" s="546"/>
      <c r="BG18" s="543"/>
      <c r="BH18" s="547"/>
      <c r="BI18" s="543"/>
      <c r="BJ18" s="548"/>
      <c r="BK18" s="543"/>
      <c r="BL18" s="549"/>
      <c r="BM18" s="545"/>
      <c r="BN18" s="546"/>
    </row>
    <row r="19" spans="1:66" s="454" customFormat="1" ht="17.25" customHeight="1" x14ac:dyDescent="0.25">
      <c r="A19" s="1096"/>
      <c r="B19" s="521"/>
      <c r="C19" s="522">
        <v>0</v>
      </c>
      <c r="D19" s="518" t="s">
        <v>77</v>
      </c>
      <c r="E19" s="523">
        <v>0</v>
      </c>
      <c r="F19" s="518" t="s">
        <v>75</v>
      </c>
      <c r="G19" s="523">
        <v>0</v>
      </c>
      <c r="H19" s="518" t="s">
        <v>75</v>
      </c>
      <c r="I19" s="523">
        <f t="shared" si="0"/>
        <v>0</v>
      </c>
      <c r="J19" s="518" t="s">
        <v>75</v>
      </c>
      <c r="K19" s="524">
        <f t="shared" si="1"/>
        <v>0</v>
      </c>
      <c r="L19" s="525" t="s">
        <v>78</v>
      </c>
      <c r="N19" s="521"/>
      <c r="O19" s="522">
        <v>0</v>
      </c>
      <c r="P19" s="518" t="s">
        <v>77</v>
      </c>
      <c r="Q19" s="523">
        <v>0</v>
      </c>
      <c r="R19" s="518" t="s">
        <v>75</v>
      </c>
      <c r="S19" s="523">
        <v>0</v>
      </c>
      <c r="T19" s="518" t="s">
        <v>75</v>
      </c>
      <c r="U19" s="524">
        <f t="shared" si="2"/>
        <v>0</v>
      </c>
      <c r="V19" s="525" t="s">
        <v>78</v>
      </c>
      <c r="W19" s="524">
        <f t="shared" si="3"/>
        <v>0</v>
      </c>
      <c r="X19" s="518" t="s">
        <v>75</v>
      </c>
      <c r="Y19" s="524">
        <f t="shared" si="4"/>
        <v>0</v>
      </c>
      <c r="Z19" s="518" t="s">
        <v>75</v>
      </c>
      <c r="AA19" s="515"/>
      <c r="AB19" s="515"/>
      <c r="AD19" s="540"/>
      <c r="AE19" s="541"/>
      <c r="AF19" s="542"/>
      <c r="AG19" s="543"/>
      <c r="AH19" s="543">
        <f t="shared" si="5"/>
        <v>0</v>
      </c>
      <c r="AI19" s="544">
        <f t="shared" si="6"/>
        <v>0</v>
      </c>
      <c r="AJ19" s="545"/>
      <c r="AK19" s="546"/>
      <c r="AL19" s="543"/>
      <c r="AM19" s="547"/>
      <c r="AN19" s="543"/>
      <c r="AO19" s="548"/>
      <c r="AP19" s="543"/>
      <c r="AQ19" s="549"/>
      <c r="AR19" s="506"/>
      <c r="AS19" s="550"/>
      <c r="AT19" s="551">
        <f t="shared" si="7"/>
        <v>0</v>
      </c>
      <c r="AU19" s="542"/>
      <c r="AV19" s="546"/>
      <c r="AW19" s="543"/>
      <c r="AX19" s="547"/>
      <c r="AY19" s="543"/>
      <c r="AZ19" s="552"/>
      <c r="BA19" s="506"/>
      <c r="BB19" s="550">
        <f t="shared" si="8"/>
        <v>0</v>
      </c>
      <c r="BC19" s="549"/>
      <c r="BD19" s="553"/>
      <c r="BE19" s="545"/>
      <c r="BF19" s="546"/>
      <c r="BG19" s="543"/>
      <c r="BH19" s="547"/>
      <c r="BI19" s="543"/>
      <c r="BJ19" s="548"/>
      <c r="BK19" s="543"/>
      <c r="BL19" s="549"/>
      <c r="BM19" s="545"/>
      <c r="BN19" s="546"/>
    </row>
    <row r="20" spans="1:66" s="454" customFormat="1" ht="17.25" customHeight="1" x14ac:dyDescent="0.25">
      <c r="A20" s="1096"/>
      <c r="B20" s="521"/>
      <c r="C20" s="522">
        <v>0</v>
      </c>
      <c r="D20" s="518" t="s">
        <v>77</v>
      </c>
      <c r="E20" s="523">
        <v>0</v>
      </c>
      <c r="F20" s="518" t="s">
        <v>75</v>
      </c>
      <c r="G20" s="523">
        <v>0</v>
      </c>
      <c r="H20" s="518" t="s">
        <v>75</v>
      </c>
      <c r="I20" s="523">
        <f t="shared" si="0"/>
        <v>0</v>
      </c>
      <c r="J20" s="518" t="s">
        <v>75</v>
      </c>
      <c r="K20" s="524">
        <f t="shared" si="1"/>
        <v>0</v>
      </c>
      <c r="L20" s="525" t="s">
        <v>78</v>
      </c>
      <c r="N20" s="521"/>
      <c r="O20" s="522">
        <v>0</v>
      </c>
      <c r="P20" s="518" t="s">
        <v>77</v>
      </c>
      <c r="Q20" s="523">
        <v>0</v>
      </c>
      <c r="R20" s="518" t="s">
        <v>75</v>
      </c>
      <c r="S20" s="523">
        <v>0</v>
      </c>
      <c r="T20" s="518" t="s">
        <v>75</v>
      </c>
      <c r="U20" s="524">
        <f t="shared" si="2"/>
        <v>0</v>
      </c>
      <c r="V20" s="525" t="s">
        <v>78</v>
      </c>
      <c r="W20" s="524">
        <f t="shared" si="3"/>
        <v>0</v>
      </c>
      <c r="X20" s="518" t="s">
        <v>75</v>
      </c>
      <c r="Y20" s="524">
        <f t="shared" si="4"/>
        <v>0</v>
      </c>
      <c r="Z20" s="518" t="s">
        <v>75</v>
      </c>
      <c r="AA20" s="515"/>
      <c r="AB20" s="515"/>
      <c r="AD20" s="540"/>
      <c r="AE20" s="541"/>
      <c r="AF20" s="542"/>
      <c r="AG20" s="543"/>
      <c r="AH20" s="543">
        <f t="shared" si="5"/>
        <v>0</v>
      </c>
      <c r="AI20" s="544">
        <f t="shared" si="6"/>
        <v>0</v>
      </c>
      <c r="AJ20" s="545"/>
      <c r="AK20" s="546"/>
      <c r="AL20" s="543"/>
      <c r="AM20" s="547"/>
      <c r="AN20" s="543"/>
      <c r="AO20" s="548"/>
      <c r="AP20" s="543"/>
      <c r="AQ20" s="549"/>
      <c r="AR20" s="506"/>
      <c r="AS20" s="550"/>
      <c r="AT20" s="551">
        <f t="shared" si="7"/>
        <v>0</v>
      </c>
      <c r="AU20" s="542"/>
      <c r="AV20" s="546"/>
      <c r="AW20" s="543"/>
      <c r="AX20" s="547"/>
      <c r="AY20" s="543"/>
      <c r="AZ20" s="552"/>
      <c r="BA20" s="506"/>
      <c r="BB20" s="550">
        <f t="shared" si="8"/>
        <v>0</v>
      </c>
      <c r="BC20" s="549"/>
      <c r="BD20" s="553"/>
      <c r="BE20" s="545"/>
      <c r="BF20" s="546"/>
      <c r="BG20" s="543"/>
      <c r="BH20" s="547"/>
      <c r="BI20" s="543"/>
      <c r="BJ20" s="548"/>
      <c r="BK20" s="543"/>
      <c r="BL20" s="549"/>
      <c r="BM20" s="545"/>
      <c r="BN20" s="546"/>
    </row>
    <row r="21" spans="1:66" s="454" customFormat="1" ht="17.25" customHeight="1" x14ac:dyDescent="0.25">
      <c r="A21" s="1096"/>
      <c r="B21" s="521"/>
      <c r="C21" s="522">
        <v>0</v>
      </c>
      <c r="D21" s="518" t="s">
        <v>77</v>
      </c>
      <c r="E21" s="523">
        <v>0</v>
      </c>
      <c r="F21" s="518" t="s">
        <v>75</v>
      </c>
      <c r="G21" s="523">
        <v>0</v>
      </c>
      <c r="H21" s="518" t="s">
        <v>75</v>
      </c>
      <c r="I21" s="523">
        <f t="shared" si="0"/>
        <v>0</v>
      </c>
      <c r="J21" s="518" t="s">
        <v>75</v>
      </c>
      <c r="K21" s="524">
        <f t="shared" si="1"/>
        <v>0</v>
      </c>
      <c r="L21" s="525" t="s">
        <v>78</v>
      </c>
      <c r="N21" s="521"/>
      <c r="O21" s="522">
        <v>0</v>
      </c>
      <c r="P21" s="518" t="s">
        <v>77</v>
      </c>
      <c r="Q21" s="523">
        <v>0</v>
      </c>
      <c r="R21" s="518" t="s">
        <v>75</v>
      </c>
      <c r="S21" s="523">
        <v>0</v>
      </c>
      <c r="T21" s="518" t="s">
        <v>75</v>
      </c>
      <c r="U21" s="524">
        <f t="shared" si="2"/>
        <v>0</v>
      </c>
      <c r="V21" s="525" t="s">
        <v>78</v>
      </c>
      <c r="W21" s="524">
        <f t="shared" si="3"/>
        <v>0</v>
      </c>
      <c r="X21" s="518" t="s">
        <v>75</v>
      </c>
      <c r="Y21" s="524">
        <f t="shared" si="4"/>
        <v>0</v>
      </c>
      <c r="Z21" s="518" t="s">
        <v>75</v>
      </c>
      <c r="AA21" s="515"/>
      <c r="AB21" s="515"/>
      <c r="AD21" s="540"/>
      <c r="AE21" s="541"/>
      <c r="AF21" s="542"/>
      <c r="AG21" s="543"/>
      <c r="AH21" s="543">
        <f t="shared" si="5"/>
        <v>0</v>
      </c>
      <c r="AI21" s="544">
        <f t="shared" si="6"/>
        <v>0</v>
      </c>
      <c r="AJ21" s="545"/>
      <c r="AK21" s="546"/>
      <c r="AL21" s="543"/>
      <c r="AM21" s="547"/>
      <c r="AN21" s="543"/>
      <c r="AO21" s="548"/>
      <c r="AP21" s="543"/>
      <c r="AQ21" s="549"/>
      <c r="AR21" s="506"/>
      <c r="AS21" s="550"/>
      <c r="AT21" s="551">
        <f t="shared" si="7"/>
        <v>0</v>
      </c>
      <c r="AU21" s="542"/>
      <c r="AV21" s="546"/>
      <c r="AW21" s="543"/>
      <c r="AX21" s="547"/>
      <c r="AY21" s="543"/>
      <c r="AZ21" s="552"/>
      <c r="BA21" s="506"/>
      <c r="BB21" s="550">
        <f t="shared" si="8"/>
        <v>0</v>
      </c>
      <c r="BC21" s="549"/>
      <c r="BD21" s="553"/>
      <c r="BE21" s="545"/>
      <c r="BF21" s="546"/>
      <c r="BG21" s="543"/>
      <c r="BH21" s="547"/>
      <c r="BI21" s="543"/>
      <c r="BJ21" s="548"/>
      <c r="BK21" s="543"/>
      <c r="BL21" s="549"/>
      <c r="BM21" s="545"/>
      <c r="BN21" s="546"/>
    </row>
    <row r="22" spans="1:66" s="454" customFormat="1" ht="17.25" customHeight="1" x14ac:dyDescent="0.25">
      <c r="A22" s="1096"/>
      <c r="B22" s="521"/>
      <c r="C22" s="522">
        <v>0</v>
      </c>
      <c r="D22" s="518" t="s">
        <v>77</v>
      </c>
      <c r="E22" s="523">
        <v>0</v>
      </c>
      <c r="F22" s="518" t="s">
        <v>75</v>
      </c>
      <c r="G22" s="523">
        <v>0</v>
      </c>
      <c r="H22" s="518" t="s">
        <v>75</v>
      </c>
      <c r="I22" s="523">
        <f t="shared" si="0"/>
        <v>0</v>
      </c>
      <c r="J22" s="518" t="s">
        <v>75</v>
      </c>
      <c r="K22" s="524">
        <f t="shared" si="1"/>
        <v>0</v>
      </c>
      <c r="L22" s="525" t="s">
        <v>78</v>
      </c>
      <c r="N22" s="521"/>
      <c r="O22" s="522">
        <v>0</v>
      </c>
      <c r="P22" s="518" t="s">
        <v>77</v>
      </c>
      <c r="Q22" s="523">
        <v>0</v>
      </c>
      <c r="R22" s="518" t="s">
        <v>75</v>
      </c>
      <c r="S22" s="523">
        <v>0</v>
      </c>
      <c r="T22" s="518" t="s">
        <v>75</v>
      </c>
      <c r="U22" s="524">
        <f t="shared" si="2"/>
        <v>0</v>
      </c>
      <c r="V22" s="525" t="s">
        <v>78</v>
      </c>
      <c r="W22" s="524">
        <f t="shared" si="3"/>
        <v>0</v>
      </c>
      <c r="X22" s="518" t="s">
        <v>75</v>
      </c>
      <c r="Y22" s="524">
        <f t="shared" si="4"/>
        <v>0</v>
      </c>
      <c r="Z22" s="518" t="s">
        <v>75</v>
      </c>
      <c r="AA22" s="515"/>
      <c r="AB22" s="515"/>
      <c r="AD22" s="540"/>
      <c r="AE22" s="541"/>
      <c r="AF22" s="542"/>
      <c r="AG22" s="543"/>
      <c r="AH22" s="543">
        <f t="shared" si="5"/>
        <v>0</v>
      </c>
      <c r="AI22" s="544">
        <f t="shared" si="6"/>
        <v>0</v>
      </c>
      <c r="AJ22" s="545"/>
      <c r="AK22" s="546"/>
      <c r="AL22" s="543"/>
      <c r="AM22" s="547"/>
      <c r="AN22" s="543"/>
      <c r="AO22" s="548"/>
      <c r="AP22" s="543"/>
      <c r="AQ22" s="549"/>
      <c r="AR22" s="506"/>
      <c r="AS22" s="550"/>
      <c r="AT22" s="551">
        <f t="shared" si="7"/>
        <v>0</v>
      </c>
      <c r="AU22" s="542"/>
      <c r="AV22" s="546"/>
      <c r="AW22" s="543"/>
      <c r="AX22" s="547"/>
      <c r="AY22" s="543"/>
      <c r="AZ22" s="552"/>
      <c r="BA22" s="506"/>
      <c r="BB22" s="550">
        <f t="shared" si="8"/>
        <v>0</v>
      </c>
      <c r="BC22" s="549"/>
      <c r="BD22" s="553"/>
      <c r="BE22" s="545"/>
      <c r="BF22" s="546"/>
      <c r="BG22" s="543"/>
      <c r="BH22" s="547"/>
      <c r="BI22" s="543"/>
      <c r="BJ22" s="548"/>
      <c r="BK22" s="543"/>
      <c r="BL22" s="549"/>
      <c r="BM22" s="545"/>
      <c r="BN22" s="546"/>
    </row>
    <row r="23" spans="1:66" s="454" customFormat="1" ht="17.25" customHeight="1" x14ac:dyDescent="0.25">
      <c r="A23" s="1096"/>
      <c r="B23" s="521"/>
      <c r="C23" s="522">
        <v>0</v>
      </c>
      <c r="D23" s="518" t="s">
        <v>77</v>
      </c>
      <c r="E23" s="523">
        <v>0</v>
      </c>
      <c r="F23" s="518" t="s">
        <v>75</v>
      </c>
      <c r="G23" s="523">
        <v>0</v>
      </c>
      <c r="H23" s="518" t="s">
        <v>75</v>
      </c>
      <c r="I23" s="523">
        <f t="shared" si="0"/>
        <v>0</v>
      </c>
      <c r="J23" s="518" t="s">
        <v>75</v>
      </c>
      <c r="K23" s="524">
        <f t="shared" si="1"/>
        <v>0</v>
      </c>
      <c r="L23" s="525" t="s">
        <v>78</v>
      </c>
      <c r="N23" s="521"/>
      <c r="O23" s="522">
        <v>0</v>
      </c>
      <c r="P23" s="518" t="s">
        <v>77</v>
      </c>
      <c r="Q23" s="523">
        <v>0</v>
      </c>
      <c r="R23" s="518" t="s">
        <v>75</v>
      </c>
      <c r="S23" s="523">
        <v>0</v>
      </c>
      <c r="T23" s="518" t="s">
        <v>75</v>
      </c>
      <c r="U23" s="524">
        <f t="shared" si="2"/>
        <v>0</v>
      </c>
      <c r="V23" s="525" t="s">
        <v>78</v>
      </c>
      <c r="W23" s="524">
        <f t="shared" si="3"/>
        <v>0</v>
      </c>
      <c r="X23" s="518" t="s">
        <v>75</v>
      </c>
      <c r="Y23" s="524">
        <f t="shared" si="4"/>
        <v>0</v>
      </c>
      <c r="Z23" s="518" t="s">
        <v>75</v>
      </c>
      <c r="AA23" s="515"/>
      <c r="AB23" s="515"/>
      <c r="AD23" s="540"/>
      <c r="AE23" s="541"/>
      <c r="AF23" s="542"/>
      <c r="AG23" s="543"/>
      <c r="AH23" s="543">
        <f t="shared" si="5"/>
        <v>0</v>
      </c>
      <c r="AI23" s="544">
        <f t="shared" si="6"/>
        <v>0</v>
      </c>
      <c r="AJ23" s="545"/>
      <c r="AK23" s="546"/>
      <c r="AL23" s="543"/>
      <c r="AM23" s="547"/>
      <c r="AN23" s="543"/>
      <c r="AO23" s="548"/>
      <c r="AP23" s="543"/>
      <c r="AQ23" s="549"/>
      <c r="AR23" s="506"/>
      <c r="AS23" s="550"/>
      <c r="AT23" s="551">
        <f t="shared" si="7"/>
        <v>0</v>
      </c>
      <c r="AU23" s="542"/>
      <c r="AV23" s="546"/>
      <c r="AW23" s="543"/>
      <c r="AX23" s="547"/>
      <c r="AY23" s="543"/>
      <c r="AZ23" s="552"/>
      <c r="BA23" s="506"/>
      <c r="BB23" s="550">
        <f t="shared" si="8"/>
        <v>0</v>
      </c>
      <c r="BC23" s="549"/>
      <c r="BD23" s="553"/>
      <c r="BE23" s="545"/>
      <c r="BF23" s="546"/>
      <c r="BG23" s="543"/>
      <c r="BH23" s="547"/>
      <c r="BI23" s="543"/>
      <c r="BJ23" s="548"/>
      <c r="BK23" s="543"/>
      <c r="BL23" s="549"/>
      <c r="BM23" s="545"/>
      <c r="BN23" s="546"/>
    </row>
    <row r="24" spans="1:66" s="454" customFormat="1" ht="17.25" customHeight="1" x14ac:dyDescent="0.25">
      <c r="A24" s="1096"/>
      <c r="B24" s="521"/>
      <c r="C24" s="522">
        <v>0</v>
      </c>
      <c r="D24" s="518" t="s">
        <v>77</v>
      </c>
      <c r="E24" s="523">
        <v>0</v>
      </c>
      <c r="F24" s="518" t="s">
        <v>75</v>
      </c>
      <c r="G24" s="523">
        <v>0</v>
      </c>
      <c r="H24" s="518" t="s">
        <v>75</v>
      </c>
      <c r="I24" s="523">
        <f t="shared" si="0"/>
        <v>0</v>
      </c>
      <c r="J24" s="518" t="s">
        <v>75</v>
      </c>
      <c r="K24" s="524">
        <f t="shared" si="1"/>
        <v>0</v>
      </c>
      <c r="L24" s="525" t="s">
        <v>78</v>
      </c>
      <c r="N24" s="521"/>
      <c r="O24" s="522">
        <v>0</v>
      </c>
      <c r="P24" s="518" t="s">
        <v>77</v>
      </c>
      <c r="Q24" s="523">
        <v>0</v>
      </c>
      <c r="R24" s="518" t="s">
        <v>75</v>
      </c>
      <c r="S24" s="523">
        <v>0</v>
      </c>
      <c r="T24" s="518" t="s">
        <v>75</v>
      </c>
      <c r="U24" s="524">
        <f t="shared" si="2"/>
        <v>0</v>
      </c>
      <c r="V24" s="525" t="s">
        <v>78</v>
      </c>
      <c r="W24" s="524">
        <f t="shared" si="3"/>
        <v>0</v>
      </c>
      <c r="X24" s="518" t="s">
        <v>75</v>
      </c>
      <c r="Y24" s="524">
        <f t="shared" si="4"/>
        <v>0</v>
      </c>
      <c r="Z24" s="518" t="s">
        <v>75</v>
      </c>
      <c r="AA24" s="515"/>
      <c r="AB24" s="515"/>
      <c r="AD24" s="540"/>
      <c r="AE24" s="541"/>
      <c r="AF24" s="542"/>
      <c r="AG24" s="543"/>
      <c r="AH24" s="543">
        <f t="shared" si="5"/>
        <v>0</v>
      </c>
      <c r="AI24" s="544">
        <f t="shared" si="6"/>
        <v>0</v>
      </c>
      <c r="AJ24" s="545"/>
      <c r="AK24" s="546"/>
      <c r="AL24" s="543"/>
      <c r="AM24" s="547"/>
      <c r="AN24" s="543"/>
      <c r="AO24" s="548"/>
      <c r="AP24" s="543"/>
      <c r="AQ24" s="549"/>
      <c r="AR24" s="506"/>
      <c r="AS24" s="550"/>
      <c r="AT24" s="551">
        <f t="shared" si="7"/>
        <v>0</v>
      </c>
      <c r="AU24" s="542"/>
      <c r="AV24" s="546"/>
      <c r="AW24" s="543"/>
      <c r="AX24" s="547"/>
      <c r="AY24" s="543"/>
      <c r="AZ24" s="552"/>
      <c r="BA24" s="506"/>
      <c r="BB24" s="550">
        <f t="shared" si="8"/>
        <v>0</v>
      </c>
      <c r="BC24" s="549"/>
      <c r="BD24" s="553"/>
      <c r="BE24" s="545"/>
      <c r="BF24" s="546"/>
      <c r="BG24" s="543"/>
      <c r="BH24" s="547"/>
      <c r="BI24" s="543"/>
      <c r="BJ24" s="548"/>
      <c r="BK24" s="543"/>
      <c r="BL24" s="549"/>
      <c r="BM24" s="545"/>
      <c r="BN24" s="546"/>
    </row>
    <row r="25" spans="1:66" s="454" customFormat="1" ht="17.25" customHeight="1" x14ac:dyDescent="0.25">
      <c r="A25" s="1096"/>
      <c r="B25" s="521"/>
      <c r="C25" s="522">
        <v>0</v>
      </c>
      <c r="D25" s="518" t="s">
        <v>77</v>
      </c>
      <c r="E25" s="523">
        <v>0</v>
      </c>
      <c r="F25" s="518" t="s">
        <v>75</v>
      </c>
      <c r="G25" s="523">
        <v>0</v>
      </c>
      <c r="H25" s="518" t="s">
        <v>75</v>
      </c>
      <c r="I25" s="523">
        <f t="shared" si="0"/>
        <v>0</v>
      </c>
      <c r="J25" s="518" t="s">
        <v>75</v>
      </c>
      <c r="K25" s="524">
        <f t="shared" si="1"/>
        <v>0</v>
      </c>
      <c r="L25" s="525" t="s">
        <v>78</v>
      </c>
      <c r="N25" s="521"/>
      <c r="O25" s="522">
        <v>0</v>
      </c>
      <c r="P25" s="518" t="s">
        <v>77</v>
      </c>
      <c r="Q25" s="523">
        <v>0</v>
      </c>
      <c r="R25" s="518" t="s">
        <v>75</v>
      </c>
      <c r="S25" s="523">
        <v>0</v>
      </c>
      <c r="T25" s="518" t="s">
        <v>75</v>
      </c>
      <c r="U25" s="524">
        <f t="shared" si="2"/>
        <v>0</v>
      </c>
      <c r="V25" s="525" t="s">
        <v>78</v>
      </c>
      <c r="W25" s="524">
        <f t="shared" si="3"/>
        <v>0</v>
      </c>
      <c r="X25" s="518" t="s">
        <v>75</v>
      </c>
      <c r="Y25" s="524">
        <f t="shared" si="4"/>
        <v>0</v>
      </c>
      <c r="Z25" s="518" t="s">
        <v>75</v>
      </c>
      <c r="AA25" s="515"/>
      <c r="AB25" s="515"/>
      <c r="AD25" s="540"/>
      <c r="AE25" s="541"/>
      <c r="AF25" s="542"/>
      <c r="AG25" s="543"/>
      <c r="AH25" s="543">
        <f t="shared" si="5"/>
        <v>0</v>
      </c>
      <c r="AI25" s="544">
        <f t="shared" si="6"/>
        <v>0</v>
      </c>
      <c r="AJ25" s="545"/>
      <c r="AK25" s="546"/>
      <c r="AL25" s="543"/>
      <c r="AM25" s="547"/>
      <c r="AN25" s="543"/>
      <c r="AO25" s="548"/>
      <c r="AP25" s="543"/>
      <c r="AQ25" s="549"/>
      <c r="AR25" s="506"/>
      <c r="AS25" s="550"/>
      <c r="AT25" s="551">
        <f t="shared" si="7"/>
        <v>0</v>
      </c>
      <c r="AU25" s="542"/>
      <c r="AV25" s="546"/>
      <c r="AW25" s="543"/>
      <c r="AX25" s="547"/>
      <c r="AY25" s="543"/>
      <c r="AZ25" s="552"/>
      <c r="BA25" s="506"/>
      <c r="BB25" s="550">
        <f t="shared" si="8"/>
        <v>0</v>
      </c>
      <c r="BC25" s="549"/>
      <c r="BD25" s="553"/>
      <c r="BE25" s="545"/>
      <c r="BF25" s="546"/>
      <c r="BG25" s="543"/>
      <c r="BH25" s="547"/>
      <c r="BI25" s="543"/>
      <c r="BJ25" s="548"/>
      <c r="BK25" s="543"/>
      <c r="BL25" s="549"/>
      <c r="BM25" s="545"/>
      <c r="BN25" s="546"/>
    </row>
    <row r="26" spans="1:66" s="454" customFormat="1" ht="17.25" customHeight="1" x14ac:dyDescent="0.25">
      <c r="A26" s="1096"/>
      <c r="B26" s="521"/>
      <c r="C26" s="522">
        <v>0</v>
      </c>
      <c r="D26" s="518" t="s">
        <v>77</v>
      </c>
      <c r="E26" s="523">
        <v>0</v>
      </c>
      <c r="F26" s="518" t="s">
        <v>75</v>
      </c>
      <c r="G26" s="523">
        <v>0</v>
      </c>
      <c r="H26" s="518" t="s">
        <v>75</v>
      </c>
      <c r="I26" s="523">
        <f t="shared" si="0"/>
        <v>0</v>
      </c>
      <c r="J26" s="518" t="s">
        <v>75</v>
      </c>
      <c r="K26" s="524">
        <f t="shared" si="1"/>
        <v>0</v>
      </c>
      <c r="L26" s="525" t="s">
        <v>78</v>
      </c>
      <c r="N26" s="521"/>
      <c r="O26" s="522">
        <v>0</v>
      </c>
      <c r="P26" s="518" t="s">
        <v>77</v>
      </c>
      <c r="Q26" s="523">
        <v>0</v>
      </c>
      <c r="R26" s="518" t="s">
        <v>75</v>
      </c>
      <c r="S26" s="523">
        <v>0</v>
      </c>
      <c r="T26" s="518" t="s">
        <v>75</v>
      </c>
      <c r="U26" s="524">
        <f t="shared" si="2"/>
        <v>0</v>
      </c>
      <c r="V26" s="525" t="s">
        <v>78</v>
      </c>
      <c r="W26" s="524">
        <f t="shared" si="3"/>
        <v>0</v>
      </c>
      <c r="X26" s="518" t="s">
        <v>75</v>
      </c>
      <c r="Y26" s="524">
        <f t="shared" si="4"/>
        <v>0</v>
      </c>
      <c r="Z26" s="518" t="s">
        <v>75</v>
      </c>
      <c r="AA26" s="515"/>
      <c r="AB26" s="515"/>
      <c r="AD26" s="540"/>
      <c r="AE26" s="541"/>
      <c r="AF26" s="542"/>
      <c r="AG26" s="543"/>
      <c r="AH26" s="543">
        <f t="shared" si="5"/>
        <v>0</v>
      </c>
      <c r="AI26" s="544">
        <f t="shared" si="6"/>
        <v>0</v>
      </c>
      <c r="AJ26" s="545"/>
      <c r="AK26" s="546"/>
      <c r="AL26" s="543"/>
      <c r="AM26" s="547"/>
      <c r="AN26" s="543"/>
      <c r="AO26" s="548"/>
      <c r="AP26" s="543"/>
      <c r="AQ26" s="549"/>
      <c r="AR26" s="506"/>
      <c r="AS26" s="550"/>
      <c r="AT26" s="551">
        <f t="shared" si="7"/>
        <v>0</v>
      </c>
      <c r="AU26" s="542"/>
      <c r="AV26" s="546"/>
      <c r="AW26" s="543"/>
      <c r="AX26" s="547"/>
      <c r="AY26" s="543"/>
      <c r="AZ26" s="552"/>
      <c r="BA26" s="506"/>
      <c r="BB26" s="550">
        <f t="shared" si="8"/>
        <v>0</v>
      </c>
      <c r="BC26" s="549"/>
      <c r="BD26" s="553"/>
      <c r="BE26" s="545"/>
      <c r="BF26" s="546"/>
      <c r="BG26" s="543"/>
      <c r="BH26" s="547"/>
      <c r="BI26" s="543"/>
      <c r="BJ26" s="548"/>
      <c r="BK26" s="543"/>
      <c r="BL26" s="549"/>
      <c r="BM26" s="545"/>
      <c r="BN26" s="546"/>
    </row>
    <row r="27" spans="1:66" s="454" customFormat="1" ht="17.25" customHeight="1" x14ac:dyDescent="0.25">
      <c r="A27" s="1096"/>
      <c r="B27" s="521"/>
      <c r="C27" s="522">
        <v>0</v>
      </c>
      <c r="D27" s="518" t="s">
        <v>77</v>
      </c>
      <c r="E27" s="523">
        <v>0</v>
      </c>
      <c r="F27" s="518" t="s">
        <v>75</v>
      </c>
      <c r="G27" s="523">
        <v>0</v>
      </c>
      <c r="H27" s="518" t="s">
        <v>75</v>
      </c>
      <c r="I27" s="523">
        <f t="shared" si="0"/>
        <v>0</v>
      </c>
      <c r="J27" s="518" t="s">
        <v>75</v>
      </c>
      <c r="K27" s="524">
        <f t="shared" si="1"/>
        <v>0</v>
      </c>
      <c r="L27" s="525" t="s">
        <v>78</v>
      </c>
      <c r="N27" s="521"/>
      <c r="O27" s="522">
        <v>0</v>
      </c>
      <c r="P27" s="518" t="s">
        <v>77</v>
      </c>
      <c r="Q27" s="523">
        <v>0</v>
      </c>
      <c r="R27" s="518" t="s">
        <v>75</v>
      </c>
      <c r="S27" s="523">
        <v>0</v>
      </c>
      <c r="T27" s="518" t="s">
        <v>75</v>
      </c>
      <c r="U27" s="524">
        <f t="shared" si="2"/>
        <v>0</v>
      </c>
      <c r="V27" s="525" t="s">
        <v>78</v>
      </c>
      <c r="W27" s="524">
        <f t="shared" si="3"/>
        <v>0</v>
      </c>
      <c r="X27" s="518" t="s">
        <v>75</v>
      </c>
      <c r="Y27" s="524">
        <f t="shared" si="4"/>
        <v>0</v>
      </c>
      <c r="Z27" s="518" t="s">
        <v>75</v>
      </c>
      <c r="AA27" s="515"/>
      <c r="AB27" s="515"/>
      <c r="AD27" s="540"/>
      <c r="AE27" s="541"/>
      <c r="AF27" s="542"/>
      <c r="AG27" s="543"/>
      <c r="AH27" s="543">
        <f t="shared" si="5"/>
        <v>0</v>
      </c>
      <c r="AI27" s="544">
        <f t="shared" si="6"/>
        <v>0</v>
      </c>
      <c r="AJ27" s="545"/>
      <c r="AK27" s="546"/>
      <c r="AL27" s="543"/>
      <c r="AM27" s="547"/>
      <c r="AN27" s="543"/>
      <c r="AO27" s="548"/>
      <c r="AP27" s="543"/>
      <c r="AQ27" s="549"/>
      <c r="AR27" s="506"/>
      <c r="AS27" s="550"/>
      <c r="AT27" s="551">
        <f t="shared" si="7"/>
        <v>0</v>
      </c>
      <c r="AU27" s="542"/>
      <c r="AV27" s="546"/>
      <c r="AW27" s="543"/>
      <c r="AX27" s="547"/>
      <c r="AY27" s="543"/>
      <c r="AZ27" s="552"/>
      <c r="BA27" s="506"/>
      <c r="BB27" s="550">
        <f t="shared" si="8"/>
        <v>0</v>
      </c>
      <c r="BC27" s="549"/>
      <c r="BD27" s="553"/>
      <c r="BE27" s="545"/>
      <c r="BF27" s="546"/>
      <c r="BG27" s="543"/>
      <c r="BH27" s="547"/>
      <c r="BI27" s="543"/>
      <c r="BJ27" s="548"/>
      <c r="BK27" s="543"/>
      <c r="BL27" s="549"/>
      <c r="BM27" s="545"/>
      <c r="BN27" s="546"/>
    </row>
    <row r="28" spans="1:66" s="454" customFormat="1" ht="17.25" customHeight="1" x14ac:dyDescent="0.25">
      <c r="A28" s="1096"/>
      <c r="B28" s="521"/>
      <c r="C28" s="522">
        <v>0</v>
      </c>
      <c r="D28" s="518" t="s">
        <v>77</v>
      </c>
      <c r="E28" s="523">
        <v>0</v>
      </c>
      <c r="F28" s="518" t="s">
        <v>75</v>
      </c>
      <c r="G28" s="523">
        <v>0</v>
      </c>
      <c r="H28" s="518" t="s">
        <v>75</v>
      </c>
      <c r="I28" s="523">
        <f t="shared" si="0"/>
        <v>0</v>
      </c>
      <c r="J28" s="518" t="s">
        <v>75</v>
      </c>
      <c r="K28" s="524">
        <f t="shared" si="1"/>
        <v>0</v>
      </c>
      <c r="L28" s="525" t="s">
        <v>78</v>
      </c>
      <c r="N28" s="521"/>
      <c r="O28" s="522">
        <v>0</v>
      </c>
      <c r="P28" s="518" t="s">
        <v>77</v>
      </c>
      <c r="Q28" s="523">
        <v>0</v>
      </c>
      <c r="R28" s="518" t="s">
        <v>75</v>
      </c>
      <c r="S28" s="523">
        <v>0</v>
      </c>
      <c r="T28" s="518" t="s">
        <v>75</v>
      </c>
      <c r="U28" s="524">
        <f t="shared" si="2"/>
        <v>0</v>
      </c>
      <c r="V28" s="525" t="s">
        <v>78</v>
      </c>
      <c r="W28" s="524">
        <f t="shared" si="3"/>
        <v>0</v>
      </c>
      <c r="X28" s="518" t="s">
        <v>75</v>
      </c>
      <c r="Y28" s="524">
        <f t="shared" si="4"/>
        <v>0</v>
      </c>
      <c r="Z28" s="518" t="s">
        <v>75</v>
      </c>
      <c r="AA28" s="515"/>
      <c r="AB28" s="515"/>
      <c r="AD28" s="540"/>
      <c r="AE28" s="541"/>
      <c r="AF28" s="542"/>
      <c r="AG28" s="543"/>
      <c r="AH28" s="543">
        <f t="shared" si="5"/>
        <v>0</v>
      </c>
      <c r="AI28" s="544">
        <f t="shared" si="6"/>
        <v>0</v>
      </c>
      <c r="AJ28" s="545"/>
      <c r="AK28" s="546"/>
      <c r="AL28" s="543"/>
      <c r="AM28" s="547"/>
      <c r="AN28" s="543"/>
      <c r="AO28" s="548"/>
      <c r="AP28" s="543"/>
      <c r="AQ28" s="549"/>
      <c r="AR28" s="506"/>
      <c r="AS28" s="550"/>
      <c r="AT28" s="551">
        <f t="shared" si="7"/>
        <v>0</v>
      </c>
      <c r="AU28" s="542"/>
      <c r="AV28" s="546"/>
      <c r="AW28" s="543"/>
      <c r="AX28" s="547"/>
      <c r="AY28" s="543"/>
      <c r="AZ28" s="552"/>
      <c r="BA28" s="506"/>
      <c r="BB28" s="550">
        <f t="shared" si="8"/>
        <v>0</v>
      </c>
      <c r="BC28" s="549"/>
      <c r="BD28" s="553"/>
      <c r="BE28" s="545"/>
      <c r="BF28" s="546"/>
      <c r="BG28" s="543"/>
      <c r="BH28" s="547"/>
      <c r="BI28" s="543"/>
      <c r="BJ28" s="548"/>
      <c r="BK28" s="543"/>
      <c r="BL28" s="549"/>
      <c r="BM28" s="545"/>
      <c r="BN28" s="546"/>
    </row>
    <row r="29" spans="1:66" s="454" customFormat="1" ht="17.25" customHeight="1" x14ac:dyDescent="0.25">
      <c r="A29" s="1096"/>
      <c r="B29" s="521"/>
      <c r="C29" s="522">
        <v>0</v>
      </c>
      <c r="D29" s="518" t="s">
        <v>77</v>
      </c>
      <c r="E29" s="523">
        <v>0</v>
      </c>
      <c r="F29" s="518" t="s">
        <v>75</v>
      </c>
      <c r="G29" s="523">
        <v>0</v>
      </c>
      <c r="H29" s="518" t="s">
        <v>75</v>
      </c>
      <c r="I29" s="523">
        <f t="shared" si="0"/>
        <v>0</v>
      </c>
      <c r="J29" s="518" t="s">
        <v>75</v>
      </c>
      <c r="K29" s="524">
        <f t="shared" si="1"/>
        <v>0</v>
      </c>
      <c r="L29" s="525" t="s">
        <v>78</v>
      </c>
      <c r="N29" s="521"/>
      <c r="O29" s="522">
        <v>0</v>
      </c>
      <c r="P29" s="518" t="s">
        <v>77</v>
      </c>
      <c r="Q29" s="523">
        <v>0</v>
      </c>
      <c r="R29" s="518" t="s">
        <v>75</v>
      </c>
      <c r="S29" s="523">
        <v>0</v>
      </c>
      <c r="T29" s="518" t="s">
        <v>75</v>
      </c>
      <c r="U29" s="524">
        <f t="shared" si="2"/>
        <v>0</v>
      </c>
      <c r="V29" s="525" t="s">
        <v>78</v>
      </c>
      <c r="W29" s="524">
        <f t="shared" si="3"/>
        <v>0</v>
      </c>
      <c r="X29" s="518" t="s">
        <v>75</v>
      </c>
      <c r="Y29" s="524">
        <f t="shared" si="4"/>
        <v>0</v>
      </c>
      <c r="Z29" s="518" t="s">
        <v>75</v>
      </c>
      <c r="AA29" s="515"/>
      <c r="AB29" s="515"/>
      <c r="AD29" s="540"/>
      <c r="AE29" s="541"/>
      <c r="AF29" s="542"/>
      <c r="AG29" s="543"/>
      <c r="AH29" s="543">
        <f t="shared" si="5"/>
        <v>0</v>
      </c>
      <c r="AI29" s="544">
        <f t="shared" si="6"/>
        <v>0</v>
      </c>
      <c r="AJ29" s="545"/>
      <c r="AK29" s="546"/>
      <c r="AL29" s="543"/>
      <c r="AM29" s="547"/>
      <c r="AN29" s="543"/>
      <c r="AO29" s="548"/>
      <c r="AP29" s="543"/>
      <c r="AQ29" s="549"/>
      <c r="AR29" s="506"/>
      <c r="AS29" s="550"/>
      <c r="AT29" s="551">
        <f t="shared" si="7"/>
        <v>0</v>
      </c>
      <c r="AU29" s="542"/>
      <c r="AV29" s="546"/>
      <c r="AW29" s="543"/>
      <c r="AX29" s="547"/>
      <c r="AY29" s="543"/>
      <c r="AZ29" s="552"/>
      <c r="BA29" s="506"/>
      <c r="BB29" s="550">
        <f t="shared" si="8"/>
        <v>0</v>
      </c>
      <c r="BC29" s="549"/>
      <c r="BD29" s="553"/>
      <c r="BE29" s="545"/>
      <c r="BF29" s="546"/>
      <c r="BG29" s="543"/>
      <c r="BH29" s="547"/>
      <c r="BI29" s="543"/>
      <c r="BJ29" s="548"/>
      <c r="BK29" s="543"/>
      <c r="BL29" s="549"/>
      <c r="BM29" s="545"/>
      <c r="BN29" s="546"/>
    </row>
    <row r="30" spans="1:66" s="454" customFormat="1" ht="17.25" customHeight="1" x14ac:dyDescent="0.25">
      <c r="A30" s="1096"/>
      <c r="B30" s="521"/>
      <c r="C30" s="522">
        <v>0</v>
      </c>
      <c r="D30" s="518" t="s">
        <v>77</v>
      </c>
      <c r="E30" s="523">
        <v>0</v>
      </c>
      <c r="F30" s="518" t="s">
        <v>75</v>
      </c>
      <c r="G30" s="523">
        <v>0</v>
      </c>
      <c r="H30" s="518" t="s">
        <v>75</v>
      </c>
      <c r="I30" s="523">
        <f t="shared" si="0"/>
        <v>0</v>
      </c>
      <c r="J30" s="518" t="s">
        <v>75</v>
      </c>
      <c r="K30" s="524">
        <f t="shared" si="1"/>
        <v>0</v>
      </c>
      <c r="L30" s="525" t="s">
        <v>78</v>
      </c>
      <c r="N30" s="521"/>
      <c r="O30" s="522">
        <v>0</v>
      </c>
      <c r="P30" s="518" t="s">
        <v>77</v>
      </c>
      <c r="Q30" s="523">
        <v>0</v>
      </c>
      <c r="R30" s="518" t="s">
        <v>75</v>
      </c>
      <c r="S30" s="523">
        <v>0</v>
      </c>
      <c r="T30" s="518" t="s">
        <v>75</v>
      </c>
      <c r="U30" s="524">
        <f t="shared" si="2"/>
        <v>0</v>
      </c>
      <c r="V30" s="525" t="s">
        <v>78</v>
      </c>
      <c r="W30" s="524">
        <f t="shared" si="3"/>
        <v>0</v>
      </c>
      <c r="X30" s="518" t="s">
        <v>75</v>
      </c>
      <c r="Y30" s="524">
        <f t="shared" si="4"/>
        <v>0</v>
      </c>
      <c r="Z30" s="518" t="s">
        <v>75</v>
      </c>
      <c r="AA30" s="515"/>
      <c r="AB30" s="515"/>
      <c r="AD30" s="479" t="s">
        <v>124</v>
      </c>
      <c r="AE30" s="480"/>
      <c r="AF30" s="480"/>
      <c r="AG30" s="480"/>
      <c r="AH30" s="480"/>
      <c r="AI30" s="554"/>
      <c r="AJ30" s="555">
        <f t="shared" ref="AJ30" si="9">SUM(AJ7:AJ29)</f>
        <v>0</v>
      </c>
      <c r="AK30" s="556">
        <f>SUM(AK7:AK29)</f>
        <v>0</v>
      </c>
      <c r="AL30" s="557">
        <f>SUM(AL7:AL29)</f>
        <v>0</v>
      </c>
      <c r="AM30" s="558">
        <f>SUM(AM7:AM29)</f>
        <v>0</v>
      </c>
      <c r="AN30" s="557">
        <f>SUM(AN7:AN29)</f>
        <v>0</v>
      </c>
      <c r="AO30" s="559">
        <f>SUM(AO7:AO29)</f>
        <v>0</v>
      </c>
      <c r="AP30" s="557">
        <f t="shared" ref="AP30" si="10">SUM(AP7:AP29)</f>
        <v>0</v>
      </c>
      <c r="AQ30" s="560">
        <f>SUM(AQ7:AQ29)</f>
        <v>0</v>
      </c>
      <c r="AR30" s="506"/>
      <c r="AS30" s="561"/>
      <c r="AT30" s="554"/>
      <c r="AU30" s="557">
        <f t="shared" ref="AU30:BE30" si="11">SUM(AU7:AU29)</f>
        <v>0</v>
      </c>
      <c r="AV30" s="556">
        <f t="shared" si="11"/>
        <v>0</v>
      </c>
      <c r="AW30" s="557">
        <f t="shared" si="11"/>
        <v>0</v>
      </c>
      <c r="AX30" s="558">
        <f t="shared" si="11"/>
        <v>0</v>
      </c>
      <c r="AY30" s="557">
        <f t="shared" si="11"/>
        <v>0</v>
      </c>
      <c r="AZ30" s="562"/>
      <c r="BA30" s="506"/>
      <c r="BB30" s="555">
        <f>SUM(BB7:BB29)</f>
        <v>0</v>
      </c>
      <c r="BC30" s="560">
        <f t="shared" ref="BC30" si="12">SUM(BC7:BC29)</f>
        <v>0</v>
      </c>
      <c r="BD30" s="553"/>
      <c r="BE30" s="555">
        <f t="shared" si="11"/>
        <v>0</v>
      </c>
      <c r="BF30" s="556">
        <f>SUM(BF7:BF29)</f>
        <v>0</v>
      </c>
      <c r="BG30" s="557">
        <f>SUM(BG7:BG29)</f>
        <v>0</v>
      </c>
      <c r="BH30" s="558">
        <f>SUM(BH7:BH29)</f>
        <v>0</v>
      </c>
      <c r="BI30" s="557">
        <f>SUM(BI7:BI29)</f>
        <v>0</v>
      </c>
      <c r="BJ30" s="559">
        <f>SUM(BJ7:BJ29)</f>
        <v>0</v>
      </c>
      <c r="BK30" s="557">
        <f t="shared" ref="BK30" si="13">SUM(BK7:BK29)</f>
        <v>0</v>
      </c>
      <c r="BL30" s="560">
        <f>SUM(BL7:BL29)</f>
        <v>0</v>
      </c>
      <c r="BM30" s="555">
        <f t="shared" ref="BM30" si="14">SUM(BM7:BM29)</f>
        <v>0</v>
      </c>
      <c r="BN30" s="556">
        <f>SUM(BN7:BN29)</f>
        <v>0</v>
      </c>
    </row>
    <row r="31" spans="1:66" s="454" customFormat="1" ht="121.5" x14ac:dyDescent="0.25">
      <c r="A31" s="1096"/>
      <c r="B31" s="447"/>
      <c r="C31" s="448"/>
      <c r="D31" s="448"/>
      <c r="E31" s="449"/>
      <c r="F31" s="449"/>
      <c r="G31" s="449"/>
      <c r="H31" s="449"/>
      <c r="I31" s="449"/>
      <c r="J31" s="449"/>
      <c r="K31" s="449"/>
      <c r="L31" s="449"/>
      <c r="M31" s="450"/>
      <c r="N31" s="450"/>
      <c r="O31" s="449"/>
      <c r="P31" s="449"/>
      <c r="Q31" s="449"/>
      <c r="R31" s="451"/>
      <c r="S31" s="451"/>
      <c r="T31" s="447"/>
      <c r="U31" s="447"/>
      <c r="V31" s="447"/>
      <c r="W31" s="447"/>
      <c r="X31" s="447"/>
      <c r="Y31" s="447"/>
      <c r="Z31" s="447"/>
      <c r="AA31" s="447"/>
      <c r="AB31" s="447"/>
      <c r="AC31" s="447"/>
      <c r="AD31" s="475"/>
      <c r="AE31" s="476"/>
      <c r="AF31" s="476"/>
      <c r="AG31" s="476"/>
      <c r="AH31" s="476"/>
      <c r="AI31" s="476"/>
      <c r="AJ31" s="482" t="str">
        <f t="shared" ref="AJ31:AQ31" si="15">AJ4</f>
        <v>systeemplafond</v>
      </c>
      <c r="AK31" s="483" t="str">
        <f t="shared" si="15"/>
        <v>gips</v>
      </c>
      <c r="AL31" s="482" t="str">
        <f t="shared" si="15"/>
        <v>toeslag tussen balk</v>
      </c>
      <c r="AM31" s="484" t="str">
        <f t="shared" si="15"/>
        <v>toeslag schuurwerk</v>
      </c>
      <c r="AN31" s="482" t="str">
        <f t="shared" si="15"/>
        <v>beton spack</v>
      </c>
      <c r="AO31" s="485" t="str">
        <f t="shared" si="15"/>
        <v>schrootjes</v>
      </c>
      <c r="AP31" s="482" t="str">
        <f t="shared" si="15"/>
        <v>geen</v>
      </c>
      <c r="AQ31" s="486" t="str">
        <f t="shared" si="15"/>
        <v>anders</v>
      </c>
      <c r="AR31" s="477"/>
      <c r="AS31" s="482" t="str">
        <f t="shared" ref="AS31:AZ31" si="16">AS4</f>
        <v>hoogte</v>
      </c>
      <c r="AT31" s="482" t="str">
        <f t="shared" si="16"/>
        <v>m2</v>
      </c>
      <c r="AU31" s="482" t="str">
        <f t="shared" si="16"/>
        <v>behang</v>
      </c>
      <c r="AV31" s="483" t="str">
        <f t="shared" si="16"/>
        <v>sauswerk</v>
      </c>
      <c r="AW31" s="482" t="str">
        <f t="shared" si="16"/>
        <v>tegel</v>
      </c>
      <c r="AX31" s="484" t="str">
        <f t="shared" si="16"/>
        <v>behang</v>
      </c>
      <c r="AY31" s="482" t="str">
        <f t="shared" si="16"/>
        <v>betimmering (lambrisering)</v>
      </c>
      <c r="AZ31" s="485" t="str">
        <f t="shared" si="16"/>
        <v>anders</v>
      </c>
      <c r="BA31" s="477"/>
      <c r="BB31" s="482" t="str">
        <f>BB4</f>
        <v>plint</v>
      </c>
      <c r="BC31" s="486" t="str">
        <f>BC4</f>
        <v>knieschotten</v>
      </c>
      <c r="BD31" s="481"/>
      <c r="BE31" s="482" t="str">
        <f t="shared" ref="BE31:BL31" si="17">BE4</f>
        <v>Vinyl</v>
      </c>
      <c r="BF31" s="483" t="str">
        <f t="shared" si="17"/>
        <v>Marmoleum</v>
      </c>
      <c r="BG31" s="482" t="str">
        <f t="shared" si="17"/>
        <v>vloerbedekking</v>
      </c>
      <c r="BH31" s="484" t="str">
        <f t="shared" si="17"/>
        <v>laminaat</v>
      </c>
      <c r="BI31" s="482" t="str">
        <f t="shared" si="17"/>
        <v>Parket</v>
      </c>
      <c r="BJ31" s="485" t="str">
        <f t="shared" si="17"/>
        <v>Tegels</v>
      </c>
      <c r="BK31" s="482" t="str">
        <f t="shared" si="17"/>
        <v>Cement dekvloer</v>
      </c>
      <c r="BL31" s="486" t="str">
        <f t="shared" si="17"/>
        <v>anders</v>
      </c>
      <c r="BM31" s="482" t="str">
        <f t="shared" ref="BM31:BN31" si="18">BM4</f>
        <v xml:space="preserve">Toeslag tegen fundering 300mm hoogte Lengte buiten gevel </v>
      </c>
      <c r="BN31" s="483" t="str">
        <f t="shared" si="18"/>
        <v>toeslag balken/ribcassetevloeren 10%</v>
      </c>
    </row>
    <row r="32" spans="1:66" s="454" customFormat="1" ht="17.25" customHeight="1" x14ac:dyDescent="0.25">
      <c r="A32" s="1096"/>
      <c r="B32" s="452" t="s">
        <v>392</v>
      </c>
      <c r="C32" s="453"/>
      <c r="D32" s="452"/>
      <c r="E32" s="452"/>
      <c r="F32" s="452"/>
      <c r="G32" s="452"/>
      <c r="H32" s="452"/>
      <c r="I32" s="452"/>
      <c r="J32" s="452"/>
      <c r="K32" s="452"/>
      <c r="L32" s="452"/>
      <c r="N32" s="452" t="s">
        <v>393</v>
      </c>
      <c r="O32" s="453"/>
      <c r="P32" s="452"/>
      <c r="Q32" s="452"/>
      <c r="R32" s="452"/>
      <c r="S32" s="452"/>
      <c r="T32" s="452"/>
      <c r="U32" s="452"/>
      <c r="V32" s="452"/>
      <c r="W32" s="452"/>
      <c r="X32" s="452"/>
      <c r="Y32" s="452"/>
      <c r="Z32" s="452"/>
      <c r="AA32" s="453"/>
      <c r="AB32" s="1089" t="s">
        <v>394</v>
      </c>
      <c r="AC32" s="1089"/>
      <c r="AD32" s="563"/>
      <c r="AE32" s="563"/>
      <c r="AF32" s="563"/>
      <c r="AG32" s="563"/>
      <c r="AH32" s="563"/>
      <c r="AI32" s="563"/>
      <c r="AJ32" s="563"/>
      <c r="AK32" s="563"/>
      <c r="AL32" s="563"/>
      <c r="AM32" s="563"/>
      <c r="AN32" s="563"/>
      <c r="AO32" s="563"/>
      <c r="AP32" s="563"/>
      <c r="AQ32" s="563"/>
      <c r="AR32" s="506"/>
      <c r="AS32" s="563"/>
      <c r="AT32" s="563"/>
      <c r="AU32" s="563"/>
      <c r="AV32" s="564">
        <v>0.8</v>
      </c>
      <c r="AW32" s="563"/>
      <c r="AX32" s="563"/>
      <c r="AY32" s="563"/>
      <c r="AZ32" s="563"/>
      <c r="BA32" s="563"/>
      <c r="BB32" s="563"/>
      <c r="BC32" s="563"/>
      <c r="BD32" s="565"/>
      <c r="BE32" s="563"/>
      <c r="BF32" s="563"/>
      <c r="BG32" s="563"/>
      <c r="BH32" s="563"/>
      <c r="BI32" s="563"/>
      <c r="BJ32" s="563"/>
      <c r="BM32" s="563"/>
      <c r="BN32" s="563"/>
    </row>
    <row r="33" spans="1:66" s="454" customFormat="1" ht="17.25" customHeight="1" x14ac:dyDescent="0.25">
      <c r="A33" s="1096"/>
      <c r="B33" s="455"/>
      <c r="C33" s="456" t="s">
        <v>338</v>
      </c>
      <c r="D33" s="457"/>
      <c r="E33" s="456" t="s">
        <v>340</v>
      </c>
      <c r="F33" s="457"/>
      <c r="G33" s="456" t="s">
        <v>341</v>
      </c>
      <c r="H33" s="457"/>
      <c r="I33" s="456" t="s">
        <v>395</v>
      </c>
      <c r="J33" s="457"/>
      <c r="K33" s="456" t="s">
        <v>396</v>
      </c>
      <c r="L33" s="457"/>
      <c r="O33" s="456" t="s">
        <v>338</v>
      </c>
      <c r="P33" s="457"/>
      <c r="Q33" s="456" t="s">
        <v>339</v>
      </c>
      <c r="R33" s="457"/>
      <c r="S33" s="456" t="s">
        <v>341</v>
      </c>
      <c r="T33" s="457"/>
      <c r="U33" s="456" t="s">
        <v>396</v>
      </c>
      <c r="V33" s="457"/>
      <c r="W33" s="456" t="s">
        <v>350</v>
      </c>
      <c r="X33" s="457"/>
      <c r="Y33" s="456" t="s">
        <v>397</v>
      </c>
      <c r="Z33" s="457"/>
      <c r="AA33" s="458"/>
      <c r="AB33" s="1090" t="s">
        <v>396</v>
      </c>
      <c r="AC33" s="1091"/>
      <c r="AD33" s="563"/>
      <c r="AE33" s="563"/>
      <c r="AF33" s="563"/>
      <c r="AG33" s="563"/>
      <c r="AH33" s="563"/>
      <c r="AI33" s="563"/>
      <c r="AJ33" s="563"/>
      <c r="AK33" s="563"/>
      <c r="AL33" s="563"/>
      <c r="AM33" s="563"/>
      <c r="AN33" s="563"/>
      <c r="AO33" s="563"/>
      <c r="AP33" s="563"/>
      <c r="AQ33" s="563"/>
      <c r="AR33" s="506"/>
      <c r="AS33" s="563"/>
      <c r="AT33" s="563"/>
      <c r="AU33" s="563"/>
      <c r="AV33" s="566">
        <f>AV30*AV32</f>
        <v>0</v>
      </c>
      <c r="AW33" s="563"/>
      <c r="AX33" s="563"/>
      <c r="AY33" s="563"/>
      <c r="AZ33" s="563"/>
      <c r="BA33" s="563"/>
      <c r="BB33" s="563"/>
      <c r="BC33" s="563"/>
      <c r="BD33" s="563"/>
      <c r="BE33" s="563"/>
      <c r="BF33" s="563"/>
      <c r="BG33" s="563"/>
      <c r="BH33" s="563"/>
      <c r="BI33" s="563"/>
      <c r="BJ33" s="563"/>
      <c r="BM33" s="563"/>
      <c r="BN33" s="563"/>
    </row>
    <row r="34" spans="1:66" s="454" customFormat="1" ht="15.75" customHeight="1" x14ac:dyDescent="0.25">
      <c r="A34" s="1096"/>
      <c r="B34" s="459" t="s">
        <v>124</v>
      </c>
      <c r="C34" s="460">
        <f>SUM(C5:C30)</f>
        <v>0</v>
      </c>
      <c r="D34" s="461" t="s">
        <v>77</v>
      </c>
      <c r="E34" s="462">
        <f>SUM(E5:E30)</f>
        <v>0</v>
      </c>
      <c r="F34" s="463" t="s">
        <v>75</v>
      </c>
      <c r="G34" s="462">
        <f>SUM(G5:G30)</f>
        <v>0</v>
      </c>
      <c r="H34" s="463" t="s">
        <v>75</v>
      </c>
      <c r="I34" s="462">
        <f>SUM(I5:I30)</f>
        <v>0</v>
      </c>
      <c r="J34" s="461" t="s">
        <v>75</v>
      </c>
      <c r="K34" s="464">
        <f>SUM(K5:K30)</f>
        <v>0</v>
      </c>
      <c r="L34" s="465" t="s">
        <v>78</v>
      </c>
      <c r="O34" s="460">
        <f>SUM(O5:O30)</f>
        <v>0</v>
      </c>
      <c r="P34" s="461" t="s">
        <v>77</v>
      </c>
      <c r="Q34" s="462">
        <f>SUM(Q5:Q30)</f>
        <v>0</v>
      </c>
      <c r="R34" s="463" t="s">
        <v>75</v>
      </c>
      <c r="S34" s="462">
        <f>SUM(S5:S30)</f>
        <v>0</v>
      </c>
      <c r="T34" s="463" t="s">
        <v>75</v>
      </c>
      <c r="U34" s="466">
        <f>SUM(U5:U30)</f>
        <v>0</v>
      </c>
      <c r="V34" s="467" t="s">
        <v>78</v>
      </c>
      <c r="W34" s="462">
        <f>SUM(W5:W30)</f>
        <v>0</v>
      </c>
      <c r="X34" s="461" t="s">
        <v>75</v>
      </c>
      <c r="Y34" s="462">
        <f>SUM(Y5:Y30)</f>
        <v>0</v>
      </c>
      <c r="Z34" s="468" t="s">
        <v>75</v>
      </c>
      <c r="AA34" s="469"/>
      <c r="AB34" s="470">
        <f>+K34-U34</f>
        <v>0</v>
      </c>
      <c r="AC34" s="465" t="s">
        <v>78</v>
      </c>
      <c r="AR34" s="506"/>
    </row>
    <row r="35" spans="1:66" s="454" customFormat="1" ht="15.75" customHeight="1" x14ac:dyDescent="0.25">
      <c r="A35" s="1096"/>
      <c r="B35" s="567"/>
      <c r="C35" s="567"/>
      <c r="D35" s="567"/>
      <c r="E35" s="568"/>
      <c r="F35" s="568"/>
      <c r="G35" s="568"/>
      <c r="H35" s="568"/>
      <c r="I35" s="568"/>
      <c r="J35" s="568"/>
      <c r="K35" s="568"/>
      <c r="L35" s="568"/>
      <c r="O35" s="568"/>
      <c r="P35" s="568"/>
      <c r="Q35" s="568"/>
      <c r="R35" s="569"/>
      <c r="S35" s="569"/>
      <c r="T35" s="570"/>
      <c r="U35" s="570"/>
      <c r="V35" s="570"/>
      <c r="W35" s="570"/>
      <c r="X35" s="570"/>
      <c r="Y35" s="570"/>
      <c r="Z35" s="570"/>
      <c r="AA35" s="570"/>
      <c r="AB35" s="570"/>
      <c r="AC35" s="570"/>
      <c r="AR35" s="506"/>
    </row>
    <row r="36" spans="1:66" s="454" customFormat="1" ht="15.75" customHeight="1" x14ac:dyDescent="0.25">
      <c r="A36" s="1096"/>
      <c r="B36" s="567"/>
      <c r="C36" s="567"/>
      <c r="D36" s="567"/>
      <c r="E36" s="568"/>
      <c r="F36" s="568"/>
      <c r="G36" s="568"/>
      <c r="H36" s="568"/>
      <c r="I36" s="568"/>
      <c r="J36" s="568"/>
      <c r="K36" s="568"/>
      <c r="L36" s="568"/>
      <c r="M36" s="568"/>
      <c r="N36" s="568"/>
      <c r="O36" s="568"/>
      <c r="P36" s="568"/>
      <c r="Q36" s="568"/>
      <c r="R36" s="568"/>
      <c r="S36" s="569"/>
      <c r="T36" s="569"/>
      <c r="U36" s="570"/>
      <c r="V36" s="570"/>
      <c r="W36" s="570"/>
      <c r="X36" s="570"/>
      <c r="Y36" s="570"/>
      <c r="Z36" s="570"/>
      <c r="AA36" s="570"/>
      <c r="AB36" s="570"/>
      <c r="AC36" s="570"/>
    </row>
    <row r="37" spans="1:66" s="454" customFormat="1" ht="32.25" customHeight="1" x14ac:dyDescent="0.25">
      <c r="A37" s="1096"/>
      <c r="B37" s="571"/>
      <c r="C37" s="572"/>
      <c r="D37" s="572"/>
      <c r="E37" s="572"/>
      <c r="F37" s="572"/>
      <c r="G37" s="572"/>
      <c r="H37" s="572"/>
      <c r="I37" s="573"/>
      <c r="J37" s="573"/>
      <c r="K37" s="573"/>
      <c r="L37" s="573"/>
      <c r="M37" s="574"/>
      <c r="N37" s="574"/>
      <c r="O37" s="574"/>
      <c r="P37" s="574"/>
      <c r="Q37" s="573"/>
      <c r="R37" s="573"/>
      <c r="S37" s="573"/>
      <c r="T37" s="573"/>
      <c r="U37" s="515"/>
      <c r="V37" s="515"/>
    </row>
    <row r="38" spans="1:66" s="454" customFormat="1" ht="13.5" x14ac:dyDescent="0.25">
      <c r="A38" s="1096"/>
      <c r="B38" s="501" t="s">
        <v>398</v>
      </c>
      <c r="C38" s="1093" t="s">
        <v>338</v>
      </c>
      <c r="D38" s="1093"/>
      <c r="E38" s="1093" t="s">
        <v>339</v>
      </c>
      <c r="F38" s="1093"/>
      <c r="G38" s="1093" t="s">
        <v>341</v>
      </c>
      <c r="H38" s="1093"/>
      <c r="I38" s="1093" t="s">
        <v>384</v>
      </c>
      <c r="J38" s="1093"/>
      <c r="N38" s="501" t="s">
        <v>399</v>
      </c>
      <c r="O38" s="1087" t="s">
        <v>338</v>
      </c>
      <c r="P38" s="1088"/>
      <c r="Q38" s="1087" t="s">
        <v>339</v>
      </c>
      <c r="R38" s="1088"/>
      <c r="S38" s="1087" t="s">
        <v>341</v>
      </c>
      <c r="T38" s="1088"/>
      <c r="U38" s="1087" t="s">
        <v>384</v>
      </c>
      <c r="V38" s="1088"/>
    </row>
    <row r="39" spans="1:66" s="454" customFormat="1" ht="15.75" customHeight="1" x14ac:dyDescent="0.25">
      <c r="A39" s="1096"/>
      <c r="B39" s="500"/>
      <c r="C39" s="575"/>
      <c r="D39" s="576"/>
      <c r="E39" s="575"/>
      <c r="F39" s="576"/>
      <c r="G39" s="575"/>
      <c r="H39" s="576"/>
      <c r="I39" s="575"/>
      <c r="J39" s="576"/>
      <c r="N39" s="500"/>
      <c r="O39" s="575"/>
      <c r="P39" s="576"/>
      <c r="Q39" s="575"/>
      <c r="R39" s="576"/>
      <c r="S39" s="575"/>
      <c r="T39" s="576"/>
      <c r="U39" s="575"/>
      <c r="V39" s="576"/>
    </row>
    <row r="40" spans="1:66" s="454" customFormat="1" ht="15.75" customHeight="1" x14ac:dyDescent="0.25">
      <c r="A40" s="1096"/>
      <c r="B40" s="521"/>
      <c r="C40" s="577">
        <v>0</v>
      </c>
      <c r="D40" s="518" t="s">
        <v>77</v>
      </c>
      <c r="E40" s="578">
        <v>0</v>
      </c>
      <c r="F40" s="518" t="s">
        <v>75</v>
      </c>
      <c r="G40" s="578">
        <v>0</v>
      </c>
      <c r="H40" s="518" t="s">
        <v>75</v>
      </c>
      <c r="I40" s="578">
        <f>C40*E40*G40</f>
        <v>0</v>
      </c>
      <c r="J40" s="518" t="s">
        <v>78</v>
      </c>
      <c r="N40" s="521"/>
      <c r="O40" s="579">
        <v>0</v>
      </c>
      <c r="P40" s="518" t="s">
        <v>77</v>
      </c>
      <c r="Q40" s="578">
        <v>0</v>
      </c>
      <c r="R40" s="518" t="s">
        <v>75</v>
      </c>
      <c r="S40" s="578">
        <v>0</v>
      </c>
      <c r="T40" s="518" t="s">
        <v>75</v>
      </c>
      <c r="U40" s="578">
        <f>O40*Q40*S40</f>
        <v>0</v>
      </c>
      <c r="V40" s="518" t="s">
        <v>78</v>
      </c>
    </row>
    <row r="41" spans="1:66" s="454" customFormat="1" ht="15.75" customHeight="1" x14ac:dyDescent="0.25">
      <c r="A41" s="1096"/>
      <c r="B41" s="521"/>
      <c r="C41" s="577">
        <v>0</v>
      </c>
      <c r="D41" s="518" t="s">
        <v>77</v>
      </c>
      <c r="E41" s="578">
        <v>0</v>
      </c>
      <c r="F41" s="518" t="s">
        <v>75</v>
      </c>
      <c r="G41" s="578">
        <v>0</v>
      </c>
      <c r="H41" s="518" t="s">
        <v>75</v>
      </c>
      <c r="I41" s="578">
        <f t="shared" ref="I41:I60" si="19">C41*E41*G41</f>
        <v>0</v>
      </c>
      <c r="J41" s="518" t="s">
        <v>78</v>
      </c>
      <c r="N41" s="521"/>
      <c r="O41" s="579">
        <v>0</v>
      </c>
      <c r="P41" s="518" t="s">
        <v>77</v>
      </c>
      <c r="Q41" s="578">
        <v>0</v>
      </c>
      <c r="R41" s="518" t="s">
        <v>75</v>
      </c>
      <c r="S41" s="578">
        <v>0</v>
      </c>
      <c r="T41" s="518" t="s">
        <v>75</v>
      </c>
      <c r="U41" s="578">
        <f t="shared" ref="U41:U60" si="20">O41*Q41*S41</f>
        <v>0</v>
      </c>
      <c r="V41" s="518" t="s">
        <v>78</v>
      </c>
    </row>
    <row r="42" spans="1:66" s="454" customFormat="1" ht="15.75" customHeight="1" x14ac:dyDescent="0.25">
      <c r="A42" s="1096"/>
      <c r="B42" s="521"/>
      <c r="C42" s="577">
        <v>0</v>
      </c>
      <c r="D42" s="518" t="s">
        <v>77</v>
      </c>
      <c r="E42" s="578">
        <v>0</v>
      </c>
      <c r="F42" s="518" t="s">
        <v>75</v>
      </c>
      <c r="G42" s="578">
        <v>0</v>
      </c>
      <c r="H42" s="518" t="s">
        <v>75</v>
      </c>
      <c r="I42" s="578">
        <f t="shared" si="19"/>
        <v>0</v>
      </c>
      <c r="J42" s="518" t="s">
        <v>78</v>
      </c>
      <c r="N42" s="521"/>
      <c r="O42" s="579">
        <v>0</v>
      </c>
      <c r="P42" s="518" t="s">
        <v>77</v>
      </c>
      <c r="Q42" s="578">
        <v>0</v>
      </c>
      <c r="R42" s="518" t="s">
        <v>75</v>
      </c>
      <c r="S42" s="578">
        <v>0</v>
      </c>
      <c r="T42" s="518" t="s">
        <v>75</v>
      </c>
      <c r="U42" s="578">
        <f t="shared" si="20"/>
        <v>0</v>
      </c>
      <c r="V42" s="518" t="s">
        <v>78</v>
      </c>
    </row>
    <row r="43" spans="1:66" s="454" customFormat="1" ht="15.75" customHeight="1" x14ac:dyDescent="0.25">
      <c r="A43" s="1096"/>
      <c r="B43" s="521"/>
      <c r="C43" s="577">
        <v>0</v>
      </c>
      <c r="D43" s="518" t="s">
        <v>77</v>
      </c>
      <c r="E43" s="578">
        <v>0</v>
      </c>
      <c r="F43" s="518" t="s">
        <v>75</v>
      </c>
      <c r="G43" s="578">
        <v>0</v>
      </c>
      <c r="H43" s="518" t="s">
        <v>75</v>
      </c>
      <c r="I43" s="578">
        <f t="shared" si="19"/>
        <v>0</v>
      </c>
      <c r="J43" s="518" t="s">
        <v>78</v>
      </c>
      <c r="N43" s="521"/>
      <c r="O43" s="579">
        <v>0</v>
      </c>
      <c r="P43" s="518" t="s">
        <v>77</v>
      </c>
      <c r="Q43" s="578">
        <v>0</v>
      </c>
      <c r="R43" s="518" t="s">
        <v>75</v>
      </c>
      <c r="S43" s="578">
        <v>0</v>
      </c>
      <c r="T43" s="518" t="s">
        <v>75</v>
      </c>
      <c r="U43" s="578">
        <f t="shared" si="20"/>
        <v>0</v>
      </c>
      <c r="V43" s="518" t="s">
        <v>78</v>
      </c>
    </row>
    <row r="44" spans="1:66" s="454" customFormat="1" ht="15.75" customHeight="1" x14ac:dyDescent="0.25">
      <c r="A44" s="1096"/>
      <c r="B44" s="521"/>
      <c r="C44" s="577">
        <v>0</v>
      </c>
      <c r="D44" s="518" t="s">
        <v>77</v>
      </c>
      <c r="E44" s="578">
        <v>0</v>
      </c>
      <c r="F44" s="518" t="s">
        <v>75</v>
      </c>
      <c r="G44" s="578">
        <v>0</v>
      </c>
      <c r="H44" s="518" t="s">
        <v>75</v>
      </c>
      <c r="I44" s="578">
        <f t="shared" si="19"/>
        <v>0</v>
      </c>
      <c r="J44" s="518" t="s">
        <v>78</v>
      </c>
      <c r="N44" s="521"/>
      <c r="O44" s="579">
        <v>0</v>
      </c>
      <c r="P44" s="518" t="s">
        <v>77</v>
      </c>
      <c r="Q44" s="578">
        <v>0</v>
      </c>
      <c r="R44" s="518" t="s">
        <v>75</v>
      </c>
      <c r="S44" s="578">
        <v>0</v>
      </c>
      <c r="T44" s="518" t="s">
        <v>75</v>
      </c>
      <c r="U44" s="578">
        <f t="shared" si="20"/>
        <v>0</v>
      </c>
      <c r="V44" s="518" t="s">
        <v>78</v>
      </c>
    </row>
    <row r="45" spans="1:66" s="454" customFormat="1" ht="15.75" customHeight="1" x14ac:dyDescent="0.25">
      <c r="A45" s="1096"/>
      <c r="B45" s="521"/>
      <c r="C45" s="577">
        <v>0</v>
      </c>
      <c r="D45" s="518" t="s">
        <v>77</v>
      </c>
      <c r="E45" s="578">
        <v>0</v>
      </c>
      <c r="F45" s="518" t="s">
        <v>75</v>
      </c>
      <c r="G45" s="578">
        <v>0</v>
      </c>
      <c r="H45" s="518" t="s">
        <v>75</v>
      </c>
      <c r="I45" s="578">
        <f t="shared" si="19"/>
        <v>0</v>
      </c>
      <c r="J45" s="518" t="s">
        <v>78</v>
      </c>
      <c r="N45" s="521"/>
      <c r="O45" s="579">
        <v>0</v>
      </c>
      <c r="P45" s="518" t="s">
        <v>77</v>
      </c>
      <c r="Q45" s="578">
        <v>0</v>
      </c>
      <c r="R45" s="518" t="s">
        <v>75</v>
      </c>
      <c r="S45" s="578">
        <v>0</v>
      </c>
      <c r="T45" s="518" t="s">
        <v>75</v>
      </c>
      <c r="U45" s="578">
        <f t="shared" si="20"/>
        <v>0</v>
      </c>
      <c r="V45" s="518" t="s">
        <v>78</v>
      </c>
    </row>
    <row r="46" spans="1:66" s="454" customFormat="1" ht="15.75" customHeight="1" x14ac:dyDescent="0.25">
      <c r="A46" s="1096"/>
      <c r="B46" s="521"/>
      <c r="C46" s="577">
        <v>0</v>
      </c>
      <c r="D46" s="518" t="s">
        <v>77</v>
      </c>
      <c r="E46" s="578">
        <v>0</v>
      </c>
      <c r="F46" s="518" t="s">
        <v>75</v>
      </c>
      <c r="G46" s="578">
        <v>0</v>
      </c>
      <c r="H46" s="518" t="s">
        <v>75</v>
      </c>
      <c r="I46" s="578">
        <f t="shared" si="19"/>
        <v>0</v>
      </c>
      <c r="J46" s="518" t="s">
        <v>78</v>
      </c>
      <c r="N46" s="521"/>
      <c r="O46" s="579">
        <v>0</v>
      </c>
      <c r="P46" s="518" t="s">
        <v>77</v>
      </c>
      <c r="Q46" s="578">
        <v>0</v>
      </c>
      <c r="R46" s="518" t="s">
        <v>75</v>
      </c>
      <c r="S46" s="578">
        <v>0</v>
      </c>
      <c r="T46" s="518" t="s">
        <v>75</v>
      </c>
      <c r="U46" s="578">
        <f t="shared" si="20"/>
        <v>0</v>
      </c>
      <c r="V46" s="518" t="s">
        <v>78</v>
      </c>
    </row>
    <row r="47" spans="1:66" s="454" customFormat="1" ht="15.75" customHeight="1" x14ac:dyDescent="0.25">
      <c r="A47" s="1096"/>
      <c r="B47" s="521"/>
      <c r="C47" s="577">
        <v>0</v>
      </c>
      <c r="D47" s="518" t="s">
        <v>77</v>
      </c>
      <c r="E47" s="578">
        <v>0</v>
      </c>
      <c r="F47" s="518" t="s">
        <v>75</v>
      </c>
      <c r="G47" s="578">
        <v>0</v>
      </c>
      <c r="H47" s="518" t="s">
        <v>75</v>
      </c>
      <c r="I47" s="578">
        <f t="shared" si="19"/>
        <v>0</v>
      </c>
      <c r="J47" s="518" t="s">
        <v>78</v>
      </c>
      <c r="N47" s="521"/>
      <c r="O47" s="579">
        <v>0</v>
      </c>
      <c r="P47" s="518" t="s">
        <v>77</v>
      </c>
      <c r="Q47" s="578">
        <v>0</v>
      </c>
      <c r="R47" s="518" t="s">
        <v>75</v>
      </c>
      <c r="S47" s="578">
        <v>0</v>
      </c>
      <c r="T47" s="518" t="s">
        <v>75</v>
      </c>
      <c r="U47" s="578">
        <f t="shared" si="20"/>
        <v>0</v>
      </c>
      <c r="V47" s="518" t="s">
        <v>78</v>
      </c>
    </row>
    <row r="48" spans="1:66" s="454" customFormat="1" ht="15.75" customHeight="1" x14ac:dyDescent="0.25">
      <c r="A48" s="1096"/>
      <c r="B48" s="521"/>
      <c r="C48" s="577">
        <v>0</v>
      </c>
      <c r="D48" s="518" t="s">
        <v>77</v>
      </c>
      <c r="E48" s="578">
        <v>0</v>
      </c>
      <c r="F48" s="518" t="s">
        <v>75</v>
      </c>
      <c r="G48" s="578">
        <v>0</v>
      </c>
      <c r="H48" s="518" t="s">
        <v>75</v>
      </c>
      <c r="I48" s="578">
        <f t="shared" si="19"/>
        <v>0</v>
      </c>
      <c r="J48" s="518" t="s">
        <v>78</v>
      </c>
      <c r="N48" s="521"/>
      <c r="O48" s="579">
        <v>0</v>
      </c>
      <c r="P48" s="518" t="s">
        <v>77</v>
      </c>
      <c r="Q48" s="578">
        <v>0</v>
      </c>
      <c r="R48" s="518" t="s">
        <v>75</v>
      </c>
      <c r="S48" s="578">
        <v>0</v>
      </c>
      <c r="T48" s="518" t="s">
        <v>75</v>
      </c>
      <c r="U48" s="578">
        <f t="shared" si="20"/>
        <v>0</v>
      </c>
      <c r="V48" s="518" t="s">
        <v>78</v>
      </c>
    </row>
    <row r="49" spans="1:22" s="454" customFormat="1" ht="15.75" customHeight="1" x14ac:dyDescent="0.25">
      <c r="A49" s="1096"/>
      <c r="B49" s="521"/>
      <c r="C49" s="577">
        <v>0</v>
      </c>
      <c r="D49" s="518" t="s">
        <v>77</v>
      </c>
      <c r="E49" s="578">
        <v>0</v>
      </c>
      <c r="F49" s="518" t="s">
        <v>75</v>
      </c>
      <c r="G49" s="578">
        <v>0</v>
      </c>
      <c r="H49" s="518" t="s">
        <v>75</v>
      </c>
      <c r="I49" s="578">
        <f t="shared" si="19"/>
        <v>0</v>
      </c>
      <c r="J49" s="518" t="s">
        <v>78</v>
      </c>
      <c r="N49" s="521"/>
      <c r="O49" s="579">
        <v>0</v>
      </c>
      <c r="P49" s="518" t="s">
        <v>77</v>
      </c>
      <c r="Q49" s="578">
        <v>0</v>
      </c>
      <c r="R49" s="518" t="s">
        <v>75</v>
      </c>
      <c r="S49" s="578">
        <v>0</v>
      </c>
      <c r="T49" s="518" t="s">
        <v>75</v>
      </c>
      <c r="U49" s="578">
        <f t="shared" si="20"/>
        <v>0</v>
      </c>
      <c r="V49" s="518" t="s">
        <v>78</v>
      </c>
    </row>
    <row r="50" spans="1:22" s="454" customFormat="1" ht="15.75" customHeight="1" x14ac:dyDescent="0.25">
      <c r="A50" s="1096"/>
      <c r="B50" s="521"/>
      <c r="C50" s="577">
        <v>0</v>
      </c>
      <c r="D50" s="518" t="s">
        <v>77</v>
      </c>
      <c r="E50" s="578">
        <v>0</v>
      </c>
      <c r="F50" s="518" t="s">
        <v>75</v>
      </c>
      <c r="G50" s="578">
        <v>0</v>
      </c>
      <c r="H50" s="518" t="s">
        <v>75</v>
      </c>
      <c r="I50" s="578">
        <f t="shared" si="19"/>
        <v>0</v>
      </c>
      <c r="J50" s="518" t="s">
        <v>78</v>
      </c>
      <c r="N50" s="521"/>
      <c r="O50" s="579">
        <v>0</v>
      </c>
      <c r="P50" s="518" t="s">
        <v>77</v>
      </c>
      <c r="Q50" s="578">
        <v>0</v>
      </c>
      <c r="R50" s="518" t="s">
        <v>75</v>
      </c>
      <c r="S50" s="578">
        <v>0</v>
      </c>
      <c r="T50" s="518" t="s">
        <v>75</v>
      </c>
      <c r="U50" s="578">
        <f t="shared" si="20"/>
        <v>0</v>
      </c>
      <c r="V50" s="518" t="s">
        <v>78</v>
      </c>
    </row>
    <row r="51" spans="1:22" s="454" customFormat="1" ht="15.75" customHeight="1" x14ac:dyDescent="0.25">
      <c r="A51" s="1096"/>
      <c r="B51" s="521"/>
      <c r="C51" s="577">
        <v>0</v>
      </c>
      <c r="D51" s="518" t="s">
        <v>77</v>
      </c>
      <c r="E51" s="578">
        <v>0</v>
      </c>
      <c r="F51" s="518" t="s">
        <v>75</v>
      </c>
      <c r="G51" s="578">
        <v>0</v>
      </c>
      <c r="H51" s="518" t="s">
        <v>75</v>
      </c>
      <c r="I51" s="578">
        <f t="shared" si="19"/>
        <v>0</v>
      </c>
      <c r="J51" s="518" t="s">
        <v>78</v>
      </c>
      <c r="N51" s="521"/>
      <c r="O51" s="579">
        <v>0</v>
      </c>
      <c r="P51" s="518" t="s">
        <v>77</v>
      </c>
      <c r="Q51" s="578">
        <v>0</v>
      </c>
      <c r="R51" s="518" t="s">
        <v>75</v>
      </c>
      <c r="S51" s="578">
        <v>0</v>
      </c>
      <c r="T51" s="518" t="s">
        <v>75</v>
      </c>
      <c r="U51" s="578">
        <f t="shared" si="20"/>
        <v>0</v>
      </c>
      <c r="V51" s="518" t="s">
        <v>78</v>
      </c>
    </row>
    <row r="52" spans="1:22" s="454" customFormat="1" ht="15.75" customHeight="1" x14ac:dyDescent="0.25">
      <c r="A52" s="1096"/>
      <c r="B52" s="521"/>
      <c r="C52" s="577">
        <v>0</v>
      </c>
      <c r="D52" s="518" t="s">
        <v>77</v>
      </c>
      <c r="E52" s="578">
        <v>0</v>
      </c>
      <c r="F52" s="518" t="s">
        <v>75</v>
      </c>
      <c r="G52" s="578">
        <v>0</v>
      </c>
      <c r="H52" s="518" t="s">
        <v>75</v>
      </c>
      <c r="I52" s="578">
        <f t="shared" si="19"/>
        <v>0</v>
      </c>
      <c r="J52" s="518" t="s">
        <v>78</v>
      </c>
      <c r="N52" s="521"/>
      <c r="O52" s="579">
        <v>0</v>
      </c>
      <c r="P52" s="518" t="s">
        <v>77</v>
      </c>
      <c r="Q52" s="578">
        <v>0</v>
      </c>
      <c r="R52" s="518" t="s">
        <v>75</v>
      </c>
      <c r="S52" s="578">
        <v>0</v>
      </c>
      <c r="T52" s="518" t="s">
        <v>75</v>
      </c>
      <c r="U52" s="578">
        <f t="shared" si="20"/>
        <v>0</v>
      </c>
      <c r="V52" s="518" t="s">
        <v>78</v>
      </c>
    </row>
    <row r="53" spans="1:22" s="454" customFormat="1" ht="15.75" customHeight="1" x14ac:dyDescent="0.25">
      <c r="A53" s="1096"/>
      <c r="B53" s="521"/>
      <c r="C53" s="577">
        <v>0</v>
      </c>
      <c r="D53" s="518" t="s">
        <v>77</v>
      </c>
      <c r="E53" s="578">
        <v>0</v>
      </c>
      <c r="F53" s="518" t="s">
        <v>75</v>
      </c>
      <c r="G53" s="578">
        <v>0</v>
      </c>
      <c r="H53" s="518" t="s">
        <v>75</v>
      </c>
      <c r="I53" s="578">
        <f t="shared" si="19"/>
        <v>0</v>
      </c>
      <c r="J53" s="518" t="s">
        <v>78</v>
      </c>
      <c r="N53" s="521"/>
      <c r="O53" s="579">
        <v>0</v>
      </c>
      <c r="P53" s="518" t="s">
        <v>77</v>
      </c>
      <c r="Q53" s="578">
        <v>0</v>
      </c>
      <c r="R53" s="518" t="s">
        <v>75</v>
      </c>
      <c r="S53" s="578">
        <v>0</v>
      </c>
      <c r="T53" s="518" t="s">
        <v>75</v>
      </c>
      <c r="U53" s="578">
        <f t="shared" si="20"/>
        <v>0</v>
      </c>
      <c r="V53" s="518" t="s">
        <v>78</v>
      </c>
    </row>
    <row r="54" spans="1:22" s="454" customFormat="1" ht="15.75" customHeight="1" x14ac:dyDescent="0.25">
      <c r="A54" s="1096"/>
      <c r="B54" s="521"/>
      <c r="C54" s="577">
        <v>0</v>
      </c>
      <c r="D54" s="518" t="s">
        <v>77</v>
      </c>
      <c r="E54" s="578">
        <v>0</v>
      </c>
      <c r="F54" s="518" t="s">
        <v>75</v>
      </c>
      <c r="G54" s="578">
        <v>0</v>
      </c>
      <c r="H54" s="518" t="s">
        <v>75</v>
      </c>
      <c r="I54" s="578">
        <f t="shared" si="19"/>
        <v>0</v>
      </c>
      <c r="J54" s="518" t="s">
        <v>78</v>
      </c>
      <c r="N54" s="521"/>
      <c r="O54" s="579">
        <v>0</v>
      </c>
      <c r="P54" s="518" t="s">
        <v>77</v>
      </c>
      <c r="Q54" s="578">
        <v>0</v>
      </c>
      <c r="R54" s="518" t="s">
        <v>75</v>
      </c>
      <c r="S54" s="578">
        <v>0</v>
      </c>
      <c r="T54" s="518" t="s">
        <v>75</v>
      </c>
      <c r="U54" s="578">
        <f t="shared" si="20"/>
        <v>0</v>
      </c>
      <c r="V54" s="518" t="s">
        <v>78</v>
      </c>
    </row>
    <row r="55" spans="1:22" s="454" customFormat="1" ht="15.75" customHeight="1" x14ac:dyDescent="0.25">
      <c r="A55" s="1096"/>
      <c r="B55" s="521"/>
      <c r="C55" s="577">
        <v>0</v>
      </c>
      <c r="D55" s="518" t="s">
        <v>77</v>
      </c>
      <c r="E55" s="578">
        <v>0</v>
      </c>
      <c r="F55" s="518" t="s">
        <v>75</v>
      </c>
      <c r="G55" s="578">
        <v>0</v>
      </c>
      <c r="H55" s="518" t="s">
        <v>75</v>
      </c>
      <c r="I55" s="578">
        <f t="shared" si="19"/>
        <v>0</v>
      </c>
      <c r="J55" s="518" t="s">
        <v>78</v>
      </c>
      <c r="N55" s="521"/>
      <c r="O55" s="579">
        <v>0</v>
      </c>
      <c r="P55" s="518" t="s">
        <v>77</v>
      </c>
      <c r="Q55" s="578">
        <v>0</v>
      </c>
      <c r="R55" s="518" t="s">
        <v>75</v>
      </c>
      <c r="S55" s="578">
        <v>0</v>
      </c>
      <c r="T55" s="518" t="s">
        <v>75</v>
      </c>
      <c r="U55" s="578">
        <f t="shared" si="20"/>
        <v>0</v>
      </c>
      <c r="V55" s="518" t="s">
        <v>78</v>
      </c>
    </row>
    <row r="56" spans="1:22" s="454" customFormat="1" ht="15.75" customHeight="1" x14ac:dyDescent="0.25">
      <c r="A56" s="1096"/>
      <c r="B56" s="521"/>
      <c r="C56" s="577">
        <v>0</v>
      </c>
      <c r="D56" s="518" t="s">
        <v>77</v>
      </c>
      <c r="E56" s="578">
        <v>0</v>
      </c>
      <c r="F56" s="518" t="s">
        <v>75</v>
      </c>
      <c r="G56" s="578">
        <v>0</v>
      </c>
      <c r="H56" s="518" t="s">
        <v>75</v>
      </c>
      <c r="I56" s="578">
        <f t="shared" si="19"/>
        <v>0</v>
      </c>
      <c r="J56" s="518" t="s">
        <v>78</v>
      </c>
      <c r="N56" s="521"/>
      <c r="O56" s="579">
        <v>0</v>
      </c>
      <c r="P56" s="518" t="s">
        <v>77</v>
      </c>
      <c r="Q56" s="578">
        <v>0</v>
      </c>
      <c r="R56" s="518" t="s">
        <v>75</v>
      </c>
      <c r="S56" s="578">
        <v>0</v>
      </c>
      <c r="T56" s="518" t="s">
        <v>75</v>
      </c>
      <c r="U56" s="578">
        <f t="shared" si="20"/>
        <v>0</v>
      </c>
      <c r="V56" s="518" t="s">
        <v>78</v>
      </c>
    </row>
    <row r="57" spans="1:22" s="454" customFormat="1" ht="15.75" customHeight="1" x14ac:dyDescent="0.25">
      <c r="A57" s="580"/>
      <c r="B57" s="521"/>
      <c r="C57" s="577">
        <v>0</v>
      </c>
      <c r="D57" s="518" t="s">
        <v>77</v>
      </c>
      <c r="E57" s="578">
        <v>0</v>
      </c>
      <c r="F57" s="518" t="s">
        <v>75</v>
      </c>
      <c r="G57" s="578">
        <v>0</v>
      </c>
      <c r="H57" s="518" t="s">
        <v>75</v>
      </c>
      <c r="I57" s="578">
        <f t="shared" si="19"/>
        <v>0</v>
      </c>
      <c r="J57" s="518" t="s">
        <v>78</v>
      </c>
      <c r="N57" s="521"/>
      <c r="O57" s="579">
        <v>0</v>
      </c>
      <c r="P57" s="518" t="s">
        <v>77</v>
      </c>
      <c r="Q57" s="578">
        <v>0</v>
      </c>
      <c r="R57" s="518" t="s">
        <v>75</v>
      </c>
      <c r="S57" s="578">
        <v>0</v>
      </c>
      <c r="T57" s="518" t="s">
        <v>75</v>
      </c>
      <c r="U57" s="578">
        <f t="shared" si="20"/>
        <v>0</v>
      </c>
      <c r="V57" s="518" t="s">
        <v>78</v>
      </c>
    </row>
    <row r="58" spans="1:22" s="454" customFormat="1" ht="15.75" customHeight="1" x14ac:dyDescent="0.25">
      <c r="A58" s="580"/>
      <c r="B58" s="521"/>
      <c r="C58" s="577">
        <v>0</v>
      </c>
      <c r="D58" s="518" t="s">
        <v>77</v>
      </c>
      <c r="E58" s="578">
        <v>0</v>
      </c>
      <c r="F58" s="518" t="s">
        <v>75</v>
      </c>
      <c r="G58" s="578">
        <v>0</v>
      </c>
      <c r="H58" s="518" t="s">
        <v>75</v>
      </c>
      <c r="I58" s="578">
        <f t="shared" si="19"/>
        <v>0</v>
      </c>
      <c r="J58" s="518" t="s">
        <v>78</v>
      </c>
      <c r="N58" s="521"/>
      <c r="O58" s="579">
        <v>0</v>
      </c>
      <c r="P58" s="518" t="s">
        <v>77</v>
      </c>
      <c r="Q58" s="578">
        <v>0</v>
      </c>
      <c r="R58" s="518" t="s">
        <v>75</v>
      </c>
      <c r="S58" s="578">
        <v>0</v>
      </c>
      <c r="T58" s="518" t="s">
        <v>75</v>
      </c>
      <c r="U58" s="578">
        <f t="shared" si="20"/>
        <v>0</v>
      </c>
      <c r="V58" s="518" t="s">
        <v>78</v>
      </c>
    </row>
    <row r="59" spans="1:22" s="454" customFormat="1" ht="15.75" customHeight="1" x14ac:dyDescent="0.25">
      <c r="A59" s="580"/>
      <c r="B59" s="521"/>
      <c r="C59" s="577">
        <v>0</v>
      </c>
      <c r="D59" s="518" t="s">
        <v>77</v>
      </c>
      <c r="E59" s="578">
        <v>0</v>
      </c>
      <c r="F59" s="518" t="s">
        <v>75</v>
      </c>
      <c r="G59" s="578">
        <v>0</v>
      </c>
      <c r="H59" s="518" t="s">
        <v>75</v>
      </c>
      <c r="I59" s="578">
        <f t="shared" si="19"/>
        <v>0</v>
      </c>
      <c r="J59" s="518" t="s">
        <v>78</v>
      </c>
      <c r="N59" s="521"/>
      <c r="O59" s="579">
        <v>0</v>
      </c>
      <c r="P59" s="518" t="s">
        <v>77</v>
      </c>
      <c r="Q59" s="578">
        <v>0</v>
      </c>
      <c r="R59" s="518" t="s">
        <v>75</v>
      </c>
      <c r="S59" s="578">
        <v>0</v>
      </c>
      <c r="T59" s="518" t="s">
        <v>75</v>
      </c>
      <c r="U59" s="578">
        <f t="shared" si="20"/>
        <v>0</v>
      </c>
      <c r="V59" s="518" t="s">
        <v>78</v>
      </c>
    </row>
    <row r="60" spans="1:22" s="454" customFormat="1" ht="15.75" customHeight="1" x14ac:dyDescent="0.25">
      <c r="A60" s="580"/>
      <c r="B60" s="581"/>
      <c r="C60" s="577">
        <v>0</v>
      </c>
      <c r="D60" s="518" t="s">
        <v>77</v>
      </c>
      <c r="E60" s="578">
        <v>0</v>
      </c>
      <c r="F60" s="518" t="s">
        <v>75</v>
      </c>
      <c r="G60" s="578">
        <v>0</v>
      </c>
      <c r="H60" s="518" t="s">
        <v>75</v>
      </c>
      <c r="I60" s="578">
        <f t="shared" si="19"/>
        <v>0</v>
      </c>
      <c r="J60" s="518" t="s">
        <v>78</v>
      </c>
      <c r="N60" s="581"/>
      <c r="O60" s="579">
        <v>0</v>
      </c>
      <c r="P60" s="518" t="s">
        <v>77</v>
      </c>
      <c r="Q60" s="578">
        <v>0</v>
      </c>
      <c r="R60" s="518" t="s">
        <v>75</v>
      </c>
      <c r="S60" s="578">
        <v>0</v>
      </c>
      <c r="T60" s="518" t="s">
        <v>75</v>
      </c>
      <c r="U60" s="578">
        <f t="shared" si="20"/>
        <v>0</v>
      </c>
      <c r="V60" s="518" t="s">
        <v>78</v>
      </c>
    </row>
    <row r="61" spans="1:22" s="454" customFormat="1" ht="15.75" customHeight="1" x14ac:dyDescent="0.25">
      <c r="A61" s="580"/>
      <c r="B61" s="582"/>
      <c r="C61" s="582"/>
      <c r="D61" s="582"/>
      <c r="E61" s="582"/>
      <c r="F61" s="582"/>
      <c r="G61" s="496" t="s">
        <v>131</v>
      </c>
      <c r="H61" s="582"/>
      <c r="I61" s="583">
        <f>SUM(I40:I60)</f>
        <v>0</v>
      </c>
      <c r="J61" s="584" t="s">
        <v>78</v>
      </c>
      <c r="N61" s="582"/>
      <c r="O61" s="582"/>
      <c r="P61" s="582"/>
      <c r="Q61" s="582"/>
      <c r="R61" s="582"/>
      <c r="S61" s="496" t="s">
        <v>131</v>
      </c>
      <c r="T61" s="582"/>
      <c r="U61" s="583">
        <f>SUM(U40:U60)</f>
        <v>0</v>
      </c>
      <c r="V61" s="584" t="s">
        <v>78</v>
      </c>
    </row>
    <row r="62" spans="1:22" s="454" customFormat="1" ht="15.75" customHeight="1" x14ac:dyDescent="0.25">
      <c r="A62" s="471"/>
    </row>
    <row r="63" spans="1:22" s="454" customFormat="1" ht="15.75" customHeight="1" x14ac:dyDescent="0.25">
      <c r="A63" s="471"/>
      <c r="B63" s="494" t="s">
        <v>400</v>
      </c>
      <c r="C63" s="495" t="s">
        <v>338</v>
      </c>
      <c r="D63" s="495"/>
      <c r="E63" s="495" t="s">
        <v>339</v>
      </c>
      <c r="F63" s="495"/>
      <c r="G63" s="495" t="s">
        <v>341</v>
      </c>
      <c r="H63" s="495"/>
      <c r="I63" s="495" t="s">
        <v>384</v>
      </c>
      <c r="J63" s="495"/>
    </row>
    <row r="64" spans="1:22" s="454" customFormat="1" ht="15.75" customHeight="1" x14ac:dyDescent="0.25">
      <c r="A64" s="471"/>
      <c r="B64" s="500"/>
      <c r="C64" s="576"/>
      <c r="D64" s="576"/>
      <c r="E64" s="576"/>
      <c r="F64" s="576"/>
      <c r="G64" s="576"/>
      <c r="H64" s="576"/>
      <c r="I64" s="576"/>
      <c r="J64" s="576"/>
    </row>
    <row r="65" spans="1:10" s="454" customFormat="1" ht="15.75" customHeight="1" x14ac:dyDescent="0.25">
      <c r="B65" s="521"/>
      <c r="C65" s="522">
        <v>0</v>
      </c>
      <c r="D65" s="518" t="s">
        <v>77</v>
      </c>
      <c r="E65" s="523">
        <v>0</v>
      </c>
      <c r="F65" s="518" t="s">
        <v>75</v>
      </c>
      <c r="G65" s="523">
        <v>0</v>
      </c>
      <c r="H65" s="518" t="s">
        <v>75</v>
      </c>
      <c r="I65" s="523">
        <f>C65*E65*G65</f>
        <v>0</v>
      </c>
      <c r="J65" s="518" t="s">
        <v>78</v>
      </c>
    </row>
    <row r="66" spans="1:10" s="454" customFormat="1" ht="15.75" customHeight="1" x14ac:dyDescent="0.25">
      <c r="B66" s="521"/>
      <c r="C66" s="522">
        <v>0</v>
      </c>
      <c r="D66" s="518" t="s">
        <v>77</v>
      </c>
      <c r="E66" s="523">
        <v>0</v>
      </c>
      <c r="F66" s="518" t="s">
        <v>75</v>
      </c>
      <c r="G66" s="523">
        <v>0</v>
      </c>
      <c r="H66" s="518" t="s">
        <v>75</v>
      </c>
      <c r="I66" s="523">
        <f t="shared" ref="I66:I85" si="21">C66*E66*G66</f>
        <v>0</v>
      </c>
      <c r="J66" s="518" t="s">
        <v>78</v>
      </c>
    </row>
    <row r="67" spans="1:10" s="454" customFormat="1" ht="15.75" customHeight="1" x14ac:dyDescent="0.25">
      <c r="A67" s="1096" t="s">
        <v>385</v>
      </c>
      <c r="B67" s="521"/>
      <c r="C67" s="522">
        <v>0</v>
      </c>
      <c r="D67" s="518" t="s">
        <v>77</v>
      </c>
      <c r="E67" s="523">
        <v>0</v>
      </c>
      <c r="F67" s="518" t="s">
        <v>75</v>
      </c>
      <c r="G67" s="523">
        <v>0</v>
      </c>
      <c r="H67" s="518" t="s">
        <v>75</v>
      </c>
      <c r="I67" s="523">
        <f t="shared" si="21"/>
        <v>0</v>
      </c>
      <c r="J67" s="518" t="s">
        <v>78</v>
      </c>
    </row>
    <row r="68" spans="1:10" s="454" customFormat="1" ht="15.75" customHeight="1" x14ac:dyDescent="0.25">
      <c r="A68" s="1096"/>
      <c r="B68" s="521"/>
      <c r="C68" s="522">
        <v>0</v>
      </c>
      <c r="D68" s="518" t="s">
        <v>77</v>
      </c>
      <c r="E68" s="523">
        <v>0</v>
      </c>
      <c r="F68" s="518" t="s">
        <v>75</v>
      </c>
      <c r="G68" s="523">
        <v>0</v>
      </c>
      <c r="H68" s="518" t="s">
        <v>75</v>
      </c>
      <c r="I68" s="523">
        <f t="shared" si="21"/>
        <v>0</v>
      </c>
      <c r="J68" s="518" t="s">
        <v>78</v>
      </c>
    </row>
    <row r="69" spans="1:10" s="454" customFormat="1" ht="15.75" customHeight="1" x14ac:dyDescent="0.25">
      <c r="A69" s="1096"/>
      <c r="B69" s="521"/>
      <c r="C69" s="522">
        <v>0</v>
      </c>
      <c r="D69" s="518" t="s">
        <v>77</v>
      </c>
      <c r="E69" s="523">
        <v>0</v>
      </c>
      <c r="F69" s="518" t="s">
        <v>75</v>
      </c>
      <c r="G69" s="523">
        <v>0</v>
      </c>
      <c r="H69" s="518" t="s">
        <v>75</v>
      </c>
      <c r="I69" s="523">
        <f t="shared" si="21"/>
        <v>0</v>
      </c>
      <c r="J69" s="518" t="s">
        <v>78</v>
      </c>
    </row>
    <row r="70" spans="1:10" s="454" customFormat="1" ht="15.75" customHeight="1" x14ac:dyDescent="0.25">
      <c r="A70" s="1096"/>
      <c r="B70" s="521"/>
      <c r="C70" s="522">
        <v>0</v>
      </c>
      <c r="D70" s="518" t="s">
        <v>77</v>
      </c>
      <c r="E70" s="523">
        <v>0</v>
      </c>
      <c r="F70" s="518" t="s">
        <v>75</v>
      </c>
      <c r="G70" s="523">
        <v>0</v>
      </c>
      <c r="H70" s="518" t="s">
        <v>75</v>
      </c>
      <c r="I70" s="523">
        <f t="shared" si="21"/>
        <v>0</v>
      </c>
      <c r="J70" s="518" t="s">
        <v>78</v>
      </c>
    </row>
    <row r="71" spans="1:10" s="454" customFormat="1" ht="15.75" customHeight="1" x14ac:dyDescent="0.25">
      <c r="A71" s="1096"/>
      <c r="B71" s="521"/>
      <c r="C71" s="522">
        <v>0</v>
      </c>
      <c r="D71" s="518" t="s">
        <v>77</v>
      </c>
      <c r="E71" s="523">
        <v>0</v>
      </c>
      <c r="F71" s="518" t="s">
        <v>75</v>
      </c>
      <c r="G71" s="523">
        <v>0</v>
      </c>
      <c r="H71" s="518" t="s">
        <v>75</v>
      </c>
      <c r="I71" s="523">
        <f t="shared" si="21"/>
        <v>0</v>
      </c>
      <c r="J71" s="518" t="s">
        <v>78</v>
      </c>
    </row>
    <row r="72" spans="1:10" s="454" customFormat="1" ht="15.75" customHeight="1" x14ac:dyDescent="0.25">
      <c r="A72" s="1096"/>
      <c r="B72" s="521"/>
      <c r="C72" s="522">
        <v>0</v>
      </c>
      <c r="D72" s="518" t="s">
        <v>77</v>
      </c>
      <c r="E72" s="523">
        <v>0</v>
      </c>
      <c r="F72" s="518" t="s">
        <v>75</v>
      </c>
      <c r="G72" s="523">
        <v>0</v>
      </c>
      <c r="H72" s="518" t="s">
        <v>75</v>
      </c>
      <c r="I72" s="523">
        <f t="shared" si="21"/>
        <v>0</v>
      </c>
      <c r="J72" s="518" t="s">
        <v>78</v>
      </c>
    </row>
    <row r="73" spans="1:10" s="454" customFormat="1" ht="15.75" customHeight="1" x14ac:dyDescent="0.25">
      <c r="A73" s="1096"/>
      <c r="B73" s="521"/>
      <c r="C73" s="522">
        <v>0</v>
      </c>
      <c r="D73" s="518" t="s">
        <v>77</v>
      </c>
      <c r="E73" s="523">
        <v>0</v>
      </c>
      <c r="F73" s="518" t="s">
        <v>75</v>
      </c>
      <c r="G73" s="523">
        <v>0</v>
      </c>
      <c r="H73" s="518" t="s">
        <v>75</v>
      </c>
      <c r="I73" s="523">
        <f t="shared" si="21"/>
        <v>0</v>
      </c>
      <c r="J73" s="518" t="s">
        <v>78</v>
      </c>
    </row>
    <row r="74" spans="1:10" s="454" customFormat="1" ht="15.75" customHeight="1" x14ac:dyDescent="0.25">
      <c r="A74" s="1096"/>
      <c r="B74" s="521"/>
      <c r="C74" s="522">
        <v>0</v>
      </c>
      <c r="D74" s="518" t="s">
        <v>77</v>
      </c>
      <c r="E74" s="523">
        <v>0</v>
      </c>
      <c r="F74" s="518" t="s">
        <v>75</v>
      </c>
      <c r="G74" s="523">
        <v>0</v>
      </c>
      <c r="H74" s="518" t="s">
        <v>75</v>
      </c>
      <c r="I74" s="523">
        <f t="shared" si="21"/>
        <v>0</v>
      </c>
      <c r="J74" s="518" t="s">
        <v>78</v>
      </c>
    </row>
    <row r="75" spans="1:10" s="454" customFormat="1" ht="15.75" customHeight="1" x14ac:dyDescent="0.25">
      <c r="A75" s="1096"/>
      <c r="B75" s="521"/>
      <c r="C75" s="522">
        <v>0</v>
      </c>
      <c r="D75" s="518" t="s">
        <v>77</v>
      </c>
      <c r="E75" s="523">
        <v>0</v>
      </c>
      <c r="F75" s="518" t="s">
        <v>75</v>
      </c>
      <c r="G75" s="523">
        <v>0</v>
      </c>
      <c r="H75" s="518" t="s">
        <v>75</v>
      </c>
      <c r="I75" s="523">
        <f t="shared" si="21"/>
        <v>0</v>
      </c>
      <c r="J75" s="518" t="s">
        <v>78</v>
      </c>
    </row>
    <row r="76" spans="1:10" s="454" customFormat="1" ht="15.75" customHeight="1" x14ac:dyDescent="0.25">
      <c r="A76" s="1096"/>
      <c r="B76" s="521"/>
      <c r="C76" s="522">
        <v>0</v>
      </c>
      <c r="D76" s="518" t="s">
        <v>77</v>
      </c>
      <c r="E76" s="523">
        <v>0</v>
      </c>
      <c r="F76" s="518" t="s">
        <v>75</v>
      </c>
      <c r="G76" s="523">
        <v>0</v>
      </c>
      <c r="H76" s="518" t="s">
        <v>75</v>
      </c>
      <c r="I76" s="523">
        <f t="shared" si="21"/>
        <v>0</v>
      </c>
      <c r="J76" s="518" t="s">
        <v>78</v>
      </c>
    </row>
    <row r="77" spans="1:10" s="454" customFormat="1" ht="15.75" customHeight="1" x14ac:dyDescent="0.25">
      <c r="A77" s="1096"/>
      <c r="B77" s="521"/>
      <c r="C77" s="522">
        <v>0</v>
      </c>
      <c r="D77" s="518" t="s">
        <v>77</v>
      </c>
      <c r="E77" s="523">
        <v>0</v>
      </c>
      <c r="F77" s="518" t="s">
        <v>75</v>
      </c>
      <c r="G77" s="523">
        <v>0</v>
      </c>
      <c r="H77" s="518" t="s">
        <v>75</v>
      </c>
      <c r="I77" s="523">
        <f t="shared" si="21"/>
        <v>0</v>
      </c>
      <c r="J77" s="518" t="s">
        <v>78</v>
      </c>
    </row>
    <row r="78" spans="1:10" s="454" customFormat="1" ht="15.75" customHeight="1" x14ac:dyDescent="0.25">
      <c r="A78" s="1096"/>
      <c r="B78" s="521"/>
      <c r="C78" s="522">
        <v>0</v>
      </c>
      <c r="D78" s="518" t="s">
        <v>77</v>
      </c>
      <c r="E78" s="523">
        <v>0</v>
      </c>
      <c r="F78" s="518" t="s">
        <v>75</v>
      </c>
      <c r="G78" s="523">
        <v>0</v>
      </c>
      <c r="H78" s="518" t="s">
        <v>75</v>
      </c>
      <c r="I78" s="523">
        <f t="shared" si="21"/>
        <v>0</v>
      </c>
      <c r="J78" s="518" t="s">
        <v>78</v>
      </c>
    </row>
    <row r="79" spans="1:10" s="454" customFormat="1" ht="15.75" customHeight="1" x14ac:dyDescent="0.25">
      <c r="A79" s="1096"/>
      <c r="B79" s="521"/>
      <c r="C79" s="522">
        <v>0</v>
      </c>
      <c r="D79" s="518" t="s">
        <v>77</v>
      </c>
      <c r="E79" s="523">
        <v>0</v>
      </c>
      <c r="F79" s="518" t="s">
        <v>75</v>
      </c>
      <c r="G79" s="523">
        <v>0</v>
      </c>
      <c r="H79" s="518" t="s">
        <v>75</v>
      </c>
      <c r="I79" s="523">
        <f t="shared" si="21"/>
        <v>0</v>
      </c>
      <c r="J79" s="518" t="s">
        <v>78</v>
      </c>
    </row>
    <row r="80" spans="1:10" s="454" customFormat="1" ht="15.75" customHeight="1" x14ac:dyDescent="0.25">
      <c r="A80" s="1096"/>
      <c r="B80" s="521"/>
      <c r="C80" s="522">
        <v>0</v>
      </c>
      <c r="D80" s="518" t="s">
        <v>77</v>
      </c>
      <c r="E80" s="523">
        <v>0</v>
      </c>
      <c r="F80" s="518" t="s">
        <v>75</v>
      </c>
      <c r="G80" s="523">
        <v>0</v>
      </c>
      <c r="H80" s="518" t="s">
        <v>75</v>
      </c>
      <c r="I80" s="523">
        <f t="shared" si="21"/>
        <v>0</v>
      </c>
      <c r="J80" s="518" t="s">
        <v>78</v>
      </c>
    </row>
    <row r="81" spans="1:29" s="454" customFormat="1" ht="15.75" customHeight="1" x14ac:dyDescent="0.25">
      <c r="A81" s="1096"/>
      <c r="B81" s="521"/>
      <c r="C81" s="522">
        <v>0</v>
      </c>
      <c r="D81" s="518" t="s">
        <v>77</v>
      </c>
      <c r="E81" s="523">
        <v>0</v>
      </c>
      <c r="F81" s="518" t="s">
        <v>75</v>
      </c>
      <c r="G81" s="523">
        <v>0</v>
      </c>
      <c r="H81" s="518" t="s">
        <v>75</v>
      </c>
      <c r="I81" s="523">
        <f t="shared" si="21"/>
        <v>0</v>
      </c>
      <c r="J81" s="518" t="s">
        <v>78</v>
      </c>
    </row>
    <row r="82" spans="1:29" s="454" customFormat="1" ht="15.75" customHeight="1" x14ac:dyDescent="0.25">
      <c r="A82" s="1096"/>
      <c r="B82" s="521"/>
      <c r="C82" s="522">
        <v>0</v>
      </c>
      <c r="D82" s="518" t="s">
        <v>77</v>
      </c>
      <c r="E82" s="523">
        <v>0</v>
      </c>
      <c r="F82" s="518" t="s">
        <v>75</v>
      </c>
      <c r="G82" s="523">
        <v>0</v>
      </c>
      <c r="H82" s="518" t="s">
        <v>75</v>
      </c>
      <c r="I82" s="523">
        <f t="shared" si="21"/>
        <v>0</v>
      </c>
      <c r="J82" s="518" t="s">
        <v>78</v>
      </c>
    </row>
    <row r="83" spans="1:29" s="454" customFormat="1" ht="15.75" customHeight="1" x14ac:dyDescent="0.25">
      <c r="A83" s="1096"/>
      <c r="B83" s="521"/>
      <c r="C83" s="522">
        <v>0</v>
      </c>
      <c r="D83" s="518" t="s">
        <v>77</v>
      </c>
      <c r="E83" s="523">
        <v>0</v>
      </c>
      <c r="F83" s="518" t="s">
        <v>75</v>
      </c>
      <c r="G83" s="523">
        <v>0</v>
      </c>
      <c r="H83" s="518" t="s">
        <v>75</v>
      </c>
      <c r="I83" s="523">
        <f t="shared" si="21"/>
        <v>0</v>
      </c>
      <c r="J83" s="518" t="s">
        <v>78</v>
      </c>
    </row>
    <row r="84" spans="1:29" s="454" customFormat="1" ht="15.75" customHeight="1" x14ac:dyDescent="0.25">
      <c r="A84" s="1096"/>
      <c r="B84" s="521"/>
      <c r="C84" s="522">
        <v>0</v>
      </c>
      <c r="D84" s="518" t="s">
        <v>77</v>
      </c>
      <c r="E84" s="523">
        <v>0</v>
      </c>
      <c r="F84" s="518" t="s">
        <v>75</v>
      </c>
      <c r="G84" s="523">
        <v>0</v>
      </c>
      <c r="H84" s="518" t="s">
        <v>75</v>
      </c>
      <c r="I84" s="523">
        <f t="shared" si="21"/>
        <v>0</v>
      </c>
      <c r="J84" s="518" t="s">
        <v>78</v>
      </c>
    </row>
    <row r="85" spans="1:29" s="454" customFormat="1" ht="15.75" customHeight="1" x14ac:dyDescent="0.25">
      <c r="A85" s="1096"/>
      <c r="B85" s="581"/>
      <c r="C85" s="585">
        <v>0</v>
      </c>
      <c r="D85" s="518" t="s">
        <v>77</v>
      </c>
      <c r="E85" s="586">
        <v>0</v>
      </c>
      <c r="F85" s="518" t="s">
        <v>75</v>
      </c>
      <c r="G85" s="586">
        <v>0</v>
      </c>
      <c r="H85" s="518" t="s">
        <v>75</v>
      </c>
      <c r="I85" s="586">
        <f t="shared" si="21"/>
        <v>0</v>
      </c>
      <c r="J85" s="518" t="s">
        <v>78</v>
      </c>
    </row>
    <row r="86" spans="1:29" s="454" customFormat="1" ht="15.75" customHeight="1" x14ac:dyDescent="0.25">
      <c r="A86" s="1096"/>
      <c r="B86" s="582"/>
      <c r="C86" s="582"/>
      <c r="D86" s="582"/>
      <c r="E86" s="582"/>
      <c r="F86" s="582"/>
      <c r="G86" s="496" t="s">
        <v>131</v>
      </c>
      <c r="H86" s="582"/>
      <c r="I86" s="587">
        <f>SUM(I65:I85)</f>
        <v>0</v>
      </c>
      <c r="J86" s="584" t="s">
        <v>78</v>
      </c>
    </row>
    <row r="87" spans="1:29" s="454" customFormat="1" ht="15.75" customHeight="1" x14ac:dyDescent="0.25">
      <c r="A87" s="1096"/>
      <c r="B87" s="506"/>
      <c r="C87" s="506"/>
      <c r="D87" s="506"/>
      <c r="E87" s="506"/>
      <c r="F87" s="506"/>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row>
    <row r="88" spans="1:29" s="454" customFormat="1" ht="15.75" customHeight="1" x14ac:dyDescent="0.25">
      <c r="A88" s="1096"/>
      <c r="B88" s="445" t="s">
        <v>401</v>
      </c>
      <c r="C88" s="588"/>
      <c r="D88" s="588"/>
      <c r="E88" s="588"/>
      <c r="F88" s="588"/>
      <c r="G88" s="505"/>
      <c r="H88" s="505"/>
      <c r="I88" s="589"/>
      <c r="J88" s="506"/>
      <c r="K88" s="506"/>
      <c r="L88" s="506"/>
      <c r="M88" s="506"/>
      <c r="N88" s="1101" t="s">
        <v>336</v>
      </c>
      <c r="O88" s="1101"/>
      <c r="P88" s="1101"/>
      <c r="Q88" s="506"/>
      <c r="R88" s="506"/>
      <c r="S88" s="506"/>
      <c r="T88" s="506"/>
      <c r="U88" s="506"/>
      <c r="V88" s="506"/>
      <c r="W88" s="506"/>
      <c r="X88" s="506"/>
      <c r="Y88" s="506"/>
      <c r="Z88" s="506"/>
      <c r="AA88" s="506"/>
      <c r="AB88" s="506"/>
      <c r="AC88" s="506"/>
    </row>
    <row r="89" spans="1:29" s="454" customFormat="1" ht="15.75" customHeight="1" x14ac:dyDescent="0.25">
      <c r="A89" s="1096"/>
      <c r="B89" s="509"/>
      <c r="C89" s="504"/>
      <c r="D89" s="504"/>
      <c r="E89" s="504"/>
      <c r="F89" s="504"/>
      <c r="G89" s="505"/>
      <c r="H89" s="505"/>
      <c r="I89" s="506"/>
      <c r="J89" s="590"/>
      <c r="K89" s="506"/>
      <c r="L89" s="589"/>
      <c r="M89" s="506"/>
      <c r="N89" s="1102"/>
      <c r="O89" s="1102"/>
      <c r="P89" s="1102"/>
      <c r="Q89" s="506"/>
      <c r="R89" s="506"/>
      <c r="S89" s="506"/>
      <c r="T89" s="506"/>
      <c r="U89" s="506"/>
      <c r="V89" s="506"/>
      <c r="W89" s="506"/>
      <c r="X89" s="506"/>
      <c r="Y89" s="506"/>
      <c r="Z89" s="506"/>
      <c r="AA89" s="506"/>
      <c r="AB89" s="506"/>
      <c r="AC89" s="506"/>
    </row>
    <row r="90" spans="1:29" s="454" customFormat="1" ht="15.75" customHeight="1" x14ac:dyDescent="0.25">
      <c r="A90" s="1096"/>
      <c r="B90" s="509"/>
      <c r="C90" s="504"/>
      <c r="D90" s="504"/>
      <c r="E90" s="504"/>
      <c r="F90" s="504"/>
      <c r="G90" s="505"/>
      <c r="H90" s="505"/>
      <c r="I90" s="506"/>
      <c r="J90" s="590"/>
      <c r="K90" s="506"/>
      <c r="L90" s="589"/>
      <c r="M90" s="506"/>
      <c r="N90" s="506"/>
      <c r="O90" s="506"/>
      <c r="P90" s="506"/>
      <c r="Q90" s="506"/>
      <c r="R90" s="506"/>
      <c r="S90" s="506"/>
      <c r="T90" s="506"/>
      <c r="U90" s="506"/>
      <c r="V90" s="506"/>
      <c r="W90" s="506"/>
      <c r="X90" s="506"/>
      <c r="Y90" s="506"/>
      <c r="Z90" s="506"/>
      <c r="AA90" s="506"/>
      <c r="AB90" s="506"/>
      <c r="AC90" s="506"/>
    </row>
    <row r="91" spans="1:29" s="454" customFormat="1" ht="15.75" customHeight="1" x14ac:dyDescent="0.25">
      <c r="A91" s="1096"/>
      <c r="B91" s="509"/>
      <c r="C91" s="504"/>
      <c r="D91" s="504"/>
      <c r="E91" s="504"/>
      <c r="F91" s="504"/>
      <c r="G91" s="505"/>
      <c r="H91" s="505"/>
      <c r="I91" s="506"/>
      <c r="J91" s="590"/>
      <c r="K91" s="506"/>
      <c r="L91" s="589"/>
      <c r="M91" s="506"/>
      <c r="N91" s="506"/>
      <c r="O91" s="506"/>
      <c r="P91" s="506"/>
      <c r="Q91" s="506"/>
      <c r="R91" s="506"/>
      <c r="S91" s="506"/>
      <c r="T91" s="506"/>
      <c r="U91" s="506"/>
      <c r="V91" s="506"/>
      <c r="W91" s="506"/>
      <c r="X91" s="506"/>
      <c r="Y91" s="506"/>
      <c r="Z91" s="506"/>
      <c r="AA91" s="506"/>
      <c r="AB91" s="506"/>
      <c r="AC91" s="506"/>
    </row>
    <row r="92" spans="1:29" s="454" customFormat="1" ht="15.75" customHeight="1" x14ac:dyDescent="0.25">
      <c r="A92" s="1096"/>
      <c r="B92" s="493" t="s">
        <v>337</v>
      </c>
      <c r="C92" s="1087" t="s">
        <v>338</v>
      </c>
      <c r="D92" s="1088"/>
      <c r="E92" s="1087" t="s">
        <v>339</v>
      </c>
      <c r="F92" s="1088"/>
      <c r="G92" s="1087" t="s">
        <v>340</v>
      </c>
      <c r="H92" s="1088"/>
      <c r="I92" s="1087" t="s">
        <v>341</v>
      </c>
      <c r="J92" s="1088"/>
      <c r="K92" s="1100"/>
      <c r="L92" s="1100"/>
      <c r="M92" s="1100"/>
      <c r="N92" s="1100"/>
      <c r="O92" s="1087" t="s">
        <v>342</v>
      </c>
      <c r="P92" s="1088"/>
      <c r="Q92" s="1087" t="s">
        <v>343</v>
      </c>
      <c r="R92" s="1088"/>
      <c r="S92" s="591"/>
      <c r="T92" s="514"/>
      <c r="U92" s="514"/>
      <c r="V92" s="514"/>
      <c r="W92" s="514"/>
      <c r="X92" s="514"/>
      <c r="Y92" s="514"/>
      <c r="Z92" s="514"/>
      <c r="AA92" s="514"/>
      <c r="AB92" s="514"/>
      <c r="AC92" s="514"/>
    </row>
    <row r="93" spans="1:29" s="454" customFormat="1" ht="15.75" customHeight="1" x14ac:dyDescent="0.25">
      <c r="A93" s="1096"/>
      <c r="B93" s="500" t="s">
        <v>347</v>
      </c>
      <c r="C93" s="576"/>
      <c r="D93" s="576"/>
      <c r="E93" s="576"/>
      <c r="F93" s="576"/>
      <c r="G93" s="576"/>
      <c r="H93" s="576"/>
      <c r="I93" s="576"/>
      <c r="J93" s="576"/>
      <c r="K93" s="575"/>
      <c r="L93" s="575"/>
      <c r="M93" s="575"/>
      <c r="N93" s="575"/>
      <c r="O93" s="592"/>
      <c r="P93" s="593"/>
      <c r="Q93" s="592"/>
      <c r="R93" s="594"/>
      <c r="S93" s="595"/>
    </row>
    <row r="94" spans="1:29" s="454" customFormat="1" ht="15.75" customHeight="1" x14ac:dyDescent="0.25">
      <c r="A94" s="1096"/>
      <c r="B94" s="500"/>
      <c r="C94" s="576"/>
      <c r="D94" s="575"/>
      <c r="E94" s="576"/>
      <c r="F94" s="575"/>
      <c r="G94" s="576"/>
      <c r="H94" s="575"/>
      <c r="I94" s="576"/>
      <c r="J94" s="575"/>
      <c r="K94" s="575"/>
      <c r="L94" s="575"/>
      <c r="M94" s="575"/>
      <c r="N94" s="575"/>
      <c r="O94" s="592"/>
      <c r="P94" s="593"/>
      <c r="Q94" s="592"/>
      <c r="R94" s="594"/>
      <c r="S94" s="595"/>
    </row>
    <row r="95" spans="1:29" s="454" customFormat="1" ht="15.75" customHeight="1" x14ac:dyDescent="0.25">
      <c r="A95" s="1096"/>
      <c r="B95" s="521"/>
      <c r="C95" s="522">
        <v>0</v>
      </c>
      <c r="D95" s="518" t="s">
        <v>77</v>
      </c>
      <c r="E95" s="523">
        <v>0</v>
      </c>
      <c r="F95" s="518" t="s">
        <v>75</v>
      </c>
      <c r="G95" s="523">
        <v>0</v>
      </c>
      <c r="H95" s="518" t="s">
        <v>75</v>
      </c>
      <c r="I95" s="523">
        <v>0</v>
      </c>
      <c r="J95" s="518" t="s">
        <v>75</v>
      </c>
      <c r="K95" s="596"/>
      <c r="L95" s="597"/>
      <c r="M95" s="597"/>
      <c r="N95" s="598"/>
      <c r="O95" s="524">
        <f t="shared" ref="O95:O101" si="22">C95*E95*G95</f>
        <v>0</v>
      </c>
      <c r="P95" s="599" t="s">
        <v>78</v>
      </c>
      <c r="Q95" s="524">
        <f t="shared" ref="Q95:Q101" si="23">C95*E95*G95*I95</f>
        <v>0</v>
      </c>
      <c r="R95" s="599" t="s">
        <v>333</v>
      </c>
      <c r="S95" s="595"/>
      <c r="T95" s="600"/>
    </row>
    <row r="96" spans="1:29" s="454" customFormat="1" ht="15.75" customHeight="1" x14ac:dyDescent="0.25">
      <c r="A96" s="1096"/>
      <c r="B96" s="521"/>
      <c r="C96" s="522">
        <v>0</v>
      </c>
      <c r="D96" s="518" t="s">
        <v>77</v>
      </c>
      <c r="E96" s="523">
        <v>0</v>
      </c>
      <c r="F96" s="518" t="s">
        <v>75</v>
      </c>
      <c r="G96" s="523">
        <v>0</v>
      </c>
      <c r="H96" s="518" t="s">
        <v>75</v>
      </c>
      <c r="I96" s="523">
        <v>0</v>
      </c>
      <c r="J96" s="518" t="s">
        <v>75</v>
      </c>
      <c r="K96" s="596"/>
      <c r="L96" s="597"/>
      <c r="M96" s="597"/>
      <c r="N96" s="598"/>
      <c r="O96" s="524">
        <f t="shared" si="22"/>
        <v>0</v>
      </c>
      <c r="P96" s="599" t="s">
        <v>78</v>
      </c>
      <c r="Q96" s="524">
        <f t="shared" si="23"/>
        <v>0</v>
      </c>
      <c r="R96" s="599" t="s">
        <v>333</v>
      </c>
      <c r="S96" s="595"/>
    </row>
    <row r="97" spans="1:36" s="454" customFormat="1" ht="15.75" customHeight="1" x14ac:dyDescent="0.25">
      <c r="A97" s="1096"/>
      <c r="B97" s="521"/>
      <c r="C97" s="522">
        <v>0</v>
      </c>
      <c r="D97" s="518" t="s">
        <v>77</v>
      </c>
      <c r="E97" s="523">
        <v>0</v>
      </c>
      <c r="F97" s="518" t="s">
        <v>75</v>
      </c>
      <c r="G97" s="523">
        <v>0</v>
      </c>
      <c r="H97" s="518" t="s">
        <v>75</v>
      </c>
      <c r="I97" s="523">
        <v>0</v>
      </c>
      <c r="J97" s="518" t="s">
        <v>75</v>
      </c>
      <c r="K97" s="596"/>
      <c r="L97" s="597"/>
      <c r="M97" s="597"/>
      <c r="N97" s="598"/>
      <c r="O97" s="524">
        <f t="shared" si="22"/>
        <v>0</v>
      </c>
      <c r="P97" s="599" t="s">
        <v>78</v>
      </c>
      <c r="Q97" s="524">
        <f t="shared" si="23"/>
        <v>0</v>
      </c>
      <c r="R97" s="599" t="s">
        <v>333</v>
      </c>
      <c r="S97" s="595"/>
    </row>
    <row r="98" spans="1:36" s="454" customFormat="1" ht="15.75" customHeight="1" x14ac:dyDescent="0.25">
      <c r="A98" s="1096"/>
      <c r="B98" s="521"/>
      <c r="C98" s="522">
        <v>0</v>
      </c>
      <c r="D98" s="518" t="s">
        <v>77</v>
      </c>
      <c r="E98" s="523">
        <v>0</v>
      </c>
      <c r="F98" s="518" t="s">
        <v>75</v>
      </c>
      <c r="G98" s="523">
        <v>0</v>
      </c>
      <c r="H98" s="518" t="s">
        <v>75</v>
      </c>
      <c r="I98" s="523">
        <v>0</v>
      </c>
      <c r="J98" s="518" t="s">
        <v>75</v>
      </c>
      <c r="K98" s="596"/>
      <c r="L98" s="597"/>
      <c r="M98" s="597"/>
      <c r="N98" s="598"/>
      <c r="O98" s="524">
        <f t="shared" si="22"/>
        <v>0</v>
      </c>
      <c r="P98" s="599" t="s">
        <v>78</v>
      </c>
      <c r="Q98" s="524">
        <f t="shared" si="23"/>
        <v>0</v>
      </c>
      <c r="R98" s="599" t="s">
        <v>333</v>
      </c>
      <c r="S98" s="595"/>
    </row>
    <row r="99" spans="1:36" s="454" customFormat="1" ht="15.75" customHeight="1" x14ac:dyDescent="0.25">
      <c r="A99" s="1096"/>
      <c r="B99" s="521"/>
      <c r="C99" s="522">
        <v>0</v>
      </c>
      <c r="D99" s="518" t="s">
        <v>77</v>
      </c>
      <c r="E99" s="523">
        <v>0</v>
      </c>
      <c r="F99" s="518" t="s">
        <v>75</v>
      </c>
      <c r="G99" s="523">
        <v>0</v>
      </c>
      <c r="H99" s="518" t="s">
        <v>75</v>
      </c>
      <c r="I99" s="523">
        <v>0</v>
      </c>
      <c r="J99" s="518" t="s">
        <v>75</v>
      </c>
      <c r="K99" s="596"/>
      <c r="L99" s="597"/>
      <c r="M99" s="597"/>
      <c r="N99" s="598"/>
      <c r="O99" s="524">
        <f t="shared" si="22"/>
        <v>0</v>
      </c>
      <c r="P99" s="599" t="s">
        <v>78</v>
      </c>
      <c r="Q99" s="524">
        <f t="shared" si="23"/>
        <v>0</v>
      </c>
      <c r="R99" s="599" t="s">
        <v>333</v>
      </c>
      <c r="S99" s="595"/>
    </row>
    <row r="100" spans="1:36" s="454" customFormat="1" ht="15.75" customHeight="1" x14ac:dyDescent="0.25">
      <c r="B100" s="521"/>
      <c r="C100" s="522">
        <v>0</v>
      </c>
      <c r="D100" s="518" t="s">
        <v>77</v>
      </c>
      <c r="E100" s="523">
        <v>0</v>
      </c>
      <c r="F100" s="518" t="s">
        <v>75</v>
      </c>
      <c r="G100" s="523">
        <v>0</v>
      </c>
      <c r="H100" s="518" t="s">
        <v>75</v>
      </c>
      <c r="I100" s="523">
        <v>0</v>
      </c>
      <c r="J100" s="518" t="s">
        <v>75</v>
      </c>
      <c r="K100" s="596"/>
      <c r="L100" s="597"/>
      <c r="M100" s="597"/>
      <c r="N100" s="598"/>
      <c r="O100" s="524">
        <f t="shared" si="22"/>
        <v>0</v>
      </c>
      <c r="P100" s="599" t="s">
        <v>78</v>
      </c>
      <c r="Q100" s="524">
        <f t="shared" si="23"/>
        <v>0</v>
      </c>
      <c r="R100" s="599" t="s">
        <v>333</v>
      </c>
      <c r="S100" s="595"/>
    </row>
    <row r="101" spans="1:36" s="454" customFormat="1" ht="15.75" customHeight="1" x14ac:dyDescent="0.25">
      <c r="A101" s="469"/>
      <c r="B101" s="521"/>
      <c r="C101" s="522">
        <v>0</v>
      </c>
      <c r="D101" s="518" t="s">
        <v>77</v>
      </c>
      <c r="E101" s="523">
        <v>0</v>
      </c>
      <c r="F101" s="518" t="s">
        <v>75</v>
      </c>
      <c r="G101" s="523">
        <v>0</v>
      </c>
      <c r="H101" s="518" t="s">
        <v>75</v>
      </c>
      <c r="I101" s="523">
        <v>0</v>
      </c>
      <c r="J101" s="518" t="s">
        <v>75</v>
      </c>
      <c r="K101" s="596"/>
      <c r="L101" s="597"/>
      <c r="M101" s="597"/>
      <c r="N101" s="598"/>
      <c r="O101" s="524">
        <f t="shared" si="22"/>
        <v>0</v>
      </c>
      <c r="P101" s="599" t="s">
        <v>78</v>
      </c>
      <c r="Q101" s="524">
        <f t="shared" si="23"/>
        <v>0</v>
      </c>
      <c r="R101" s="599" t="s">
        <v>333</v>
      </c>
      <c r="S101" s="595"/>
      <c r="AJ101" s="570"/>
    </row>
    <row r="102" spans="1:36" s="454" customFormat="1" ht="15.75" customHeight="1" x14ac:dyDescent="0.25">
      <c r="A102" s="469"/>
      <c r="B102" s="497" t="s">
        <v>373</v>
      </c>
      <c r="C102" s="498"/>
      <c r="D102" s="601"/>
      <c r="E102" s="601"/>
      <c r="F102" s="601"/>
      <c r="G102" s="601"/>
      <c r="H102" s="601"/>
      <c r="I102" s="601"/>
      <c r="J102" s="601"/>
      <c r="K102" s="575"/>
      <c r="L102" s="575"/>
      <c r="M102" s="575"/>
      <c r="N102" s="575"/>
      <c r="O102" s="602"/>
      <c r="P102" s="603"/>
      <c r="Q102" s="602"/>
      <c r="R102" s="603"/>
      <c r="S102" s="595"/>
      <c r="T102" s="600"/>
      <c r="AJ102" s="453"/>
    </row>
    <row r="103" spans="1:36" s="454" customFormat="1" ht="15.75" customHeight="1" x14ac:dyDescent="0.25">
      <c r="A103" s="469"/>
      <c r="B103" s="521"/>
      <c r="C103" s="522">
        <v>0</v>
      </c>
      <c r="D103" s="518" t="s">
        <v>77</v>
      </c>
      <c r="E103" s="523">
        <v>0</v>
      </c>
      <c r="F103" s="518" t="s">
        <v>75</v>
      </c>
      <c r="G103" s="523">
        <v>0</v>
      </c>
      <c r="H103" s="518" t="s">
        <v>75</v>
      </c>
      <c r="I103" s="523">
        <v>0</v>
      </c>
      <c r="J103" s="518" t="s">
        <v>75</v>
      </c>
      <c r="K103" s="604"/>
      <c r="L103" s="597"/>
      <c r="M103" s="597"/>
      <c r="N103" s="605"/>
      <c r="O103" s="524">
        <f t="shared" ref="O103:O110" si="24">C103*E103*G103</f>
        <v>0</v>
      </c>
      <c r="P103" s="599" t="s">
        <v>78</v>
      </c>
      <c r="Q103" s="524">
        <f t="shared" ref="Q103:Q110" si="25">O103*I103</f>
        <v>0</v>
      </c>
      <c r="R103" s="599" t="s">
        <v>333</v>
      </c>
      <c r="S103" s="595"/>
      <c r="AJ103" s="458"/>
    </row>
    <row r="104" spans="1:36" s="454" customFormat="1" ht="15.75" customHeight="1" x14ac:dyDescent="0.25">
      <c r="A104" s="567"/>
      <c r="B104" s="521"/>
      <c r="C104" s="522">
        <v>0</v>
      </c>
      <c r="D104" s="518" t="s">
        <v>77</v>
      </c>
      <c r="E104" s="523">
        <v>0</v>
      </c>
      <c r="F104" s="518" t="s">
        <v>75</v>
      </c>
      <c r="G104" s="523">
        <v>0</v>
      </c>
      <c r="H104" s="518" t="s">
        <v>75</v>
      </c>
      <c r="I104" s="523">
        <v>0</v>
      </c>
      <c r="J104" s="518" t="s">
        <v>75</v>
      </c>
      <c r="K104" s="604"/>
      <c r="L104" s="597"/>
      <c r="M104" s="597"/>
      <c r="N104" s="605"/>
      <c r="O104" s="524">
        <f t="shared" si="24"/>
        <v>0</v>
      </c>
      <c r="P104" s="599" t="s">
        <v>78</v>
      </c>
      <c r="Q104" s="524">
        <f t="shared" si="25"/>
        <v>0</v>
      </c>
      <c r="R104" s="599" t="s">
        <v>333</v>
      </c>
      <c r="S104" s="595"/>
      <c r="T104" s="606"/>
      <c r="AJ104" s="469"/>
    </row>
    <row r="105" spans="1:36" s="454" customFormat="1" ht="15.75" customHeight="1" x14ac:dyDescent="0.25">
      <c r="A105" s="567"/>
      <c r="B105" s="521"/>
      <c r="C105" s="522">
        <v>0</v>
      </c>
      <c r="D105" s="518" t="s">
        <v>77</v>
      </c>
      <c r="E105" s="523">
        <v>0</v>
      </c>
      <c r="F105" s="518" t="s">
        <v>75</v>
      </c>
      <c r="G105" s="523">
        <v>0</v>
      </c>
      <c r="H105" s="518" t="s">
        <v>75</v>
      </c>
      <c r="I105" s="523">
        <v>0</v>
      </c>
      <c r="J105" s="518" t="s">
        <v>75</v>
      </c>
      <c r="K105" s="596"/>
      <c r="L105" s="597"/>
      <c r="M105" s="597"/>
      <c r="N105" s="598"/>
      <c r="O105" s="524">
        <f t="shared" si="24"/>
        <v>0</v>
      </c>
      <c r="P105" s="599" t="s">
        <v>78</v>
      </c>
      <c r="Q105" s="524">
        <f t="shared" si="25"/>
        <v>0</v>
      </c>
      <c r="R105" s="599" t="s">
        <v>333</v>
      </c>
      <c r="S105" s="575"/>
      <c r="AJ105" s="570"/>
    </row>
    <row r="106" spans="1:36" s="454" customFormat="1" ht="15.75" customHeight="1" x14ac:dyDescent="0.25">
      <c r="A106" s="582"/>
      <c r="B106" s="521"/>
      <c r="C106" s="522">
        <v>0</v>
      </c>
      <c r="D106" s="518" t="s">
        <v>77</v>
      </c>
      <c r="E106" s="523">
        <v>0</v>
      </c>
      <c r="F106" s="518" t="s">
        <v>75</v>
      </c>
      <c r="G106" s="523">
        <v>0</v>
      </c>
      <c r="H106" s="518" t="s">
        <v>75</v>
      </c>
      <c r="I106" s="523">
        <v>0</v>
      </c>
      <c r="J106" s="518" t="s">
        <v>75</v>
      </c>
      <c r="K106" s="596"/>
      <c r="L106" s="597"/>
      <c r="M106" s="597"/>
      <c r="N106" s="598"/>
      <c r="O106" s="524">
        <f t="shared" si="24"/>
        <v>0</v>
      </c>
      <c r="P106" s="599" t="s">
        <v>78</v>
      </c>
      <c r="Q106" s="524">
        <f t="shared" si="25"/>
        <v>0</v>
      </c>
      <c r="R106" s="599" t="s">
        <v>333</v>
      </c>
      <c r="S106" s="575"/>
      <c r="AJ106" s="570"/>
    </row>
    <row r="107" spans="1:36" s="454" customFormat="1" ht="15.75" customHeight="1" x14ac:dyDescent="0.25">
      <c r="A107" s="582"/>
      <c r="B107" s="521"/>
      <c r="C107" s="522">
        <v>0</v>
      </c>
      <c r="D107" s="518" t="s">
        <v>77</v>
      </c>
      <c r="E107" s="523">
        <v>0</v>
      </c>
      <c r="F107" s="518" t="s">
        <v>75</v>
      </c>
      <c r="G107" s="523">
        <v>0</v>
      </c>
      <c r="H107" s="518" t="s">
        <v>75</v>
      </c>
      <c r="I107" s="523">
        <v>0</v>
      </c>
      <c r="J107" s="518" t="s">
        <v>75</v>
      </c>
      <c r="K107" s="596"/>
      <c r="L107" s="597"/>
      <c r="M107" s="597"/>
      <c r="N107" s="598"/>
      <c r="O107" s="524">
        <f t="shared" si="24"/>
        <v>0</v>
      </c>
      <c r="P107" s="599" t="s">
        <v>78</v>
      </c>
      <c r="Q107" s="524">
        <f t="shared" si="25"/>
        <v>0</v>
      </c>
      <c r="R107" s="599" t="s">
        <v>333</v>
      </c>
      <c r="S107" s="575"/>
    </row>
    <row r="108" spans="1:36" s="454" customFormat="1" ht="15.75" customHeight="1" x14ac:dyDescent="0.25">
      <c r="A108" s="582"/>
      <c r="B108" s="521"/>
      <c r="C108" s="522">
        <v>0</v>
      </c>
      <c r="D108" s="518" t="s">
        <v>77</v>
      </c>
      <c r="E108" s="523">
        <v>0</v>
      </c>
      <c r="F108" s="518" t="s">
        <v>75</v>
      </c>
      <c r="G108" s="523">
        <v>0</v>
      </c>
      <c r="H108" s="518" t="s">
        <v>75</v>
      </c>
      <c r="I108" s="523">
        <v>0</v>
      </c>
      <c r="J108" s="518" t="s">
        <v>75</v>
      </c>
      <c r="K108" s="596"/>
      <c r="L108" s="597"/>
      <c r="M108" s="597"/>
      <c r="N108" s="598"/>
      <c r="O108" s="524">
        <f t="shared" si="24"/>
        <v>0</v>
      </c>
      <c r="P108" s="599" t="s">
        <v>78</v>
      </c>
      <c r="Q108" s="524">
        <f t="shared" si="25"/>
        <v>0</v>
      </c>
      <c r="R108" s="599" t="s">
        <v>333</v>
      </c>
      <c r="S108" s="575"/>
      <c r="U108" s="607"/>
    </row>
    <row r="109" spans="1:36" s="454" customFormat="1" ht="15.75" customHeight="1" x14ac:dyDescent="0.25">
      <c r="A109" s="582"/>
      <c r="B109" s="521"/>
      <c r="C109" s="522">
        <v>0</v>
      </c>
      <c r="D109" s="518" t="s">
        <v>77</v>
      </c>
      <c r="E109" s="523">
        <v>0</v>
      </c>
      <c r="F109" s="518" t="s">
        <v>75</v>
      </c>
      <c r="G109" s="523">
        <v>0</v>
      </c>
      <c r="H109" s="518" t="s">
        <v>75</v>
      </c>
      <c r="I109" s="523">
        <v>0</v>
      </c>
      <c r="J109" s="518" t="s">
        <v>75</v>
      </c>
      <c r="K109" s="604"/>
      <c r="L109" s="597"/>
      <c r="M109" s="597"/>
      <c r="N109" s="605"/>
      <c r="O109" s="524">
        <f t="shared" si="24"/>
        <v>0</v>
      </c>
      <c r="P109" s="599" t="s">
        <v>78</v>
      </c>
      <c r="Q109" s="524">
        <f t="shared" si="25"/>
        <v>0</v>
      </c>
      <c r="R109" s="599" t="s">
        <v>333</v>
      </c>
      <c r="S109" s="595"/>
      <c r="T109" s="606"/>
    </row>
    <row r="110" spans="1:36" s="454" customFormat="1" ht="15.75" customHeight="1" x14ac:dyDescent="0.25">
      <c r="A110" s="582"/>
      <c r="B110" s="521"/>
      <c r="C110" s="522">
        <v>0</v>
      </c>
      <c r="D110" s="518" t="s">
        <v>77</v>
      </c>
      <c r="E110" s="523">
        <v>0</v>
      </c>
      <c r="F110" s="518" t="s">
        <v>75</v>
      </c>
      <c r="G110" s="523">
        <v>0</v>
      </c>
      <c r="H110" s="518" t="s">
        <v>75</v>
      </c>
      <c r="I110" s="523">
        <v>0</v>
      </c>
      <c r="J110" s="518" t="s">
        <v>75</v>
      </c>
      <c r="K110" s="604"/>
      <c r="L110" s="597"/>
      <c r="M110" s="597"/>
      <c r="N110" s="605"/>
      <c r="O110" s="524">
        <f t="shared" si="24"/>
        <v>0</v>
      </c>
      <c r="P110" s="599" t="s">
        <v>78</v>
      </c>
      <c r="Q110" s="524">
        <f t="shared" si="25"/>
        <v>0</v>
      </c>
      <c r="R110" s="599" t="s">
        <v>333</v>
      </c>
      <c r="S110" s="595"/>
      <c r="T110" s="606"/>
    </row>
    <row r="111" spans="1:36" s="454" customFormat="1" ht="15.75" customHeight="1" x14ac:dyDescent="0.25">
      <c r="A111" s="582"/>
      <c r="B111" s="497" t="s">
        <v>374</v>
      </c>
      <c r="C111" s="498"/>
      <c r="D111" s="601"/>
      <c r="E111" s="601"/>
      <c r="F111" s="601"/>
      <c r="G111" s="601"/>
      <c r="H111" s="601"/>
      <c r="I111" s="601"/>
      <c r="J111" s="601"/>
      <c r="K111" s="499" t="s">
        <v>375</v>
      </c>
      <c r="L111" s="608"/>
      <c r="M111" s="609"/>
      <c r="N111" s="610">
        <f>SUM(O103:O110)</f>
        <v>0</v>
      </c>
      <c r="O111" s="602"/>
      <c r="P111" s="603"/>
      <c r="Q111" s="602"/>
      <c r="R111" s="603"/>
      <c r="S111" s="595"/>
    </row>
    <row r="112" spans="1:36" s="454" customFormat="1" ht="15.75" customHeight="1" x14ac:dyDescent="0.25">
      <c r="A112" s="582"/>
      <c r="B112" s="521"/>
      <c r="C112" s="522">
        <v>0</v>
      </c>
      <c r="D112" s="518" t="s">
        <v>77</v>
      </c>
      <c r="E112" s="523">
        <v>0</v>
      </c>
      <c r="F112" s="518" t="s">
        <v>75</v>
      </c>
      <c r="G112" s="523">
        <v>0</v>
      </c>
      <c r="H112" s="518" t="s">
        <v>75</v>
      </c>
      <c r="I112" s="523">
        <v>0</v>
      </c>
      <c r="J112" s="518" t="s">
        <v>75</v>
      </c>
      <c r="K112" s="611"/>
      <c r="L112" s="611"/>
      <c r="M112" s="611"/>
      <c r="N112" s="611"/>
      <c r="O112" s="612">
        <f t="shared" ref="O112:O119" si="26">C112*E112*G112</f>
        <v>0</v>
      </c>
      <c r="P112" s="599" t="s">
        <v>78</v>
      </c>
      <c r="Q112" s="524">
        <f t="shared" ref="Q112:Q119" si="27">O112*I112</f>
        <v>0</v>
      </c>
      <c r="R112" s="599" t="s">
        <v>333</v>
      </c>
      <c r="S112" s="575" t="s">
        <v>376</v>
      </c>
    </row>
    <row r="113" spans="1:21" s="454" customFormat="1" ht="15.75" customHeight="1" x14ac:dyDescent="0.25">
      <c r="A113" s="582"/>
      <c r="B113" s="521"/>
      <c r="C113" s="522">
        <v>0</v>
      </c>
      <c r="D113" s="518" t="s">
        <v>77</v>
      </c>
      <c r="E113" s="523">
        <v>0</v>
      </c>
      <c r="F113" s="518" t="s">
        <v>75</v>
      </c>
      <c r="G113" s="523">
        <v>0</v>
      </c>
      <c r="H113" s="518" t="s">
        <v>75</v>
      </c>
      <c r="I113" s="523">
        <v>0</v>
      </c>
      <c r="J113" s="518" t="s">
        <v>75</v>
      </c>
      <c r="K113" s="596"/>
      <c r="L113" s="597"/>
      <c r="M113" s="597"/>
      <c r="N113" s="598"/>
      <c r="O113" s="524">
        <f t="shared" si="26"/>
        <v>0</v>
      </c>
      <c r="P113" s="599" t="s">
        <v>78</v>
      </c>
      <c r="Q113" s="524">
        <f t="shared" si="27"/>
        <v>0</v>
      </c>
      <c r="R113" s="599" t="s">
        <v>333</v>
      </c>
      <c r="S113" s="575" t="s">
        <v>376</v>
      </c>
    </row>
    <row r="114" spans="1:21" s="454" customFormat="1" ht="15.75" customHeight="1" x14ac:dyDescent="0.25">
      <c r="A114" s="582"/>
      <c r="B114" s="521"/>
      <c r="C114" s="522">
        <v>0</v>
      </c>
      <c r="D114" s="518" t="s">
        <v>77</v>
      </c>
      <c r="E114" s="523">
        <v>0</v>
      </c>
      <c r="F114" s="518" t="s">
        <v>75</v>
      </c>
      <c r="G114" s="523">
        <v>0</v>
      </c>
      <c r="H114" s="518" t="s">
        <v>75</v>
      </c>
      <c r="I114" s="523">
        <v>0</v>
      </c>
      <c r="J114" s="518" t="s">
        <v>75</v>
      </c>
      <c r="K114" s="596"/>
      <c r="L114" s="597"/>
      <c r="M114" s="597"/>
      <c r="N114" s="598"/>
      <c r="O114" s="524">
        <f t="shared" si="26"/>
        <v>0</v>
      </c>
      <c r="P114" s="599" t="s">
        <v>78</v>
      </c>
      <c r="Q114" s="524">
        <f t="shared" si="27"/>
        <v>0</v>
      </c>
      <c r="R114" s="599" t="s">
        <v>333</v>
      </c>
      <c r="S114" s="575" t="s">
        <v>376</v>
      </c>
    </row>
    <row r="115" spans="1:21" s="454" customFormat="1" ht="15.75" customHeight="1" x14ac:dyDescent="0.25">
      <c r="A115" s="582"/>
      <c r="B115" s="521"/>
      <c r="C115" s="522">
        <v>0</v>
      </c>
      <c r="D115" s="518" t="s">
        <v>77</v>
      </c>
      <c r="E115" s="523">
        <v>0</v>
      </c>
      <c r="F115" s="518" t="s">
        <v>75</v>
      </c>
      <c r="G115" s="523">
        <v>0</v>
      </c>
      <c r="H115" s="518" t="s">
        <v>75</v>
      </c>
      <c r="I115" s="523">
        <v>0</v>
      </c>
      <c r="J115" s="518" t="s">
        <v>75</v>
      </c>
      <c r="K115" s="596"/>
      <c r="L115" s="597"/>
      <c r="M115" s="597"/>
      <c r="N115" s="598"/>
      <c r="O115" s="524">
        <f t="shared" si="26"/>
        <v>0</v>
      </c>
      <c r="P115" s="599" t="s">
        <v>78</v>
      </c>
      <c r="Q115" s="524">
        <f t="shared" si="27"/>
        <v>0</v>
      </c>
      <c r="R115" s="599" t="s">
        <v>333</v>
      </c>
      <c r="S115" s="575" t="s">
        <v>376</v>
      </c>
    </row>
    <row r="116" spans="1:21" s="454" customFormat="1" ht="15.75" customHeight="1" x14ac:dyDescent="0.25">
      <c r="A116" s="582"/>
      <c r="B116" s="521"/>
      <c r="C116" s="522">
        <v>0</v>
      </c>
      <c r="D116" s="518" t="s">
        <v>77</v>
      </c>
      <c r="E116" s="523">
        <v>0</v>
      </c>
      <c r="F116" s="518" t="s">
        <v>75</v>
      </c>
      <c r="G116" s="523">
        <v>0</v>
      </c>
      <c r="H116" s="518" t="s">
        <v>75</v>
      </c>
      <c r="I116" s="523">
        <v>0</v>
      </c>
      <c r="J116" s="518" t="s">
        <v>75</v>
      </c>
      <c r="K116" s="596"/>
      <c r="L116" s="597"/>
      <c r="M116" s="597"/>
      <c r="N116" s="598"/>
      <c r="O116" s="524">
        <f t="shared" si="26"/>
        <v>0</v>
      </c>
      <c r="P116" s="599" t="s">
        <v>78</v>
      </c>
      <c r="Q116" s="524">
        <f t="shared" si="27"/>
        <v>0</v>
      </c>
      <c r="R116" s="599" t="s">
        <v>333</v>
      </c>
      <c r="S116" s="575" t="s">
        <v>376</v>
      </c>
      <c r="U116" s="607"/>
    </row>
    <row r="117" spans="1:21" s="454" customFormat="1" ht="15.75" customHeight="1" x14ac:dyDescent="0.25">
      <c r="A117" s="582"/>
      <c r="B117" s="521"/>
      <c r="C117" s="522">
        <v>0</v>
      </c>
      <c r="D117" s="518" t="s">
        <v>77</v>
      </c>
      <c r="E117" s="523">
        <v>0</v>
      </c>
      <c r="F117" s="518" t="s">
        <v>75</v>
      </c>
      <c r="G117" s="523">
        <v>0</v>
      </c>
      <c r="H117" s="518" t="s">
        <v>75</v>
      </c>
      <c r="I117" s="523">
        <v>0</v>
      </c>
      <c r="J117" s="518" t="s">
        <v>75</v>
      </c>
      <c r="K117" s="596"/>
      <c r="L117" s="597"/>
      <c r="M117" s="597"/>
      <c r="N117" s="598"/>
      <c r="O117" s="524">
        <f t="shared" si="26"/>
        <v>0</v>
      </c>
      <c r="P117" s="599" t="s">
        <v>78</v>
      </c>
      <c r="Q117" s="524">
        <f t="shared" si="27"/>
        <v>0</v>
      </c>
      <c r="R117" s="599" t="s">
        <v>333</v>
      </c>
      <c r="S117" s="575" t="s">
        <v>376</v>
      </c>
      <c r="U117" s="607"/>
    </row>
    <row r="118" spans="1:21" s="454" customFormat="1" ht="15.75" customHeight="1" x14ac:dyDescent="0.25">
      <c r="A118" s="582"/>
      <c r="B118" s="521"/>
      <c r="C118" s="522">
        <v>0</v>
      </c>
      <c r="D118" s="518" t="s">
        <v>77</v>
      </c>
      <c r="E118" s="523">
        <v>0</v>
      </c>
      <c r="F118" s="518" t="s">
        <v>75</v>
      </c>
      <c r="G118" s="523">
        <v>0</v>
      </c>
      <c r="H118" s="518" t="s">
        <v>75</v>
      </c>
      <c r="I118" s="523">
        <v>0</v>
      </c>
      <c r="J118" s="518" t="s">
        <v>75</v>
      </c>
      <c r="K118" s="596"/>
      <c r="L118" s="597"/>
      <c r="M118" s="597"/>
      <c r="N118" s="598"/>
      <c r="O118" s="524">
        <f t="shared" si="26"/>
        <v>0</v>
      </c>
      <c r="P118" s="599" t="s">
        <v>78</v>
      </c>
      <c r="Q118" s="524">
        <f t="shared" si="27"/>
        <v>0</v>
      </c>
      <c r="R118" s="599" t="s">
        <v>333</v>
      </c>
      <c r="S118" s="575" t="s">
        <v>376</v>
      </c>
      <c r="U118" s="607"/>
    </row>
    <row r="119" spans="1:21" s="454" customFormat="1" ht="15.75" customHeight="1" x14ac:dyDescent="0.25">
      <c r="A119" s="582"/>
      <c r="B119" s="521"/>
      <c r="C119" s="522">
        <v>0</v>
      </c>
      <c r="D119" s="518" t="s">
        <v>77</v>
      </c>
      <c r="E119" s="523">
        <v>0</v>
      </c>
      <c r="F119" s="518" t="s">
        <v>75</v>
      </c>
      <c r="G119" s="523">
        <v>0</v>
      </c>
      <c r="H119" s="518" t="s">
        <v>75</v>
      </c>
      <c r="I119" s="523">
        <v>0</v>
      </c>
      <c r="J119" s="518" t="s">
        <v>75</v>
      </c>
      <c r="K119" s="596"/>
      <c r="L119" s="597"/>
      <c r="M119" s="597"/>
      <c r="N119" s="598"/>
      <c r="O119" s="524">
        <f t="shared" si="26"/>
        <v>0</v>
      </c>
      <c r="P119" s="599" t="s">
        <v>78</v>
      </c>
      <c r="Q119" s="524">
        <f t="shared" si="27"/>
        <v>0</v>
      </c>
      <c r="R119" s="599" t="s">
        <v>333</v>
      </c>
      <c r="S119" s="575" t="s">
        <v>376</v>
      </c>
      <c r="U119" s="607"/>
    </row>
    <row r="120" spans="1:21" s="454" customFormat="1" ht="15.75" customHeight="1" x14ac:dyDescent="0.25">
      <c r="A120" s="582"/>
      <c r="B120" s="497" t="s">
        <v>377</v>
      </c>
      <c r="C120" s="498"/>
      <c r="D120" s="601"/>
      <c r="E120" s="601"/>
      <c r="F120" s="601"/>
      <c r="G120" s="601"/>
      <c r="H120" s="601"/>
      <c r="I120" s="601"/>
      <c r="J120" s="601"/>
      <c r="K120" s="575"/>
      <c r="L120" s="575"/>
      <c r="M120" s="575"/>
      <c r="N120" s="575"/>
      <c r="O120" s="602"/>
      <c r="P120" s="603"/>
      <c r="Q120" s="602"/>
      <c r="R120" s="603"/>
      <c r="S120" s="575"/>
    </row>
    <row r="121" spans="1:21" s="454" customFormat="1" ht="15.75" customHeight="1" x14ac:dyDescent="0.25">
      <c r="A121" s="582"/>
      <c r="B121" s="521"/>
      <c r="C121" s="522">
        <v>0</v>
      </c>
      <c r="D121" s="454" t="s">
        <v>77</v>
      </c>
      <c r="E121" s="523">
        <v>0</v>
      </c>
      <c r="F121" s="454" t="s">
        <v>75</v>
      </c>
      <c r="G121" s="523">
        <v>0</v>
      </c>
      <c r="H121" s="454" t="s">
        <v>75</v>
      </c>
      <c r="I121" s="523">
        <v>0</v>
      </c>
      <c r="J121" s="454" t="s">
        <v>75</v>
      </c>
      <c r="K121" s="613"/>
      <c r="L121" s="614"/>
      <c r="M121" s="614"/>
      <c r="N121" s="615"/>
      <c r="O121" s="616">
        <f t="shared" ref="O121:O126" si="28">C121*E121*G121</f>
        <v>0</v>
      </c>
      <c r="P121" s="617" t="s">
        <v>78</v>
      </c>
      <c r="Q121" s="616">
        <f t="shared" ref="Q121:Q126" si="29">O121*I121</f>
        <v>0</v>
      </c>
      <c r="R121" s="617" t="s">
        <v>333</v>
      </c>
      <c r="S121" s="575" t="s">
        <v>376</v>
      </c>
    </row>
    <row r="122" spans="1:21" s="454" customFormat="1" ht="15.75" customHeight="1" x14ac:dyDescent="0.25">
      <c r="A122" s="582"/>
      <c r="B122" s="521"/>
      <c r="C122" s="522">
        <v>0</v>
      </c>
      <c r="D122" s="518" t="s">
        <v>77</v>
      </c>
      <c r="E122" s="523">
        <v>0</v>
      </c>
      <c r="F122" s="518" t="s">
        <v>75</v>
      </c>
      <c r="G122" s="523">
        <v>0</v>
      </c>
      <c r="H122" s="518" t="s">
        <v>75</v>
      </c>
      <c r="I122" s="523">
        <v>0</v>
      </c>
      <c r="J122" s="518" t="s">
        <v>75</v>
      </c>
      <c r="K122" s="596"/>
      <c r="L122" s="597"/>
      <c r="M122" s="597"/>
      <c r="N122" s="598"/>
      <c r="O122" s="524">
        <f t="shared" si="28"/>
        <v>0</v>
      </c>
      <c r="P122" s="599" t="s">
        <v>78</v>
      </c>
      <c r="Q122" s="524">
        <f t="shared" si="29"/>
        <v>0</v>
      </c>
      <c r="R122" s="599" t="s">
        <v>333</v>
      </c>
      <c r="S122" s="575" t="s">
        <v>376</v>
      </c>
    </row>
    <row r="123" spans="1:21" s="454" customFormat="1" ht="15.75" customHeight="1" x14ac:dyDescent="0.25">
      <c r="A123" s="582"/>
      <c r="B123" s="580"/>
      <c r="C123" s="522">
        <v>0</v>
      </c>
      <c r="D123" s="518" t="s">
        <v>77</v>
      </c>
      <c r="E123" s="523">
        <v>0</v>
      </c>
      <c r="F123" s="518" t="s">
        <v>75</v>
      </c>
      <c r="G123" s="523">
        <v>0</v>
      </c>
      <c r="H123" s="518" t="s">
        <v>75</v>
      </c>
      <c r="I123" s="523">
        <v>0</v>
      </c>
      <c r="J123" s="518" t="s">
        <v>75</v>
      </c>
      <c r="K123" s="596"/>
      <c r="L123" s="597"/>
      <c r="M123" s="597"/>
      <c r="N123" s="598"/>
      <c r="O123" s="524">
        <f t="shared" si="28"/>
        <v>0</v>
      </c>
      <c r="P123" s="599" t="s">
        <v>78</v>
      </c>
      <c r="Q123" s="524">
        <f t="shared" si="29"/>
        <v>0</v>
      </c>
      <c r="R123" s="599" t="s">
        <v>333</v>
      </c>
      <c r="S123" s="575" t="s">
        <v>376</v>
      </c>
    </row>
    <row r="124" spans="1:21" s="454" customFormat="1" ht="15.75" customHeight="1" x14ac:dyDescent="0.25">
      <c r="A124" s="582"/>
      <c r="B124" s="580"/>
      <c r="C124" s="522">
        <v>0</v>
      </c>
      <c r="D124" s="518" t="s">
        <v>77</v>
      </c>
      <c r="E124" s="523">
        <v>0</v>
      </c>
      <c r="F124" s="518" t="s">
        <v>75</v>
      </c>
      <c r="G124" s="523">
        <v>0</v>
      </c>
      <c r="H124" s="518" t="s">
        <v>75</v>
      </c>
      <c r="I124" s="523">
        <v>0</v>
      </c>
      <c r="J124" s="518" t="s">
        <v>75</v>
      </c>
      <c r="K124" s="596"/>
      <c r="L124" s="597"/>
      <c r="M124" s="597"/>
      <c r="N124" s="598"/>
      <c r="O124" s="524">
        <f t="shared" si="28"/>
        <v>0</v>
      </c>
      <c r="P124" s="599" t="s">
        <v>78</v>
      </c>
      <c r="Q124" s="524">
        <f t="shared" si="29"/>
        <v>0</v>
      </c>
      <c r="R124" s="599" t="s">
        <v>333</v>
      </c>
      <c r="S124" s="575" t="s">
        <v>376</v>
      </c>
    </row>
    <row r="125" spans="1:21" s="454" customFormat="1" ht="15.75" customHeight="1" x14ac:dyDescent="0.25">
      <c r="A125" s="582"/>
      <c r="B125" s="580"/>
      <c r="C125" s="522">
        <v>0</v>
      </c>
      <c r="D125" s="518" t="s">
        <v>77</v>
      </c>
      <c r="E125" s="523">
        <v>0</v>
      </c>
      <c r="F125" s="518" t="s">
        <v>75</v>
      </c>
      <c r="G125" s="523">
        <v>0</v>
      </c>
      <c r="H125" s="518" t="s">
        <v>75</v>
      </c>
      <c r="I125" s="523">
        <v>0</v>
      </c>
      <c r="J125" s="518" t="s">
        <v>75</v>
      </c>
      <c r="K125" s="596"/>
      <c r="L125" s="597"/>
      <c r="M125" s="597"/>
      <c r="N125" s="598"/>
      <c r="O125" s="524">
        <f t="shared" si="28"/>
        <v>0</v>
      </c>
      <c r="P125" s="599" t="s">
        <v>78</v>
      </c>
      <c r="Q125" s="524">
        <f t="shared" si="29"/>
        <v>0</v>
      </c>
      <c r="R125" s="599" t="s">
        <v>333</v>
      </c>
      <c r="S125" s="575" t="s">
        <v>376</v>
      </c>
      <c r="U125" s="607"/>
    </row>
    <row r="126" spans="1:21" s="454" customFormat="1" ht="15.75" customHeight="1" x14ac:dyDescent="0.25">
      <c r="A126" s="582"/>
      <c r="B126" s="580"/>
      <c r="C126" s="522">
        <v>0</v>
      </c>
      <c r="D126" s="518" t="s">
        <v>77</v>
      </c>
      <c r="E126" s="523">
        <v>0</v>
      </c>
      <c r="F126" s="518" t="s">
        <v>75</v>
      </c>
      <c r="G126" s="523">
        <v>0</v>
      </c>
      <c r="H126" s="518" t="s">
        <v>75</v>
      </c>
      <c r="I126" s="523">
        <v>0</v>
      </c>
      <c r="J126" s="518" t="s">
        <v>75</v>
      </c>
      <c r="K126" s="596"/>
      <c r="L126" s="597"/>
      <c r="M126" s="597"/>
      <c r="N126" s="598"/>
      <c r="O126" s="524">
        <f t="shared" si="28"/>
        <v>0</v>
      </c>
      <c r="P126" s="599" t="s">
        <v>78</v>
      </c>
      <c r="Q126" s="524">
        <f t="shared" si="29"/>
        <v>0</v>
      </c>
      <c r="R126" s="599" t="s">
        <v>333</v>
      </c>
      <c r="S126" s="575" t="s">
        <v>376</v>
      </c>
      <c r="U126" s="607"/>
    </row>
    <row r="127" spans="1:21" s="454" customFormat="1" ht="15.75" customHeight="1" x14ac:dyDescent="0.25">
      <c r="A127" s="582"/>
      <c r="B127" s="497" t="s">
        <v>378</v>
      </c>
      <c r="D127" s="601"/>
      <c r="E127" s="601"/>
      <c r="F127" s="601"/>
      <c r="G127" s="601"/>
      <c r="H127" s="601"/>
      <c r="I127" s="601"/>
      <c r="J127" s="601"/>
      <c r="K127" s="575"/>
      <c r="L127" s="575"/>
      <c r="M127" s="575"/>
      <c r="N127" s="575"/>
      <c r="O127" s="602"/>
      <c r="P127" s="603"/>
      <c r="Q127" s="602"/>
      <c r="R127" s="603"/>
      <c r="S127" s="575"/>
    </row>
    <row r="128" spans="1:21" s="454" customFormat="1" ht="15.75" customHeight="1" x14ac:dyDescent="0.25">
      <c r="A128" s="582"/>
      <c r="B128" s="580"/>
      <c r="C128" s="522">
        <v>0</v>
      </c>
      <c r="D128" s="518" t="s">
        <v>77</v>
      </c>
      <c r="E128" s="523">
        <v>0</v>
      </c>
      <c r="F128" s="518" t="s">
        <v>75</v>
      </c>
      <c r="G128" s="523">
        <v>0</v>
      </c>
      <c r="H128" s="518" t="s">
        <v>75</v>
      </c>
      <c r="I128" s="523">
        <v>0</v>
      </c>
      <c r="J128" s="518" t="s">
        <v>75</v>
      </c>
      <c r="K128" s="596"/>
      <c r="L128" s="597"/>
      <c r="M128" s="597"/>
      <c r="N128" s="598"/>
      <c r="O128" s="524">
        <f t="shared" ref="O128:O135" si="30">C128*E128*G128</f>
        <v>0</v>
      </c>
      <c r="P128" s="599" t="s">
        <v>78</v>
      </c>
      <c r="Q128" s="524">
        <f t="shared" ref="Q128:Q135" si="31">O128*I128</f>
        <v>0</v>
      </c>
      <c r="R128" s="599" t="s">
        <v>333</v>
      </c>
      <c r="S128" s="575" t="s">
        <v>376</v>
      </c>
    </row>
    <row r="129" spans="1:21" s="454" customFormat="1" ht="15.75" customHeight="1" x14ac:dyDescent="0.25">
      <c r="A129" s="582"/>
      <c r="B129" s="580"/>
      <c r="C129" s="522">
        <v>0</v>
      </c>
      <c r="D129" s="518" t="s">
        <v>77</v>
      </c>
      <c r="E129" s="523">
        <v>0</v>
      </c>
      <c r="F129" s="518" t="s">
        <v>75</v>
      </c>
      <c r="G129" s="523">
        <v>0</v>
      </c>
      <c r="H129" s="518" t="s">
        <v>75</v>
      </c>
      <c r="I129" s="523">
        <v>0</v>
      </c>
      <c r="J129" s="518" t="s">
        <v>75</v>
      </c>
      <c r="K129" s="596"/>
      <c r="L129" s="597"/>
      <c r="M129" s="597"/>
      <c r="N129" s="598"/>
      <c r="O129" s="524">
        <f t="shared" si="30"/>
        <v>0</v>
      </c>
      <c r="P129" s="599" t="s">
        <v>78</v>
      </c>
      <c r="Q129" s="524">
        <f t="shared" si="31"/>
        <v>0</v>
      </c>
      <c r="R129" s="599" t="s">
        <v>333</v>
      </c>
      <c r="S129" s="575" t="s">
        <v>376</v>
      </c>
    </row>
    <row r="130" spans="1:21" s="454" customFormat="1" ht="15.75" customHeight="1" x14ac:dyDescent="0.25">
      <c r="A130" s="582"/>
      <c r="B130" s="580"/>
      <c r="C130" s="522">
        <v>0</v>
      </c>
      <c r="D130" s="518" t="s">
        <v>77</v>
      </c>
      <c r="E130" s="523">
        <v>0</v>
      </c>
      <c r="F130" s="518" t="s">
        <v>75</v>
      </c>
      <c r="G130" s="523">
        <v>0</v>
      </c>
      <c r="H130" s="518" t="s">
        <v>75</v>
      </c>
      <c r="I130" s="523">
        <v>0</v>
      </c>
      <c r="J130" s="518" t="s">
        <v>75</v>
      </c>
      <c r="K130" s="596"/>
      <c r="L130" s="597"/>
      <c r="M130" s="597"/>
      <c r="N130" s="598"/>
      <c r="O130" s="524">
        <f t="shared" si="30"/>
        <v>0</v>
      </c>
      <c r="P130" s="599" t="s">
        <v>78</v>
      </c>
      <c r="Q130" s="524">
        <f t="shared" si="31"/>
        <v>0</v>
      </c>
      <c r="R130" s="599" t="s">
        <v>333</v>
      </c>
      <c r="S130" s="575" t="s">
        <v>376</v>
      </c>
    </row>
    <row r="131" spans="1:21" s="454" customFormat="1" ht="15.75" customHeight="1" x14ac:dyDescent="0.25">
      <c r="B131" s="580"/>
      <c r="C131" s="522">
        <v>0</v>
      </c>
      <c r="D131" s="518" t="s">
        <v>77</v>
      </c>
      <c r="E131" s="523">
        <v>0</v>
      </c>
      <c r="F131" s="518" t="s">
        <v>75</v>
      </c>
      <c r="G131" s="523">
        <v>0</v>
      </c>
      <c r="H131" s="518" t="s">
        <v>75</v>
      </c>
      <c r="I131" s="523">
        <v>0</v>
      </c>
      <c r="J131" s="518" t="s">
        <v>75</v>
      </c>
      <c r="K131" s="596"/>
      <c r="L131" s="597"/>
      <c r="M131" s="597"/>
      <c r="N131" s="598"/>
      <c r="O131" s="524">
        <f t="shared" si="30"/>
        <v>0</v>
      </c>
      <c r="P131" s="599" t="s">
        <v>78</v>
      </c>
      <c r="Q131" s="524">
        <f t="shared" si="31"/>
        <v>0</v>
      </c>
      <c r="R131" s="599" t="s">
        <v>333</v>
      </c>
      <c r="S131" s="575" t="s">
        <v>376</v>
      </c>
    </row>
    <row r="132" spans="1:21" s="454" customFormat="1" ht="15.75" customHeight="1" x14ac:dyDescent="0.25">
      <c r="A132" s="582"/>
      <c r="B132" s="580"/>
      <c r="C132" s="522">
        <v>0</v>
      </c>
      <c r="D132" s="518" t="s">
        <v>77</v>
      </c>
      <c r="E132" s="523">
        <v>0</v>
      </c>
      <c r="F132" s="518" t="s">
        <v>75</v>
      </c>
      <c r="G132" s="523">
        <v>0</v>
      </c>
      <c r="H132" s="518" t="s">
        <v>75</v>
      </c>
      <c r="I132" s="523">
        <v>0</v>
      </c>
      <c r="J132" s="518" t="s">
        <v>75</v>
      </c>
      <c r="K132" s="596"/>
      <c r="L132" s="597"/>
      <c r="M132" s="597"/>
      <c r="N132" s="598"/>
      <c r="O132" s="524">
        <f t="shared" si="30"/>
        <v>0</v>
      </c>
      <c r="P132" s="599" t="s">
        <v>78</v>
      </c>
      <c r="Q132" s="524">
        <f t="shared" si="31"/>
        <v>0</v>
      </c>
      <c r="R132" s="599" t="s">
        <v>333</v>
      </c>
      <c r="S132" s="575" t="s">
        <v>376</v>
      </c>
      <c r="U132" s="607"/>
    </row>
    <row r="133" spans="1:21" s="454" customFormat="1" ht="15.75" customHeight="1" x14ac:dyDescent="0.25">
      <c r="A133" s="582"/>
      <c r="B133" s="580"/>
      <c r="C133" s="522">
        <v>0</v>
      </c>
      <c r="D133" s="518" t="s">
        <v>77</v>
      </c>
      <c r="E133" s="523">
        <v>0</v>
      </c>
      <c r="F133" s="518" t="s">
        <v>75</v>
      </c>
      <c r="G133" s="523">
        <v>0</v>
      </c>
      <c r="H133" s="518" t="s">
        <v>75</v>
      </c>
      <c r="I133" s="523">
        <v>0</v>
      </c>
      <c r="J133" s="518" t="s">
        <v>75</v>
      </c>
      <c r="K133" s="596"/>
      <c r="L133" s="597"/>
      <c r="M133" s="597"/>
      <c r="N133" s="598"/>
      <c r="O133" s="524">
        <f t="shared" si="30"/>
        <v>0</v>
      </c>
      <c r="P133" s="599" t="s">
        <v>78</v>
      </c>
      <c r="Q133" s="524">
        <f t="shared" si="31"/>
        <v>0</v>
      </c>
      <c r="R133" s="599" t="s">
        <v>333</v>
      </c>
      <c r="S133" s="575" t="s">
        <v>376</v>
      </c>
      <c r="U133" s="607"/>
    </row>
    <row r="134" spans="1:21" s="454" customFormat="1" ht="15.75" customHeight="1" x14ac:dyDescent="0.25">
      <c r="A134" s="582"/>
      <c r="B134" s="580"/>
      <c r="C134" s="522">
        <v>0</v>
      </c>
      <c r="D134" s="518" t="s">
        <v>77</v>
      </c>
      <c r="E134" s="523">
        <v>0</v>
      </c>
      <c r="F134" s="518" t="s">
        <v>75</v>
      </c>
      <c r="G134" s="523">
        <v>0</v>
      </c>
      <c r="H134" s="518" t="s">
        <v>75</v>
      </c>
      <c r="I134" s="523">
        <v>0</v>
      </c>
      <c r="J134" s="518" t="s">
        <v>75</v>
      </c>
      <c r="K134" s="596"/>
      <c r="L134" s="597"/>
      <c r="M134" s="597"/>
      <c r="N134" s="598"/>
      <c r="O134" s="524">
        <f t="shared" si="30"/>
        <v>0</v>
      </c>
      <c r="P134" s="599" t="s">
        <v>78</v>
      </c>
      <c r="Q134" s="524">
        <f t="shared" si="31"/>
        <v>0</v>
      </c>
      <c r="R134" s="599" t="s">
        <v>333</v>
      </c>
      <c r="S134" s="575" t="s">
        <v>376</v>
      </c>
      <c r="U134" s="607"/>
    </row>
    <row r="135" spans="1:21" s="454" customFormat="1" ht="15.75" customHeight="1" x14ac:dyDescent="0.25">
      <c r="A135" s="582"/>
      <c r="C135" s="522">
        <v>0</v>
      </c>
      <c r="D135" s="518" t="s">
        <v>77</v>
      </c>
      <c r="E135" s="523">
        <v>0</v>
      </c>
      <c r="F135" s="518" t="s">
        <v>75</v>
      </c>
      <c r="G135" s="523">
        <v>0</v>
      </c>
      <c r="H135" s="518" t="s">
        <v>75</v>
      </c>
      <c r="I135" s="523">
        <v>0</v>
      </c>
      <c r="J135" s="518" t="s">
        <v>75</v>
      </c>
      <c r="K135" s="596"/>
      <c r="L135" s="597"/>
      <c r="M135" s="597"/>
      <c r="N135" s="598"/>
      <c r="O135" s="524">
        <f t="shared" si="30"/>
        <v>0</v>
      </c>
      <c r="P135" s="599" t="s">
        <v>78</v>
      </c>
      <c r="Q135" s="524">
        <f t="shared" si="31"/>
        <v>0</v>
      </c>
      <c r="R135" s="599" t="s">
        <v>333</v>
      </c>
      <c r="S135" s="575" t="s">
        <v>376</v>
      </c>
      <c r="U135" s="607"/>
    </row>
    <row r="136" spans="1:21" s="454" customFormat="1" ht="15.75" customHeight="1" x14ac:dyDescent="0.25">
      <c r="A136" s="582"/>
      <c r="B136" s="498" t="s">
        <v>379</v>
      </c>
      <c r="D136" s="445"/>
      <c r="E136" s="445"/>
      <c r="F136" s="445"/>
      <c r="G136" s="445"/>
      <c r="H136" s="445"/>
      <c r="I136" s="445"/>
      <c r="J136" s="445"/>
      <c r="K136" s="445"/>
      <c r="L136" s="445"/>
      <c r="M136" s="445"/>
      <c r="N136" s="445"/>
      <c r="O136" s="618"/>
      <c r="P136" s="618"/>
      <c r="Q136" s="618"/>
      <c r="R136" s="618"/>
      <c r="S136" s="445"/>
      <c r="T136" s="445"/>
      <c r="U136" s="445"/>
    </row>
    <row r="137" spans="1:21" s="454" customFormat="1" ht="15.75" customHeight="1" x14ac:dyDescent="0.25">
      <c r="A137" s="582"/>
      <c r="B137" s="497" t="s">
        <v>380</v>
      </c>
      <c r="C137" s="498"/>
      <c r="D137" s="601"/>
      <c r="E137" s="601"/>
      <c r="F137" s="601"/>
      <c r="G137" s="601"/>
      <c r="H137" s="601"/>
      <c r="I137" s="601"/>
      <c r="J137" s="601"/>
      <c r="K137" s="575"/>
      <c r="L137" s="575"/>
      <c r="M137" s="575"/>
      <c r="N137" s="575"/>
      <c r="O137" s="602"/>
      <c r="P137" s="603"/>
      <c r="Q137" s="602"/>
      <c r="R137" s="603"/>
      <c r="S137" s="575"/>
    </row>
    <row r="138" spans="1:21" s="454" customFormat="1" ht="15.75" customHeight="1" x14ac:dyDescent="0.25">
      <c r="A138" s="582"/>
      <c r="B138" s="580"/>
      <c r="C138" s="522">
        <v>0</v>
      </c>
      <c r="D138" s="518" t="s">
        <v>77</v>
      </c>
      <c r="E138" s="523">
        <v>0</v>
      </c>
      <c r="F138" s="518" t="s">
        <v>75</v>
      </c>
      <c r="G138" s="523">
        <v>0</v>
      </c>
      <c r="H138" s="518" t="s">
        <v>75</v>
      </c>
      <c r="I138" s="523">
        <v>0</v>
      </c>
      <c r="J138" s="518" t="s">
        <v>75</v>
      </c>
      <c r="K138" s="619"/>
      <c r="L138" s="620"/>
      <c r="M138" s="597"/>
      <c r="N138" s="598"/>
      <c r="O138" s="524">
        <f t="shared" ref="O138:O144" si="32">C138*E138*G138</f>
        <v>0</v>
      </c>
      <c r="P138" s="599" t="s">
        <v>78</v>
      </c>
      <c r="Q138" s="524">
        <f t="shared" ref="Q138:Q144" si="33">O138*I138</f>
        <v>0</v>
      </c>
      <c r="R138" s="599" t="s">
        <v>333</v>
      </c>
      <c r="S138" s="575" t="s">
        <v>376</v>
      </c>
    </row>
    <row r="139" spans="1:21" s="454" customFormat="1" ht="15.75" customHeight="1" x14ac:dyDescent="0.25">
      <c r="A139" s="582"/>
      <c r="B139" s="580"/>
      <c r="C139" s="522">
        <v>0</v>
      </c>
      <c r="D139" s="518" t="s">
        <v>77</v>
      </c>
      <c r="E139" s="523">
        <v>0</v>
      </c>
      <c r="F139" s="518" t="s">
        <v>75</v>
      </c>
      <c r="G139" s="523">
        <v>0</v>
      </c>
      <c r="H139" s="518" t="s">
        <v>75</v>
      </c>
      <c r="I139" s="523">
        <v>0</v>
      </c>
      <c r="J139" s="518" t="s">
        <v>75</v>
      </c>
      <c r="K139" s="619"/>
      <c r="L139" s="620"/>
      <c r="M139" s="597"/>
      <c r="N139" s="598"/>
      <c r="O139" s="524">
        <f t="shared" si="32"/>
        <v>0</v>
      </c>
      <c r="P139" s="599" t="s">
        <v>78</v>
      </c>
      <c r="Q139" s="524">
        <f t="shared" si="33"/>
        <v>0</v>
      </c>
      <c r="R139" s="599" t="s">
        <v>333</v>
      </c>
      <c r="S139" s="575" t="s">
        <v>376</v>
      </c>
    </row>
    <row r="140" spans="1:21" s="454" customFormat="1" ht="15.75" customHeight="1" x14ac:dyDescent="0.25">
      <c r="A140" s="582"/>
      <c r="B140" s="580"/>
      <c r="C140" s="522">
        <v>0</v>
      </c>
      <c r="D140" s="518" t="s">
        <v>77</v>
      </c>
      <c r="E140" s="523">
        <v>0</v>
      </c>
      <c r="F140" s="518" t="s">
        <v>75</v>
      </c>
      <c r="G140" s="523">
        <v>0</v>
      </c>
      <c r="H140" s="518" t="s">
        <v>75</v>
      </c>
      <c r="I140" s="523">
        <v>0</v>
      </c>
      <c r="J140" s="518" t="s">
        <v>75</v>
      </c>
      <c r="K140" s="596"/>
      <c r="L140" s="597"/>
      <c r="M140" s="597"/>
      <c r="N140" s="598"/>
      <c r="O140" s="524">
        <f t="shared" si="32"/>
        <v>0</v>
      </c>
      <c r="P140" s="599" t="s">
        <v>78</v>
      </c>
      <c r="Q140" s="524">
        <f t="shared" si="33"/>
        <v>0</v>
      </c>
      <c r="R140" s="599" t="s">
        <v>333</v>
      </c>
      <c r="S140" s="575" t="s">
        <v>376</v>
      </c>
      <c r="U140" s="607"/>
    </row>
    <row r="141" spans="1:21" s="454" customFormat="1" ht="15.75" customHeight="1" x14ac:dyDescent="0.25">
      <c r="A141" s="582"/>
      <c r="B141" s="580"/>
      <c r="C141" s="522">
        <v>0</v>
      </c>
      <c r="D141" s="518" t="s">
        <v>77</v>
      </c>
      <c r="E141" s="523">
        <v>0</v>
      </c>
      <c r="F141" s="518" t="s">
        <v>75</v>
      </c>
      <c r="G141" s="523">
        <v>0</v>
      </c>
      <c r="H141" s="518" t="s">
        <v>75</v>
      </c>
      <c r="I141" s="523">
        <v>0</v>
      </c>
      <c r="J141" s="518" t="s">
        <v>75</v>
      </c>
      <c r="K141" s="596"/>
      <c r="L141" s="597"/>
      <c r="M141" s="597"/>
      <c r="N141" s="598"/>
      <c r="O141" s="524">
        <f t="shared" si="32"/>
        <v>0</v>
      </c>
      <c r="P141" s="599" t="s">
        <v>78</v>
      </c>
      <c r="Q141" s="524">
        <f t="shared" si="33"/>
        <v>0</v>
      </c>
      <c r="R141" s="599" t="s">
        <v>333</v>
      </c>
      <c r="S141" s="575" t="s">
        <v>376</v>
      </c>
      <c r="U141" s="607"/>
    </row>
    <row r="142" spans="1:21" s="454" customFormat="1" ht="15.75" customHeight="1" x14ac:dyDescent="0.25">
      <c r="A142" s="582"/>
      <c r="B142" s="580"/>
      <c r="C142" s="522">
        <v>0</v>
      </c>
      <c r="D142" s="518" t="s">
        <v>77</v>
      </c>
      <c r="E142" s="523">
        <v>0</v>
      </c>
      <c r="F142" s="518" t="s">
        <v>75</v>
      </c>
      <c r="G142" s="523">
        <v>0</v>
      </c>
      <c r="H142" s="518" t="s">
        <v>75</v>
      </c>
      <c r="I142" s="523">
        <v>0</v>
      </c>
      <c r="J142" s="518" t="s">
        <v>75</v>
      </c>
      <c r="K142" s="596"/>
      <c r="L142" s="597"/>
      <c r="M142" s="597"/>
      <c r="N142" s="598"/>
      <c r="O142" s="524">
        <f t="shared" si="32"/>
        <v>0</v>
      </c>
      <c r="P142" s="599" t="s">
        <v>78</v>
      </c>
      <c r="Q142" s="524">
        <f t="shared" si="33"/>
        <v>0</v>
      </c>
      <c r="R142" s="599" t="s">
        <v>333</v>
      </c>
      <c r="S142" s="575" t="s">
        <v>376</v>
      </c>
      <c r="U142" s="607"/>
    </row>
    <row r="143" spans="1:21" s="454" customFormat="1" ht="15.75" customHeight="1" x14ac:dyDescent="0.25">
      <c r="A143" s="582"/>
      <c r="B143" s="580"/>
      <c r="C143" s="522">
        <v>0</v>
      </c>
      <c r="D143" s="518" t="s">
        <v>77</v>
      </c>
      <c r="E143" s="523">
        <v>0</v>
      </c>
      <c r="F143" s="518" t="s">
        <v>75</v>
      </c>
      <c r="G143" s="523">
        <v>0</v>
      </c>
      <c r="H143" s="518" t="s">
        <v>75</v>
      </c>
      <c r="I143" s="523">
        <v>0</v>
      </c>
      <c r="J143" s="518" t="s">
        <v>75</v>
      </c>
      <c r="K143" s="619"/>
      <c r="L143" s="620"/>
      <c r="M143" s="597"/>
      <c r="N143" s="598"/>
      <c r="O143" s="524">
        <f t="shared" si="32"/>
        <v>0</v>
      </c>
      <c r="P143" s="599" t="s">
        <v>78</v>
      </c>
      <c r="Q143" s="524">
        <f t="shared" si="33"/>
        <v>0</v>
      </c>
      <c r="R143" s="599" t="s">
        <v>333</v>
      </c>
      <c r="S143" s="575" t="s">
        <v>376</v>
      </c>
    </row>
    <row r="144" spans="1:21" s="454" customFormat="1" ht="15.75" customHeight="1" x14ac:dyDescent="0.25">
      <c r="A144" s="582"/>
      <c r="B144" s="580"/>
      <c r="C144" s="522">
        <v>0</v>
      </c>
      <c r="D144" s="518" t="s">
        <v>77</v>
      </c>
      <c r="E144" s="523">
        <v>0</v>
      </c>
      <c r="F144" s="518" t="s">
        <v>75</v>
      </c>
      <c r="G144" s="523">
        <v>0</v>
      </c>
      <c r="H144" s="518" t="s">
        <v>75</v>
      </c>
      <c r="I144" s="523">
        <v>0</v>
      </c>
      <c r="J144" s="518" t="s">
        <v>75</v>
      </c>
      <c r="K144" s="619"/>
      <c r="L144" s="620"/>
      <c r="M144" s="597"/>
      <c r="N144" s="598"/>
      <c r="O144" s="621">
        <f t="shared" si="32"/>
        <v>0</v>
      </c>
      <c r="P144" s="622" t="s">
        <v>78</v>
      </c>
      <c r="Q144" s="621">
        <f t="shared" si="33"/>
        <v>0</v>
      </c>
      <c r="R144" s="622" t="s">
        <v>333</v>
      </c>
      <c r="S144" s="575" t="s">
        <v>376</v>
      </c>
    </row>
    <row r="145" spans="1:36" s="454" customFormat="1" ht="15.75" customHeight="1" x14ac:dyDescent="0.25">
      <c r="A145" s="582"/>
      <c r="B145" s="580"/>
      <c r="C145" s="623"/>
      <c r="D145" s="623"/>
      <c r="E145" s="623"/>
      <c r="F145" s="623"/>
      <c r="G145" s="623"/>
      <c r="H145" s="623"/>
      <c r="I145" s="623"/>
      <c r="J145" s="623"/>
      <c r="K145" s="620"/>
      <c r="L145" s="620"/>
      <c r="M145" s="597"/>
      <c r="N145" s="598"/>
      <c r="O145" s="1099" t="s">
        <v>381</v>
      </c>
      <c r="P145" s="1097"/>
      <c r="Q145" s="1097" t="s">
        <v>382</v>
      </c>
      <c r="R145" s="1097"/>
      <c r="S145" s="575" t="s">
        <v>376</v>
      </c>
    </row>
    <row r="146" spans="1:36" s="454" customFormat="1" ht="15.75" customHeight="1" x14ac:dyDescent="0.25">
      <c r="A146" s="582"/>
      <c r="B146" s="580"/>
      <c r="C146" s="620"/>
      <c r="D146" s="620"/>
      <c r="E146" s="620"/>
      <c r="F146" s="620"/>
      <c r="G146" s="620"/>
      <c r="H146" s="620"/>
      <c r="I146" s="620"/>
      <c r="J146" s="620"/>
      <c r="K146" s="620"/>
      <c r="L146" s="620"/>
      <c r="M146" s="597"/>
      <c r="N146" s="598"/>
      <c r="O146" s="624">
        <f>SUM(O95:O144)</f>
        <v>0</v>
      </c>
      <c r="P146" s="625" t="s">
        <v>78</v>
      </c>
      <c r="Q146" s="624">
        <f>SUM(Q95:Q144)</f>
        <v>0</v>
      </c>
      <c r="R146" s="625" t="s">
        <v>333</v>
      </c>
      <c r="S146" s="626"/>
    </row>
    <row r="147" spans="1:36" s="454" customFormat="1" ht="15.75" customHeight="1" x14ac:dyDescent="0.25">
      <c r="A147" s="582"/>
      <c r="B147" s="580"/>
      <c r="C147" s="626"/>
      <c r="D147" s="626"/>
      <c r="E147" s="626"/>
      <c r="F147" s="626"/>
      <c r="G147" s="626"/>
      <c r="H147" s="626"/>
      <c r="I147" s="626"/>
      <c r="J147" s="626"/>
      <c r="K147" s="626"/>
      <c r="L147" s="626"/>
      <c r="M147" s="626"/>
      <c r="N147" s="626"/>
      <c r="O147" s="626"/>
      <c r="P147" s="627"/>
      <c r="Q147" s="628"/>
      <c r="R147" s="629"/>
      <c r="S147" s="626"/>
      <c r="T147" s="626"/>
    </row>
    <row r="148" spans="1:36" s="454" customFormat="1" ht="15.75" customHeight="1" x14ac:dyDescent="0.25">
      <c r="A148" s="582"/>
      <c r="B148" s="580"/>
      <c r="C148" s="630"/>
      <c r="D148" s="630"/>
      <c r="E148" s="630"/>
      <c r="F148" s="630"/>
      <c r="G148" s="631"/>
      <c r="H148" s="631"/>
      <c r="I148" s="632"/>
      <c r="J148" s="632"/>
      <c r="K148" s="631"/>
      <c r="L148" s="631"/>
      <c r="M148" s="489"/>
      <c r="N148" s="489"/>
      <c r="O148" s="633"/>
      <c r="P148" s="634"/>
      <c r="Q148" s="489"/>
      <c r="R148" s="635"/>
      <c r="S148" s="595"/>
    </row>
    <row r="149" spans="1:36" s="454" customFormat="1" ht="15.75" customHeight="1" x14ac:dyDescent="0.25">
      <c r="A149" s="582"/>
      <c r="B149" s="580"/>
      <c r="C149" s="636">
        <v>0</v>
      </c>
      <c r="D149" s="487" t="s">
        <v>77</v>
      </c>
      <c r="E149" s="488"/>
      <c r="F149" s="489"/>
      <c r="G149" s="489"/>
      <c r="H149" s="489"/>
      <c r="I149" s="488"/>
      <c r="J149" s="490" t="s">
        <v>383</v>
      </c>
      <c r="K149" s="523">
        <v>0</v>
      </c>
      <c r="L149" s="487" t="s">
        <v>75</v>
      </c>
      <c r="M149" s="489"/>
      <c r="N149" s="489"/>
      <c r="O149" s="633"/>
      <c r="P149" s="634"/>
      <c r="Q149" s="489"/>
      <c r="R149" s="635"/>
      <c r="S149" s="595"/>
    </row>
    <row r="150" spans="1:36" s="454" customFormat="1" ht="15.75" customHeight="1" x14ac:dyDescent="0.25">
      <c r="A150" s="582"/>
      <c r="B150" s="580"/>
      <c r="C150" s="637"/>
      <c r="D150" s="637"/>
      <c r="E150" s="638"/>
      <c r="F150" s="638"/>
      <c r="G150" s="638"/>
      <c r="H150" s="638"/>
      <c r="I150" s="638"/>
      <c r="J150" s="638"/>
      <c r="K150" s="638"/>
      <c r="L150" s="638"/>
      <c r="M150" s="639"/>
      <c r="N150" s="639"/>
      <c r="O150" s="633"/>
      <c r="P150" s="634"/>
      <c r="Q150" s="489"/>
      <c r="R150" s="635"/>
      <c r="S150" s="640"/>
      <c r="T150" s="641"/>
      <c r="U150" s="641"/>
    </row>
    <row r="151" spans="1:36" s="454" customFormat="1" ht="15.75" customHeight="1" x14ac:dyDescent="0.25">
      <c r="A151" s="582"/>
      <c r="B151" s="521"/>
      <c r="C151" s="642"/>
      <c r="D151" s="492"/>
      <c r="E151" s="1094" t="s">
        <v>384</v>
      </c>
      <c r="F151" s="1095"/>
      <c r="G151" s="1094"/>
      <c r="H151" s="1095"/>
      <c r="I151" s="1095"/>
      <c r="J151" s="1095"/>
      <c r="K151" s="1098"/>
      <c r="L151" s="638"/>
      <c r="M151" s="639"/>
      <c r="N151" s="639"/>
      <c r="O151" s="633"/>
      <c r="P151" s="634"/>
      <c r="Q151" s="489"/>
      <c r="R151" s="635"/>
      <c r="S151" s="640"/>
      <c r="T151" s="641"/>
      <c r="U151" s="641"/>
    </row>
    <row r="152" spans="1:36" s="454" customFormat="1" ht="15.75" customHeight="1" x14ac:dyDescent="0.2">
      <c r="A152" s="582"/>
      <c r="B152" s="521"/>
      <c r="E152" s="643">
        <v>0</v>
      </c>
      <c r="F152" s="491" t="s">
        <v>78</v>
      </c>
      <c r="I152" s="644"/>
      <c r="J152" s="645"/>
      <c r="K152" s="646"/>
      <c r="L152" s="638"/>
      <c r="M152" s="639"/>
      <c r="N152" s="639"/>
      <c r="O152" s="639"/>
      <c r="P152" s="647"/>
      <c r="Q152" s="639"/>
      <c r="R152" s="452"/>
      <c r="S152" s="640"/>
      <c r="T152" s="641"/>
      <c r="U152" s="641"/>
    </row>
    <row r="153" spans="1:36" s="454" customFormat="1" ht="15.75" customHeight="1" x14ac:dyDescent="0.25">
      <c r="A153" s="582"/>
      <c r="B153" s="521"/>
      <c r="C153" s="572"/>
      <c r="D153" s="572"/>
      <c r="E153" s="573"/>
      <c r="F153" s="573"/>
      <c r="G153" s="573"/>
      <c r="H153" s="573"/>
      <c r="I153" s="648"/>
      <c r="J153" s="574"/>
      <c r="K153" s="574"/>
      <c r="L153" s="574"/>
      <c r="O153" s="573"/>
      <c r="P153" s="573"/>
      <c r="Q153" s="573"/>
      <c r="R153" s="515"/>
      <c r="S153" s="515"/>
    </row>
    <row r="154" spans="1:36" s="454" customFormat="1" ht="15.75" customHeight="1" x14ac:dyDescent="0.25">
      <c r="A154" s="582"/>
    </row>
    <row r="155" spans="1:36" s="454" customFormat="1" ht="15.75" customHeight="1" x14ac:dyDescent="0.25">
      <c r="A155" s="582"/>
      <c r="B155" s="509"/>
      <c r="C155" s="504"/>
      <c r="D155" s="504"/>
      <c r="E155" s="504"/>
      <c r="F155" s="504"/>
      <c r="G155" s="505"/>
      <c r="H155" s="505"/>
      <c r="I155" s="506"/>
      <c r="J155" s="590"/>
      <c r="K155" s="506"/>
      <c r="L155" s="589"/>
      <c r="M155" s="506"/>
      <c r="N155" s="506"/>
      <c r="O155" s="506"/>
      <c r="P155" s="506"/>
      <c r="Q155" s="506"/>
      <c r="R155" s="506"/>
      <c r="S155" s="506"/>
      <c r="T155" s="506"/>
      <c r="U155" s="506"/>
      <c r="V155" s="506"/>
      <c r="W155" s="506"/>
      <c r="X155" s="506"/>
      <c r="Y155" s="506"/>
      <c r="Z155" s="506"/>
      <c r="AA155" s="506"/>
      <c r="AB155" s="506"/>
      <c r="AC155" s="506"/>
    </row>
    <row r="156" spans="1:36" s="454" customFormat="1" ht="15.75" customHeight="1" x14ac:dyDescent="0.25">
      <c r="A156" s="506"/>
      <c r="B156" s="509"/>
      <c r="C156" s="504"/>
      <c r="D156" s="504"/>
      <c r="E156" s="504"/>
      <c r="F156" s="504"/>
      <c r="G156" s="505"/>
      <c r="H156" s="505"/>
      <c r="I156" s="506"/>
      <c r="J156" s="590"/>
      <c r="K156" s="506"/>
      <c r="L156" s="589"/>
      <c r="M156" s="506"/>
      <c r="N156" s="506"/>
      <c r="O156" s="506"/>
      <c r="P156" s="506"/>
      <c r="Q156" s="506"/>
      <c r="R156" s="506"/>
      <c r="S156" s="506"/>
      <c r="T156" s="506"/>
      <c r="U156" s="506"/>
      <c r="V156" s="506"/>
      <c r="W156" s="506"/>
      <c r="X156" s="506"/>
      <c r="Y156" s="506"/>
      <c r="Z156" s="506"/>
      <c r="AA156" s="506"/>
      <c r="AB156" s="506"/>
      <c r="AC156" s="506"/>
    </row>
    <row r="157" spans="1:36" s="570" customFormat="1" ht="15.75" customHeight="1" x14ac:dyDescent="0.25">
      <c r="A157" s="649"/>
      <c r="B157" s="454"/>
      <c r="C157" s="454"/>
      <c r="D157" s="454"/>
      <c r="E157" s="454"/>
      <c r="F157" s="454"/>
      <c r="G157" s="454"/>
      <c r="H157" s="454"/>
      <c r="I157" s="454"/>
      <c r="J157" s="454"/>
      <c r="K157" s="454"/>
      <c r="L157" s="454"/>
      <c r="M157" s="454"/>
      <c r="N157" s="454"/>
      <c r="O157" s="454"/>
      <c r="P157" s="454"/>
      <c r="Q157" s="454"/>
      <c r="R157" s="454"/>
      <c r="S157" s="454"/>
      <c r="T157" s="454"/>
      <c r="U157" s="454"/>
      <c r="V157" s="454"/>
      <c r="W157" s="454"/>
      <c r="X157" s="454"/>
      <c r="Y157" s="454"/>
      <c r="Z157" s="454"/>
      <c r="AA157" s="454"/>
      <c r="AB157" s="454"/>
      <c r="AC157" s="454"/>
      <c r="AD157" s="506"/>
      <c r="AE157" s="506"/>
      <c r="AF157" s="506"/>
      <c r="AG157" s="506"/>
      <c r="AH157" s="506"/>
      <c r="AI157" s="506"/>
      <c r="AJ157" s="506"/>
    </row>
    <row r="158" spans="1:36" s="453" customFormat="1" ht="15.75" customHeight="1" x14ac:dyDescent="0.25">
      <c r="A158" s="649"/>
      <c r="B158" s="454"/>
      <c r="C158" s="454"/>
      <c r="D158" s="454"/>
      <c r="E158" s="454"/>
      <c r="F158" s="454"/>
      <c r="G158" s="454"/>
      <c r="H158" s="454"/>
      <c r="I158" s="454"/>
      <c r="J158" s="454"/>
      <c r="K158" s="454"/>
      <c r="L158" s="454"/>
      <c r="M158" s="454"/>
      <c r="N158" s="454"/>
      <c r="O158" s="454"/>
      <c r="P158" s="454"/>
      <c r="Q158" s="454"/>
      <c r="R158" s="454"/>
      <c r="S158" s="454"/>
      <c r="T158" s="454"/>
      <c r="U158" s="454"/>
      <c r="V158" s="454"/>
      <c r="W158" s="454"/>
      <c r="X158" s="454"/>
      <c r="Y158" s="454"/>
      <c r="Z158" s="454"/>
      <c r="AA158" s="454"/>
      <c r="AB158" s="454"/>
      <c r="AC158" s="454"/>
      <c r="AD158" s="506"/>
      <c r="AE158" s="506"/>
      <c r="AF158" s="506"/>
      <c r="AG158" s="506"/>
      <c r="AH158" s="506"/>
      <c r="AI158" s="506"/>
      <c r="AJ158" s="506"/>
    </row>
    <row r="159" spans="1:36" s="458" customFormat="1" ht="15.75" customHeight="1" x14ac:dyDescent="0.25">
      <c r="A159" s="649"/>
      <c r="B159" s="454"/>
      <c r="C159" s="454"/>
      <c r="D159" s="454"/>
      <c r="E159" s="454"/>
      <c r="F159" s="454"/>
      <c r="G159" s="454"/>
      <c r="H159" s="454"/>
      <c r="I159" s="454"/>
      <c r="J159" s="454"/>
      <c r="K159" s="454"/>
      <c r="L159" s="454"/>
      <c r="M159" s="454"/>
      <c r="N159" s="454"/>
      <c r="O159" s="454"/>
      <c r="P159" s="454"/>
      <c r="Q159" s="454"/>
      <c r="R159" s="454"/>
      <c r="S159" s="454"/>
      <c r="T159" s="454"/>
      <c r="U159" s="454"/>
      <c r="V159" s="454"/>
      <c r="W159" s="454"/>
      <c r="X159" s="454"/>
      <c r="Y159" s="454"/>
      <c r="Z159" s="454"/>
      <c r="AA159" s="454"/>
      <c r="AB159" s="454"/>
      <c r="AC159" s="454"/>
      <c r="AD159" s="506"/>
      <c r="AE159" s="506"/>
      <c r="AF159" s="506"/>
      <c r="AG159" s="506"/>
      <c r="AH159" s="506"/>
      <c r="AI159" s="506"/>
      <c r="AJ159" s="506"/>
    </row>
    <row r="160" spans="1:36" s="469" customFormat="1" ht="15.75" customHeight="1" x14ac:dyDescent="0.25">
      <c r="A160" s="649"/>
      <c r="B160" s="454"/>
      <c r="C160" s="454"/>
      <c r="D160" s="454"/>
      <c r="E160" s="454"/>
      <c r="F160" s="454"/>
      <c r="G160" s="454"/>
      <c r="H160" s="454"/>
      <c r="I160" s="454"/>
      <c r="J160" s="454"/>
      <c r="K160" s="454"/>
      <c r="L160" s="454"/>
      <c r="M160" s="454"/>
      <c r="N160" s="454"/>
      <c r="O160" s="454"/>
      <c r="P160" s="454"/>
      <c r="Q160" s="454"/>
      <c r="R160" s="454"/>
      <c r="S160" s="454"/>
      <c r="T160" s="454"/>
      <c r="U160" s="454"/>
      <c r="V160" s="454"/>
      <c r="W160" s="454"/>
      <c r="X160" s="454"/>
      <c r="Y160" s="454"/>
      <c r="Z160" s="454"/>
      <c r="AA160" s="454"/>
      <c r="AB160" s="454"/>
      <c r="AC160" s="454"/>
      <c r="AD160" s="506"/>
      <c r="AE160" s="506"/>
      <c r="AF160" s="506"/>
      <c r="AG160" s="506"/>
      <c r="AH160" s="506"/>
      <c r="AI160" s="506"/>
      <c r="AJ160" s="506"/>
    </row>
    <row r="161" spans="1:36" s="570" customFormat="1" ht="15.75" customHeight="1" x14ac:dyDescent="0.25">
      <c r="A161" s="649"/>
      <c r="B161" s="454"/>
      <c r="C161" s="454"/>
      <c r="D161" s="454"/>
      <c r="E161" s="454"/>
      <c r="F161" s="454"/>
      <c r="G161" s="454"/>
      <c r="H161" s="454"/>
      <c r="I161" s="454"/>
      <c r="J161" s="454"/>
      <c r="K161" s="454"/>
      <c r="L161" s="454"/>
      <c r="M161" s="454"/>
      <c r="N161" s="454"/>
      <c r="O161" s="454"/>
      <c r="P161" s="454"/>
      <c r="Q161" s="454"/>
      <c r="R161" s="454"/>
      <c r="S161" s="454"/>
      <c r="T161" s="454"/>
      <c r="U161" s="454"/>
      <c r="V161" s="454"/>
      <c r="W161" s="454"/>
      <c r="X161" s="454"/>
      <c r="Y161" s="454"/>
      <c r="Z161" s="454"/>
      <c r="AA161" s="454"/>
      <c r="AB161" s="454"/>
      <c r="AC161" s="454"/>
      <c r="AD161" s="506"/>
      <c r="AE161" s="506"/>
      <c r="AF161" s="506"/>
      <c r="AG161" s="506"/>
      <c r="AH161" s="506"/>
      <c r="AI161" s="506"/>
      <c r="AJ161" s="506"/>
    </row>
    <row r="162" spans="1:36" s="570" customFormat="1" ht="15.75" customHeight="1" x14ac:dyDescent="0.25">
      <c r="A162" s="649"/>
      <c r="B162" s="454"/>
      <c r="C162" s="454"/>
      <c r="D162" s="454"/>
      <c r="E162" s="454"/>
      <c r="F162" s="454"/>
      <c r="G162" s="454"/>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506"/>
      <c r="AE162" s="506"/>
      <c r="AF162" s="506"/>
      <c r="AG162" s="506"/>
      <c r="AH162" s="506"/>
      <c r="AI162" s="506"/>
      <c r="AJ162" s="506"/>
    </row>
    <row r="163" spans="1:36" s="454" customFormat="1" ht="15.75" customHeight="1" x14ac:dyDescent="0.25">
      <c r="B163" s="521"/>
      <c r="C163" s="504"/>
      <c r="D163" s="504"/>
      <c r="E163" s="504"/>
      <c r="F163" s="504"/>
      <c r="G163" s="505"/>
      <c r="H163" s="505"/>
      <c r="I163" s="650"/>
      <c r="J163" s="650"/>
      <c r="K163" s="650"/>
      <c r="L163" s="650"/>
      <c r="M163" s="506"/>
      <c r="N163" s="506"/>
      <c r="O163" s="506"/>
      <c r="P163" s="506"/>
      <c r="Q163" s="590"/>
      <c r="R163" s="506"/>
      <c r="S163" s="589"/>
      <c r="T163" s="506"/>
      <c r="U163" s="506"/>
      <c r="V163" s="506"/>
      <c r="W163" s="506"/>
      <c r="X163" s="506"/>
      <c r="AD163" s="506"/>
      <c r="AE163" s="506"/>
      <c r="AF163" s="506"/>
      <c r="AG163" s="506"/>
      <c r="AH163" s="506"/>
      <c r="AI163" s="506"/>
      <c r="AJ163" s="506"/>
    </row>
    <row r="164" spans="1:36" s="454" customFormat="1" ht="15.75" customHeight="1" x14ac:dyDescent="0.25">
      <c r="B164" s="521"/>
      <c r="C164" s="504"/>
      <c r="D164" s="504"/>
      <c r="E164" s="504"/>
      <c r="F164" s="504"/>
      <c r="G164" s="505"/>
      <c r="H164" s="505"/>
      <c r="I164" s="650"/>
      <c r="J164" s="650"/>
      <c r="K164" s="650"/>
      <c r="L164" s="650"/>
      <c r="M164" s="506"/>
      <c r="N164" s="506"/>
      <c r="O164" s="506"/>
      <c r="P164" s="506"/>
      <c r="Q164" s="590"/>
      <c r="R164" s="506"/>
      <c r="S164" s="589"/>
      <c r="T164" s="506"/>
      <c r="U164" s="506"/>
      <c r="V164" s="506"/>
      <c r="W164" s="506"/>
      <c r="X164" s="506"/>
    </row>
    <row r="165" spans="1:36" s="454" customFormat="1" ht="15.75" customHeight="1" x14ac:dyDescent="0.25">
      <c r="B165" s="521"/>
      <c r="C165" s="504"/>
      <c r="D165" s="504"/>
      <c r="E165" s="504"/>
      <c r="F165" s="504"/>
      <c r="G165" s="505"/>
      <c r="H165" s="505"/>
      <c r="I165" s="650"/>
      <c r="J165" s="650"/>
      <c r="K165" s="650"/>
      <c r="L165" s="650"/>
      <c r="M165" s="506"/>
      <c r="N165" s="506"/>
      <c r="O165" s="506"/>
      <c r="P165" s="506"/>
      <c r="Q165" s="590"/>
      <c r="R165" s="506"/>
      <c r="S165" s="589"/>
      <c r="T165" s="506"/>
      <c r="U165" s="506"/>
      <c r="V165" s="506"/>
      <c r="W165" s="506"/>
      <c r="X165" s="506"/>
    </row>
    <row r="166" spans="1:36" s="454" customFormat="1" ht="15.75" customHeight="1" x14ac:dyDescent="0.25">
      <c r="B166" s="521"/>
      <c r="C166" s="504"/>
      <c r="D166" s="504"/>
      <c r="E166" s="504"/>
      <c r="F166" s="504"/>
      <c r="G166" s="505"/>
      <c r="H166" s="505"/>
      <c r="I166" s="650"/>
      <c r="J166" s="650"/>
      <c r="K166" s="650"/>
      <c r="L166" s="650"/>
      <c r="M166" s="506"/>
      <c r="N166" s="506"/>
      <c r="O166" s="506"/>
      <c r="P166" s="506"/>
      <c r="Q166" s="590"/>
      <c r="R166" s="506"/>
      <c r="S166" s="589"/>
      <c r="T166" s="506"/>
      <c r="U166" s="506"/>
      <c r="V166" s="506"/>
      <c r="W166" s="506"/>
      <c r="X166" s="506"/>
    </row>
    <row r="167" spans="1:36" s="454" customFormat="1" ht="15.75" customHeight="1" x14ac:dyDescent="0.25">
      <c r="B167" s="521"/>
      <c r="C167" s="504"/>
      <c r="D167" s="504"/>
      <c r="E167" s="504"/>
      <c r="F167" s="504"/>
      <c r="G167" s="505"/>
      <c r="H167" s="505"/>
      <c r="I167" s="650"/>
      <c r="J167" s="650"/>
      <c r="K167" s="650"/>
      <c r="L167" s="650"/>
      <c r="M167" s="506"/>
      <c r="N167" s="506"/>
      <c r="O167" s="506"/>
      <c r="P167" s="506"/>
      <c r="Q167" s="590"/>
      <c r="R167" s="506"/>
      <c r="S167" s="589"/>
      <c r="T167" s="506"/>
      <c r="U167" s="506"/>
      <c r="V167" s="506"/>
      <c r="W167" s="506"/>
      <c r="X167" s="506"/>
    </row>
    <row r="168" spans="1:36" s="454" customFormat="1" ht="15.75" customHeight="1" x14ac:dyDescent="0.25">
      <c r="B168" s="521"/>
      <c r="C168" s="504"/>
      <c r="D168" s="504"/>
      <c r="E168" s="504"/>
      <c r="F168" s="504"/>
      <c r="G168" s="505"/>
      <c r="H168" s="505"/>
      <c r="I168" s="650"/>
      <c r="J168" s="650"/>
      <c r="K168" s="650"/>
      <c r="L168" s="650"/>
      <c r="M168" s="506"/>
      <c r="N168" s="506"/>
      <c r="O168" s="506"/>
      <c r="P168" s="506"/>
      <c r="Q168" s="590"/>
      <c r="R168" s="506"/>
      <c r="S168" s="589"/>
      <c r="T168" s="506"/>
      <c r="U168" s="506"/>
      <c r="V168" s="506"/>
      <c r="W168" s="506"/>
      <c r="X168" s="506"/>
    </row>
    <row r="169" spans="1:36" s="454" customFormat="1" ht="15.75" customHeight="1" x14ac:dyDescent="0.25">
      <c r="A169" s="582"/>
      <c r="B169" s="521"/>
      <c r="C169" s="504"/>
      <c r="D169" s="504"/>
      <c r="E169" s="504"/>
      <c r="F169" s="504"/>
      <c r="G169" s="505"/>
      <c r="H169" s="505"/>
      <c r="I169" s="650"/>
      <c r="J169" s="650"/>
      <c r="K169" s="650"/>
      <c r="L169" s="650"/>
      <c r="M169" s="506"/>
      <c r="N169" s="506"/>
      <c r="O169" s="506"/>
      <c r="P169" s="506"/>
      <c r="Q169" s="590"/>
      <c r="R169" s="506"/>
      <c r="S169" s="589"/>
      <c r="T169" s="506"/>
      <c r="U169" s="506"/>
      <c r="V169" s="506"/>
      <c r="W169" s="506"/>
      <c r="X169" s="506"/>
    </row>
    <row r="170" spans="1:36" s="454" customFormat="1" ht="15.75" customHeight="1" x14ac:dyDescent="0.25">
      <c r="A170" s="582"/>
      <c r="B170" s="521"/>
      <c r="C170" s="504"/>
      <c r="D170" s="504"/>
      <c r="E170" s="504"/>
      <c r="F170" s="504"/>
      <c r="G170" s="505"/>
      <c r="H170" s="505"/>
      <c r="I170" s="650"/>
      <c r="J170" s="650"/>
      <c r="K170" s="650"/>
      <c r="L170" s="650"/>
      <c r="M170" s="506"/>
      <c r="N170" s="506"/>
      <c r="O170" s="506"/>
      <c r="P170" s="506"/>
      <c r="Q170" s="590"/>
      <c r="R170" s="506"/>
      <c r="S170" s="589"/>
      <c r="T170" s="506"/>
      <c r="U170" s="506"/>
      <c r="V170" s="506"/>
      <c r="W170" s="506"/>
      <c r="X170" s="506"/>
    </row>
    <row r="171" spans="1:36" s="454" customFormat="1" ht="15.75" customHeight="1" x14ac:dyDescent="0.25">
      <c r="A171" s="582"/>
      <c r="B171" s="521"/>
      <c r="C171" s="504"/>
      <c r="D171" s="504"/>
      <c r="E171" s="504"/>
      <c r="F171" s="504"/>
      <c r="G171" s="505"/>
      <c r="H171" s="505"/>
      <c r="I171" s="650"/>
      <c r="J171" s="650"/>
      <c r="K171" s="650"/>
      <c r="L171" s="650"/>
      <c r="M171" s="506"/>
      <c r="N171" s="506"/>
      <c r="O171" s="506"/>
      <c r="P171" s="506"/>
      <c r="Q171" s="590"/>
      <c r="R171" s="506"/>
      <c r="S171" s="589"/>
      <c r="T171" s="506"/>
      <c r="U171" s="506"/>
      <c r="V171" s="506"/>
      <c r="W171" s="506"/>
      <c r="X171" s="506"/>
    </row>
    <row r="172" spans="1:36" s="454" customFormat="1" ht="15.75" customHeight="1" x14ac:dyDescent="0.25">
      <c r="A172" s="582"/>
      <c r="B172" s="521"/>
      <c r="C172" s="504"/>
      <c r="D172" s="504"/>
      <c r="E172" s="504"/>
      <c r="F172" s="504"/>
      <c r="G172" s="505"/>
      <c r="H172" s="505"/>
      <c r="I172" s="650"/>
      <c r="J172" s="650"/>
      <c r="K172" s="650"/>
      <c r="L172" s="650"/>
      <c r="M172" s="506"/>
      <c r="N172" s="506"/>
      <c r="O172" s="506"/>
      <c r="P172" s="506"/>
      <c r="Q172" s="590"/>
      <c r="R172" s="506"/>
      <c r="S172" s="589"/>
      <c r="T172" s="506"/>
      <c r="U172" s="506"/>
      <c r="V172" s="506"/>
      <c r="W172" s="506"/>
      <c r="X172" s="506"/>
      <c r="Y172" s="506"/>
    </row>
    <row r="173" spans="1:36" s="454" customFormat="1" ht="15.75" customHeight="1" x14ac:dyDescent="0.25">
      <c r="A173" s="582"/>
      <c r="B173" s="521"/>
      <c r="C173" s="504"/>
      <c r="D173" s="504"/>
      <c r="E173" s="504"/>
      <c r="F173" s="504"/>
      <c r="G173" s="505"/>
      <c r="H173" s="505"/>
      <c r="I173" s="650"/>
      <c r="J173" s="650"/>
      <c r="K173" s="650"/>
      <c r="L173" s="650"/>
      <c r="M173" s="506"/>
      <c r="N173" s="506"/>
      <c r="O173" s="506"/>
      <c r="P173" s="506"/>
      <c r="Q173" s="590"/>
      <c r="R173" s="506"/>
      <c r="S173" s="589"/>
      <c r="T173" s="506"/>
      <c r="U173" s="506"/>
      <c r="V173" s="506"/>
      <c r="W173" s="506"/>
      <c r="X173" s="506"/>
      <c r="Y173" s="506"/>
    </row>
    <row r="174" spans="1:36" s="454" customFormat="1" ht="15.75" customHeight="1" x14ac:dyDescent="0.25">
      <c r="A174" s="582"/>
      <c r="B174" s="521"/>
      <c r="C174" s="504"/>
      <c r="D174" s="504"/>
      <c r="E174" s="504"/>
      <c r="F174" s="504"/>
      <c r="G174" s="505"/>
      <c r="H174" s="505"/>
      <c r="I174" s="650"/>
      <c r="J174" s="650"/>
      <c r="K174" s="650"/>
      <c r="L174" s="650"/>
      <c r="M174" s="506"/>
      <c r="N174" s="506"/>
      <c r="O174" s="506"/>
      <c r="P174" s="506"/>
      <c r="Q174" s="590"/>
      <c r="R174" s="506"/>
      <c r="S174" s="589"/>
      <c r="T174" s="506"/>
      <c r="U174" s="506"/>
      <c r="V174" s="506"/>
      <c r="W174" s="506"/>
      <c r="X174" s="506"/>
      <c r="Y174" s="506"/>
    </row>
    <row r="175" spans="1:36" s="454" customFormat="1" ht="15.75" customHeight="1" x14ac:dyDescent="0.25">
      <c r="A175" s="582"/>
      <c r="B175" s="521"/>
      <c r="C175" s="504"/>
      <c r="D175" s="504"/>
      <c r="E175" s="504"/>
      <c r="F175" s="504"/>
      <c r="G175" s="505"/>
      <c r="H175" s="505"/>
      <c r="I175" s="650"/>
      <c r="J175" s="650"/>
      <c r="K175" s="650"/>
      <c r="L175" s="650"/>
      <c r="M175" s="506"/>
      <c r="N175" s="506"/>
      <c r="O175" s="506"/>
      <c r="P175" s="506"/>
      <c r="Q175" s="590"/>
      <c r="R175" s="506"/>
      <c r="S175" s="589"/>
      <c r="T175" s="506"/>
      <c r="U175" s="506"/>
      <c r="V175" s="506"/>
      <c r="W175" s="506"/>
      <c r="X175" s="506"/>
      <c r="Y175" s="506"/>
    </row>
    <row r="176" spans="1:36" s="454" customFormat="1" ht="15.75" customHeight="1" x14ac:dyDescent="0.25">
      <c r="A176" s="582"/>
      <c r="B176" s="521"/>
      <c r="C176" s="504"/>
      <c r="D176" s="504"/>
      <c r="E176" s="504"/>
      <c r="F176" s="504"/>
      <c r="G176" s="505"/>
      <c r="H176" s="505"/>
      <c r="I176" s="650"/>
      <c r="J176" s="650"/>
      <c r="K176" s="650"/>
      <c r="L176" s="650"/>
      <c r="M176" s="506"/>
      <c r="N176" s="506"/>
      <c r="O176" s="506"/>
      <c r="P176" s="506"/>
      <c r="Q176" s="590"/>
      <c r="R176" s="506"/>
      <c r="S176" s="589"/>
      <c r="T176" s="506"/>
      <c r="U176" s="506"/>
      <c r="V176" s="506"/>
      <c r="W176" s="506"/>
      <c r="X176" s="506"/>
      <c r="Y176" s="506"/>
    </row>
    <row r="177" spans="1:29" s="454" customFormat="1" ht="15.75" customHeight="1" x14ac:dyDescent="0.25">
      <c r="A177" s="582"/>
      <c r="B177" s="521"/>
      <c r="C177" s="504"/>
      <c r="D177" s="504"/>
      <c r="E177" s="504"/>
      <c r="F177" s="504"/>
      <c r="G177" s="505"/>
      <c r="H177" s="505"/>
      <c r="I177" s="650"/>
      <c r="J177" s="650"/>
      <c r="K177" s="650"/>
      <c r="L177" s="650"/>
      <c r="M177" s="506"/>
      <c r="N177" s="506"/>
      <c r="O177" s="506"/>
      <c r="P177" s="506"/>
      <c r="Q177" s="590"/>
      <c r="R177" s="506"/>
      <c r="S177" s="589"/>
      <c r="T177" s="506"/>
      <c r="U177" s="506"/>
      <c r="V177" s="506"/>
      <c r="W177" s="506"/>
      <c r="X177" s="506"/>
      <c r="Y177" s="506"/>
    </row>
    <row r="178" spans="1:29" s="454" customFormat="1" ht="15.75" customHeight="1" x14ac:dyDescent="0.25">
      <c r="A178" s="582"/>
      <c r="B178" s="521"/>
      <c r="C178" s="504"/>
      <c r="D178" s="504"/>
      <c r="E178" s="504"/>
      <c r="F178" s="504"/>
      <c r="G178" s="505"/>
      <c r="H178" s="505"/>
      <c r="I178" s="650"/>
      <c r="J178" s="650"/>
      <c r="K178" s="650"/>
      <c r="L178" s="650"/>
      <c r="M178" s="506"/>
      <c r="N178" s="506"/>
      <c r="O178" s="506"/>
      <c r="P178" s="506"/>
      <c r="Q178" s="590"/>
      <c r="R178" s="506"/>
      <c r="S178" s="589"/>
      <c r="T178" s="506"/>
      <c r="U178" s="506"/>
      <c r="V178" s="506"/>
      <c r="W178" s="506"/>
      <c r="X178" s="506"/>
      <c r="Y178" s="506"/>
    </row>
    <row r="179" spans="1:29" s="454" customFormat="1" ht="15.75" customHeight="1" x14ac:dyDescent="0.25">
      <c r="A179" s="582"/>
      <c r="B179" s="581"/>
      <c r="C179" s="504"/>
      <c r="D179" s="504"/>
      <c r="E179" s="504"/>
      <c r="F179" s="504"/>
      <c r="G179" s="505"/>
      <c r="H179" s="505"/>
      <c r="I179" s="650"/>
      <c r="J179" s="650"/>
      <c r="K179" s="650"/>
      <c r="L179" s="650"/>
      <c r="M179" s="506"/>
      <c r="N179" s="506"/>
      <c r="O179" s="506"/>
      <c r="P179" s="506"/>
      <c r="Q179" s="590"/>
      <c r="R179" s="506"/>
      <c r="S179" s="589"/>
      <c r="T179" s="506"/>
      <c r="U179" s="506"/>
      <c r="V179" s="506"/>
      <c r="W179" s="506"/>
      <c r="X179" s="506"/>
      <c r="Y179" s="506"/>
    </row>
    <row r="180" spans="1:29" s="454" customFormat="1" ht="15.75" customHeight="1" x14ac:dyDescent="0.25">
      <c r="A180" s="582"/>
      <c r="B180" s="509"/>
      <c r="C180" s="504"/>
      <c r="D180" s="504"/>
      <c r="E180" s="504"/>
      <c r="F180" s="504"/>
      <c r="G180" s="505"/>
      <c r="H180" s="505"/>
      <c r="I180" s="650"/>
      <c r="J180" s="650"/>
      <c r="K180" s="650"/>
      <c r="L180" s="650"/>
      <c r="M180" s="506"/>
      <c r="N180" s="506"/>
      <c r="O180" s="506"/>
      <c r="P180" s="506"/>
      <c r="Q180" s="590"/>
      <c r="R180" s="506"/>
      <c r="S180" s="589"/>
      <c r="T180" s="506"/>
      <c r="U180" s="506"/>
      <c r="V180" s="506"/>
      <c r="W180" s="506"/>
      <c r="X180" s="506"/>
      <c r="Y180" s="506"/>
      <c r="Z180" s="506"/>
      <c r="AA180" s="506"/>
      <c r="AB180" s="506"/>
      <c r="AC180" s="506"/>
    </row>
    <row r="181" spans="1:29" s="454" customFormat="1" ht="15.75" customHeight="1" x14ac:dyDescent="0.25">
      <c r="A181" s="582"/>
      <c r="B181" s="509"/>
      <c r="C181" s="504"/>
      <c r="D181" s="504"/>
      <c r="E181" s="504"/>
      <c r="F181" s="504"/>
      <c r="G181" s="505"/>
      <c r="H181" s="505"/>
      <c r="I181" s="650"/>
      <c r="J181" s="650"/>
      <c r="K181" s="650"/>
      <c r="L181" s="650"/>
      <c r="M181" s="506"/>
      <c r="N181" s="506"/>
      <c r="O181" s="506"/>
      <c r="P181" s="506"/>
      <c r="Q181" s="590"/>
      <c r="R181" s="506"/>
      <c r="S181" s="589"/>
      <c r="T181" s="506"/>
      <c r="U181" s="506"/>
      <c r="V181" s="506"/>
      <c r="W181" s="506"/>
      <c r="X181" s="506"/>
      <c r="Y181" s="506"/>
      <c r="Z181" s="506"/>
      <c r="AA181" s="506"/>
      <c r="AB181" s="506"/>
      <c r="AC181" s="506"/>
    </row>
    <row r="182" spans="1:29" s="454" customFormat="1" ht="15.75" customHeight="1" x14ac:dyDescent="0.25">
      <c r="A182" s="582"/>
      <c r="B182" s="509"/>
      <c r="C182" s="504"/>
      <c r="D182" s="504"/>
      <c r="E182" s="504"/>
      <c r="F182" s="504"/>
      <c r="G182" s="505"/>
      <c r="H182" s="505"/>
      <c r="I182" s="650"/>
      <c r="J182" s="650"/>
      <c r="K182" s="650"/>
      <c r="L182" s="650"/>
      <c r="M182" s="506"/>
      <c r="N182" s="506"/>
      <c r="O182" s="506"/>
      <c r="P182" s="506"/>
      <c r="Q182" s="590"/>
      <c r="R182" s="506"/>
      <c r="S182" s="589"/>
      <c r="T182" s="506"/>
      <c r="U182" s="506"/>
      <c r="V182" s="506"/>
      <c r="W182" s="506"/>
      <c r="X182" s="506"/>
      <c r="Y182" s="506"/>
      <c r="Z182" s="506"/>
      <c r="AA182" s="506"/>
      <c r="AB182" s="506"/>
      <c r="AC182" s="506"/>
    </row>
    <row r="183" spans="1:29" s="454" customFormat="1" ht="15.75" customHeight="1" x14ac:dyDescent="0.25">
      <c r="A183" s="582"/>
      <c r="B183" s="509"/>
      <c r="C183" s="504"/>
      <c r="D183" s="504"/>
      <c r="E183" s="504"/>
      <c r="F183" s="504"/>
      <c r="G183" s="505"/>
      <c r="H183" s="505"/>
      <c r="I183" s="650"/>
      <c r="J183" s="650"/>
      <c r="K183" s="650"/>
      <c r="L183" s="650"/>
      <c r="M183" s="506"/>
      <c r="N183" s="506"/>
      <c r="O183" s="506"/>
      <c r="P183" s="506"/>
      <c r="Q183" s="590"/>
      <c r="R183" s="506"/>
      <c r="S183" s="589"/>
      <c r="T183" s="506"/>
      <c r="U183" s="506"/>
      <c r="V183" s="506"/>
      <c r="W183" s="506"/>
      <c r="X183" s="506"/>
      <c r="Y183" s="506"/>
      <c r="Z183" s="506"/>
      <c r="AA183" s="506"/>
      <c r="AB183" s="506"/>
      <c r="AC183" s="506"/>
    </row>
    <row r="184" spans="1:29" s="454" customFormat="1" ht="15.75" customHeight="1" x14ac:dyDescent="0.25">
      <c r="A184" s="582"/>
      <c r="B184" s="509"/>
      <c r="C184" s="504"/>
      <c r="D184" s="504"/>
      <c r="E184" s="504"/>
      <c r="F184" s="504"/>
      <c r="G184" s="505"/>
      <c r="H184" s="505"/>
      <c r="I184" s="650"/>
      <c r="J184" s="650"/>
      <c r="K184" s="650"/>
      <c r="L184" s="650"/>
      <c r="M184" s="506"/>
      <c r="N184" s="506"/>
      <c r="O184" s="506"/>
      <c r="P184" s="506"/>
      <c r="Q184" s="590"/>
      <c r="R184" s="506"/>
      <c r="S184" s="589"/>
      <c r="T184" s="506"/>
      <c r="U184" s="506"/>
      <c r="V184" s="506"/>
      <c r="W184" s="506"/>
      <c r="X184" s="506"/>
      <c r="Y184" s="506"/>
      <c r="Z184" s="506"/>
      <c r="AA184" s="506"/>
      <c r="AB184" s="506"/>
      <c r="AC184" s="506"/>
    </row>
    <row r="185" spans="1:29" s="454" customFormat="1" ht="15.75" customHeight="1" x14ac:dyDescent="0.25">
      <c r="A185" s="582"/>
      <c r="B185" s="509"/>
      <c r="C185" s="504"/>
      <c r="D185" s="504"/>
      <c r="E185" s="504"/>
      <c r="F185" s="504"/>
      <c r="G185" s="505"/>
      <c r="H185" s="505"/>
      <c r="I185" s="650"/>
      <c r="J185" s="650"/>
      <c r="K185" s="650"/>
      <c r="L185" s="650"/>
      <c r="M185" s="506"/>
      <c r="N185" s="506"/>
      <c r="O185" s="506"/>
      <c r="P185" s="506"/>
      <c r="Q185" s="590"/>
      <c r="R185" s="506"/>
      <c r="S185" s="589"/>
      <c r="T185" s="506"/>
      <c r="U185" s="506"/>
      <c r="V185" s="506"/>
      <c r="W185" s="506"/>
      <c r="X185" s="506"/>
      <c r="Y185" s="506"/>
      <c r="Z185" s="506"/>
      <c r="AA185" s="506"/>
      <c r="AB185" s="506"/>
      <c r="AC185" s="506"/>
    </row>
    <row r="186" spans="1:29" s="454" customFormat="1" ht="15.75" customHeight="1" x14ac:dyDescent="0.25">
      <c r="A186" s="649"/>
      <c r="B186" s="509"/>
      <c r="C186" s="504"/>
      <c r="D186" s="504"/>
      <c r="E186" s="504"/>
      <c r="F186" s="504"/>
      <c r="G186" s="505"/>
      <c r="H186" s="505"/>
      <c r="I186" s="650"/>
      <c r="J186" s="650"/>
      <c r="K186" s="650"/>
      <c r="L186" s="650"/>
      <c r="M186" s="506"/>
      <c r="N186" s="506"/>
      <c r="O186" s="506"/>
      <c r="P186" s="506"/>
      <c r="Q186" s="590"/>
      <c r="R186" s="506"/>
      <c r="S186" s="589"/>
      <c r="T186" s="506"/>
      <c r="U186" s="506"/>
      <c r="V186" s="506"/>
      <c r="W186" s="506"/>
      <c r="X186" s="506"/>
      <c r="Y186" s="506"/>
      <c r="Z186" s="506"/>
      <c r="AA186" s="506"/>
      <c r="AB186" s="506"/>
      <c r="AC186" s="506"/>
    </row>
  </sheetData>
  <customSheetViews>
    <customSheetView guid="{6FFCD583-56CA-4420-AC43-EFE10261B2DF}">
      <rowBreaks count="1" manualBreakCount="1">
        <brk id="85" max="46" man="1"/>
      </rowBreaks>
      <colBreaks count="1" manualBreakCount="1">
        <brk id="16" max="1048575" man="1"/>
      </colBreaks>
      <pageMargins left="0" right="0" top="0" bottom="0" header="0" footer="0"/>
      <pageSetup paperSize="9" scale="31" fitToWidth="0" fitToHeight="6" orientation="portrait" r:id="rId1"/>
      <headerFooter alignWithMargins="0">
        <oddHeader>&amp;L&amp;8VIAA, Groningen&amp;C&amp;"Arial,Vet"Uittrekstaten&amp;R&amp;8Printdatum &amp;D</oddHeader>
        <oddFooter>&amp;L&amp;8&amp;Z&amp;F&amp;R&amp;8blad &amp;P van &amp;N</oddFooter>
      </headerFooter>
    </customSheetView>
  </customSheetViews>
  <mergeCells count="71">
    <mergeCell ref="E151:F151"/>
    <mergeCell ref="G4:H4"/>
    <mergeCell ref="A3:A56"/>
    <mergeCell ref="Q145:R145"/>
    <mergeCell ref="G151:K151"/>
    <mergeCell ref="O145:P145"/>
    <mergeCell ref="K92:N92"/>
    <mergeCell ref="E92:F92"/>
    <mergeCell ref="G92:H92"/>
    <mergeCell ref="I92:J92"/>
    <mergeCell ref="O92:P92"/>
    <mergeCell ref="Q92:R92"/>
    <mergeCell ref="N88:P89"/>
    <mergeCell ref="B3:Z3"/>
    <mergeCell ref="A67:A99"/>
    <mergeCell ref="C4:D4"/>
    <mergeCell ref="C92:D92"/>
    <mergeCell ref="C38:D38"/>
    <mergeCell ref="E38:F38"/>
    <mergeCell ref="G38:H38"/>
    <mergeCell ref="I38:J38"/>
    <mergeCell ref="O38:P38"/>
    <mergeCell ref="K4:L4"/>
    <mergeCell ref="E4:F4"/>
    <mergeCell ref="O4:P4"/>
    <mergeCell ref="I4:J4"/>
    <mergeCell ref="Q38:R38"/>
    <mergeCell ref="S38:T38"/>
    <mergeCell ref="AB32:AC32"/>
    <mergeCell ref="AB33:AC33"/>
    <mergeCell ref="AG4:AG6"/>
    <mergeCell ref="W4:X4"/>
    <mergeCell ref="Y4:Z4"/>
    <mergeCell ref="Q4:R4"/>
    <mergeCell ref="S4:T4"/>
    <mergeCell ref="U4:V4"/>
    <mergeCell ref="U38:V38"/>
    <mergeCell ref="AH4:AH6"/>
    <mergeCell ref="AI4:AI6"/>
    <mergeCell ref="AD4:AD6"/>
    <mergeCell ref="AE4:AE6"/>
    <mergeCell ref="AF4:AF6"/>
    <mergeCell ref="AJ4:AJ6"/>
    <mergeCell ref="AK4:AK6"/>
    <mergeCell ref="AL4:AL6"/>
    <mergeCell ref="AM4:AM6"/>
    <mergeCell ref="AW4:AW6"/>
    <mergeCell ref="AU4:AU6"/>
    <mergeCell ref="AV4:AV6"/>
    <mergeCell ref="AX4:AX6"/>
    <mergeCell ref="AN4:AN6"/>
    <mergeCell ref="AO4:AO6"/>
    <mergeCell ref="AP4:AP6"/>
    <mergeCell ref="AQ4:AQ6"/>
    <mergeCell ref="AS4:AS6"/>
    <mergeCell ref="BM4:BM6"/>
    <mergeCell ref="BN4:BN6"/>
    <mergeCell ref="B1:C1"/>
    <mergeCell ref="BJ4:BJ6"/>
    <mergeCell ref="BK4:BK6"/>
    <mergeCell ref="BL4:BL6"/>
    <mergeCell ref="BE4:BE6"/>
    <mergeCell ref="BG4:BG6"/>
    <mergeCell ref="BF4:BF6"/>
    <mergeCell ref="BH4:BH6"/>
    <mergeCell ref="BI4:BI6"/>
    <mergeCell ref="AY4:AY6"/>
    <mergeCell ref="AZ4:AZ6"/>
    <mergeCell ref="BB4:BB6"/>
    <mergeCell ref="BC4:BC6"/>
    <mergeCell ref="AT4:AT6"/>
  </mergeCells>
  <conditionalFormatting sqref="C5:C30">
    <cfRule type="cellIs" dxfId="27" priority="5" operator="equal">
      <formula>0</formula>
    </cfRule>
  </conditionalFormatting>
  <conditionalFormatting sqref="C40:C60 E40:E60 G40:G60 O40:O60 Q40:Q60 S40:S60 I40:I61 U40:U61 C65:C85 E65:E85 G65:G85 I65:I86">
    <cfRule type="cellIs" dxfId="26" priority="1" operator="equal">
      <formula>0</formula>
    </cfRule>
  </conditionalFormatting>
  <conditionalFormatting sqref="C95:C101 C121:C126 E121:E126 G121:G126 I121:I126">
    <cfRule type="cellIs" dxfId="25" priority="30" operator="equal">
      <formula>0</formula>
    </cfRule>
  </conditionalFormatting>
  <conditionalFormatting sqref="C103:C110">
    <cfRule type="cellIs" dxfId="24" priority="25" operator="equal">
      <formula>0</formula>
    </cfRule>
  </conditionalFormatting>
  <conditionalFormatting sqref="C112:C119">
    <cfRule type="cellIs" dxfId="23" priority="147" operator="equal">
      <formula>0</formula>
    </cfRule>
  </conditionalFormatting>
  <conditionalFormatting sqref="C128:C135">
    <cfRule type="cellIs" dxfId="22" priority="142" operator="equal">
      <formula>0</formula>
    </cfRule>
  </conditionalFormatting>
  <conditionalFormatting sqref="C138:C144">
    <cfRule type="cellIs" dxfId="21" priority="14" operator="equal">
      <formula>0</formula>
    </cfRule>
  </conditionalFormatting>
  <conditionalFormatting sqref="C149">
    <cfRule type="cellIs" dxfId="20" priority="126" operator="equal">
      <formula>0</formula>
    </cfRule>
  </conditionalFormatting>
  <conditionalFormatting sqref="E5:E30 O5:O30 Q5:Q30 S5:S30">
    <cfRule type="cellIs" dxfId="19" priority="2" operator="lessThan">
      <formula>0.1</formula>
    </cfRule>
  </conditionalFormatting>
  <conditionalFormatting sqref="E95:E101">
    <cfRule type="cellIs" dxfId="18" priority="29" operator="equal">
      <formula>0</formula>
    </cfRule>
  </conditionalFormatting>
  <conditionalFormatting sqref="E103:E110">
    <cfRule type="cellIs" dxfId="17" priority="24" operator="equal">
      <formula>0</formula>
    </cfRule>
  </conditionalFormatting>
  <conditionalFormatting sqref="E112:E119">
    <cfRule type="cellIs" dxfId="16" priority="141" operator="equal">
      <formula>0</formula>
    </cfRule>
  </conditionalFormatting>
  <conditionalFormatting sqref="E128:E135">
    <cfRule type="cellIs" dxfId="15" priority="135" operator="equal">
      <formula>0</formula>
    </cfRule>
  </conditionalFormatting>
  <conditionalFormatting sqref="E138:E144">
    <cfRule type="cellIs" dxfId="14" priority="13" operator="equal">
      <formula>0</formula>
    </cfRule>
  </conditionalFormatting>
  <conditionalFormatting sqref="E152">
    <cfRule type="cellIs" dxfId="13" priority="48" operator="equal">
      <formula>0</formula>
    </cfRule>
  </conditionalFormatting>
  <conditionalFormatting sqref="G5:G30">
    <cfRule type="cellIs" dxfId="12" priority="4" operator="equal">
      <formula>0</formula>
    </cfRule>
  </conditionalFormatting>
  <conditionalFormatting sqref="G95:G101">
    <cfRule type="cellIs" dxfId="11" priority="28" operator="equal">
      <formula>0</formula>
    </cfRule>
  </conditionalFormatting>
  <conditionalFormatting sqref="G103:G110">
    <cfRule type="cellIs" dxfId="10" priority="23" operator="equal">
      <formula>0</formula>
    </cfRule>
  </conditionalFormatting>
  <conditionalFormatting sqref="G112:G119">
    <cfRule type="cellIs" dxfId="9" priority="134" operator="equal">
      <formula>0</formula>
    </cfRule>
  </conditionalFormatting>
  <conditionalFormatting sqref="G128:G135">
    <cfRule type="cellIs" dxfId="8" priority="129" operator="equal">
      <formula>0</formula>
    </cfRule>
  </conditionalFormatting>
  <conditionalFormatting sqref="G138:G144">
    <cfRule type="cellIs" dxfId="7" priority="12" operator="equal">
      <formula>0</formula>
    </cfRule>
  </conditionalFormatting>
  <conditionalFormatting sqref="I5:I30">
    <cfRule type="cellIs" dxfId="6" priority="3" operator="equal">
      <formula>0</formula>
    </cfRule>
  </conditionalFormatting>
  <conditionalFormatting sqref="I95:I101">
    <cfRule type="cellIs" dxfId="5" priority="27" operator="equal">
      <formula>0</formula>
    </cfRule>
  </conditionalFormatting>
  <conditionalFormatting sqref="I103:I110">
    <cfRule type="cellIs" dxfId="4" priority="15" operator="equal">
      <formula>0</formula>
    </cfRule>
  </conditionalFormatting>
  <conditionalFormatting sqref="I112:I119">
    <cfRule type="cellIs" dxfId="3" priority="128" operator="equal">
      <formula>0</formula>
    </cfRule>
  </conditionalFormatting>
  <conditionalFormatting sqref="I128:I135">
    <cfRule type="cellIs" dxfId="2" priority="26" operator="equal">
      <formula>0</formula>
    </cfRule>
  </conditionalFormatting>
  <conditionalFormatting sqref="I138:I144">
    <cfRule type="cellIs" dxfId="1" priority="148" operator="equal">
      <formula>0</formula>
    </cfRule>
  </conditionalFormatting>
  <conditionalFormatting sqref="K149:L149">
    <cfRule type="cellIs" dxfId="0" priority="125" operator="equal">
      <formula>0</formula>
    </cfRule>
  </conditionalFormatting>
  <pageMargins left="0.23622047244094491" right="0.23622047244094491" top="0.74803149606299213" bottom="0.74803149606299213" header="0.31496062992125984" footer="0.31496062992125984"/>
  <pageSetup paperSize="9" scale="31" fitToWidth="0" fitToHeight="6" orientation="portrait" r:id="rId2"/>
  <headerFooter alignWithMargins="0">
    <oddHeader>&amp;L&amp;8VIAA, Groningen&amp;C&amp;"Arial,Vet"Uittrekstaten&amp;R&amp;8Printdatum &amp;D</oddHeader>
    <oddFooter>&amp;L&amp;8&amp;Z&amp;F_x000D_&amp;1#&amp;"Calibri"&amp;10&amp;K000000 Intern gebruik&amp;R&amp;8blad &amp;P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413A5-13B0-4C27-A42E-836355D9E627}">
  <sheetPr>
    <tabColor rgb="FFFFC000"/>
  </sheetPr>
  <dimension ref="A1:E50"/>
  <sheetViews>
    <sheetView workbookViewId="0">
      <selection activeCell="B3" sqref="B3"/>
    </sheetView>
  </sheetViews>
  <sheetFormatPr defaultColWidth="9" defaultRowHeight="11.5" x14ac:dyDescent="0.25"/>
  <cols>
    <col min="1" max="1" width="3.69921875" customWidth="1"/>
    <col min="2" max="2" width="79.19921875" customWidth="1"/>
    <col min="3" max="3" width="101.69921875" customWidth="1"/>
  </cols>
  <sheetData>
    <row r="1" spans="1:5" x14ac:dyDescent="0.25">
      <c r="A1" s="108" t="s">
        <v>1401</v>
      </c>
    </row>
    <row r="2" spans="1:5" x14ac:dyDescent="0.25">
      <c r="B2" s="153" t="s">
        <v>1544</v>
      </c>
      <c r="C2" s="120" t="s">
        <v>0</v>
      </c>
      <c r="E2" t="s">
        <v>1430</v>
      </c>
    </row>
    <row r="3" spans="1:5" x14ac:dyDescent="0.25">
      <c r="B3" s="153"/>
    </row>
    <row r="4" spans="1:5" ht="39" customHeight="1" x14ac:dyDescent="0.25">
      <c r="B4" s="1104" t="s">
        <v>1</v>
      </c>
      <c r="C4" s="1104"/>
    </row>
    <row r="5" spans="1:5" ht="12" thickBot="1" x14ac:dyDescent="0.3">
      <c r="B5" s="154"/>
    </row>
    <row r="6" spans="1:5" ht="15.75" customHeight="1" thickBot="1" x14ac:dyDescent="0.3">
      <c r="B6" s="155" t="s">
        <v>2</v>
      </c>
      <c r="C6" s="156" t="s">
        <v>3</v>
      </c>
    </row>
    <row r="7" spans="1:5" ht="15.75" customHeight="1" thickBot="1" x14ac:dyDescent="0.3">
      <c r="B7" s="157" t="s">
        <v>4</v>
      </c>
      <c r="C7" s="158"/>
    </row>
    <row r="8" spans="1:5" ht="15.75" customHeight="1" x14ac:dyDescent="0.25">
      <c r="B8" s="159" t="s">
        <v>5</v>
      </c>
      <c r="C8" s="1105" t="s">
        <v>6</v>
      </c>
    </row>
    <row r="9" spans="1:5" ht="15.75" customHeight="1" thickBot="1" x14ac:dyDescent="0.3">
      <c r="B9" s="159" t="s">
        <v>7</v>
      </c>
      <c r="C9" s="1107"/>
    </row>
    <row r="10" spans="1:5" ht="15.75" customHeight="1" x14ac:dyDescent="0.25">
      <c r="B10" s="162" t="s">
        <v>8</v>
      </c>
      <c r="C10" s="165" t="s">
        <v>9</v>
      </c>
    </row>
    <row r="11" spans="1:5" ht="23" x14ac:dyDescent="0.25">
      <c r="B11" s="159" t="s">
        <v>10</v>
      </c>
      <c r="C11" s="160" t="s">
        <v>11</v>
      </c>
    </row>
    <row r="12" spans="1:5" ht="15.75" customHeight="1" x14ac:dyDescent="0.25">
      <c r="B12" s="163"/>
      <c r="C12" s="160" t="s">
        <v>12</v>
      </c>
    </row>
    <row r="13" spans="1:5" ht="15.75" customHeight="1" thickBot="1" x14ac:dyDescent="0.3">
      <c r="B13" s="164"/>
      <c r="C13" s="166" t="s">
        <v>13</v>
      </c>
    </row>
    <row r="14" spans="1:5" ht="15.75" customHeight="1" x14ac:dyDescent="0.25">
      <c r="B14" s="1108" t="s">
        <v>14</v>
      </c>
      <c r="C14" s="160" t="s">
        <v>15</v>
      </c>
    </row>
    <row r="15" spans="1:5" ht="15.75" customHeight="1" x14ac:dyDescent="0.25">
      <c r="B15" s="1109"/>
      <c r="C15" s="160" t="s">
        <v>16</v>
      </c>
    </row>
    <row r="16" spans="1:5" ht="15.75" customHeight="1" x14ac:dyDescent="0.25">
      <c r="B16" s="1109"/>
      <c r="C16" s="160" t="s">
        <v>17</v>
      </c>
    </row>
    <row r="17" spans="2:3" ht="15.75" customHeight="1" x14ac:dyDescent="0.25">
      <c r="B17" s="1109"/>
      <c r="C17" s="160" t="s">
        <v>18</v>
      </c>
    </row>
    <row r="18" spans="2:3" ht="15.75" customHeight="1" x14ac:dyDescent="0.25">
      <c r="B18" s="1109"/>
      <c r="C18" s="168" t="s">
        <v>13</v>
      </c>
    </row>
    <row r="19" spans="2:3" ht="15.75" customHeight="1" x14ac:dyDescent="0.25">
      <c r="B19" s="1109"/>
      <c r="C19" s="160" t="s">
        <v>19</v>
      </c>
    </row>
    <row r="20" spans="2:3" ht="15.75" customHeight="1" thickBot="1" x14ac:dyDescent="0.3">
      <c r="B20" s="1110"/>
      <c r="C20" s="160" t="s">
        <v>20</v>
      </c>
    </row>
    <row r="21" spans="2:3" ht="15.75" customHeight="1" x14ac:dyDescent="0.25">
      <c r="B21" s="162" t="s">
        <v>21</v>
      </c>
      <c r="C21" s="1105" t="s">
        <v>6</v>
      </c>
    </row>
    <row r="22" spans="2:3" ht="15.75" customHeight="1" thickBot="1" x14ac:dyDescent="0.3">
      <c r="B22" s="169" t="s">
        <v>22</v>
      </c>
      <c r="C22" s="1107"/>
    </row>
    <row r="23" spans="2:3" ht="27" customHeight="1" x14ac:dyDescent="0.25">
      <c r="B23" s="159" t="s">
        <v>23</v>
      </c>
      <c r="C23" s="160" t="s">
        <v>24</v>
      </c>
    </row>
    <row r="24" spans="2:3" ht="15.75" customHeight="1" x14ac:dyDescent="0.25">
      <c r="B24" s="159" t="s">
        <v>25</v>
      </c>
      <c r="C24" s="160" t="s">
        <v>19</v>
      </c>
    </row>
    <row r="25" spans="2:3" ht="15.75" customHeight="1" thickBot="1" x14ac:dyDescent="0.3">
      <c r="B25" s="167"/>
      <c r="C25" s="160" t="s">
        <v>20</v>
      </c>
    </row>
    <row r="26" spans="2:3" ht="15.75" customHeight="1" x14ac:dyDescent="0.25">
      <c r="B26" s="162" t="s">
        <v>26</v>
      </c>
      <c r="C26" s="165" t="s">
        <v>27</v>
      </c>
    </row>
    <row r="27" spans="2:3" ht="23.5" thickBot="1" x14ac:dyDescent="0.3">
      <c r="B27" s="169" t="s">
        <v>28</v>
      </c>
      <c r="C27" s="170" t="s">
        <v>29</v>
      </c>
    </row>
    <row r="28" spans="2:3" ht="15.75" customHeight="1" x14ac:dyDescent="0.25">
      <c r="B28" s="1108" t="s">
        <v>30</v>
      </c>
      <c r="C28" s="160" t="s">
        <v>31</v>
      </c>
    </row>
    <row r="29" spans="2:3" ht="15.75" customHeight="1" thickBot="1" x14ac:dyDescent="0.3">
      <c r="B29" s="1110"/>
      <c r="C29" s="160" t="s">
        <v>32</v>
      </c>
    </row>
    <row r="30" spans="2:3" ht="15.75" customHeight="1" x14ac:dyDescent="0.25">
      <c r="B30" s="162" t="s">
        <v>33</v>
      </c>
      <c r="C30" s="1105" t="s">
        <v>34</v>
      </c>
    </row>
    <row r="31" spans="2:3" ht="15.75" customHeight="1" thickBot="1" x14ac:dyDescent="0.3">
      <c r="B31" s="169" t="s">
        <v>35</v>
      </c>
      <c r="C31" s="1107"/>
    </row>
    <row r="32" spans="2:3" ht="15.75" customHeight="1" x14ac:dyDescent="0.25">
      <c r="B32" s="159" t="s">
        <v>36</v>
      </c>
      <c r="C32" s="160" t="s">
        <v>34</v>
      </c>
    </row>
    <row r="33" spans="2:3" ht="15.75" customHeight="1" x14ac:dyDescent="0.25">
      <c r="B33" s="159" t="s">
        <v>37</v>
      </c>
      <c r="C33" s="160" t="s">
        <v>38</v>
      </c>
    </row>
    <row r="34" spans="2:3" ht="15.75" customHeight="1" thickBot="1" x14ac:dyDescent="0.3">
      <c r="B34" s="163"/>
      <c r="C34" s="161"/>
    </row>
    <row r="35" spans="2:3" ht="15.75" customHeight="1" thickBot="1" x14ac:dyDescent="0.3">
      <c r="B35" s="157" t="s">
        <v>39</v>
      </c>
      <c r="C35" s="171" t="s">
        <v>34</v>
      </c>
    </row>
    <row r="36" spans="2:3" ht="15.75" customHeight="1" x14ac:dyDescent="0.25">
      <c r="B36" s="159" t="s">
        <v>40</v>
      </c>
      <c r="C36" s="1105" t="s">
        <v>41</v>
      </c>
    </row>
    <row r="37" spans="2:3" ht="15.75" customHeight="1" thickBot="1" x14ac:dyDescent="0.3">
      <c r="B37" s="159" t="s">
        <v>42</v>
      </c>
      <c r="C37" s="1107"/>
    </row>
    <row r="38" spans="2:3" ht="15.75" customHeight="1" x14ac:dyDescent="0.25">
      <c r="B38" s="162" t="s">
        <v>43</v>
      </c>
      <c r="C38" s="165" t="s">
        <v>15</v>
      </c>
    </row>
    <row r="39" spans="2:3" ht="15.75" customHeight="1" thickBot="1" x14ac:dyDescent="0.3">
      <c r="B39" s="169" t="s">
        <v>44</v>
      </c>
      <c r="C39" s="166" t="s">
        <v>13</v>
      </c>
    </row>
    <row r="40" spans="2:3" ht="15.75" customHeight="1" thickBot="1" x14ac:dyDescent="0.3">
      <c r="B40" s="159" t="s">
        <v>45</v>
      </c>
      <c r="C40" s="160" t="s">
        <v>46</v>
      </c>
    </row>
    <row r="41" spans="2:3" ht="15.75" customHeight="1" x14ac:dyDescent="0.25">
      <c r="B41" s="162" t="s">
        <v>47</v>
      </c>
      <c r="C41" s="1105" t="s">
        <v>46</v>
      </c>
    </row>
    <row r="42" spans="2:3" ht="15.75" customHeight="1" x14ac:dyDescent="0.25">
      <c r="B42" s="159" t="s">
        <v>48</v>
      </c>
      <c r="C42" s="1106"/>
    </row>
    <row r="43" spans="2:3" ht="15.75" customHeight="1" thickBot="1" x14ac:dyDescent="0.3">
      <c r="B43" s="169" t="s">
        <v>49</v>
      </c>
      <c r="C43" s="1107"/>
    </row>
    <row r="44" spans="2:3" ht="15.75" customHeight="1" thickBot="1" x14ac:dyDescent="0.3">
      <c r="B44" s="172" t="s">
        <v>50</v>
      </c>
      <c r="C44" s="170" t="s">
        <v>51</v>
      </c>
    </row>
    <row r="45" spans="2:3" ht="15.75" customHeight="1" x14ac:dyDescent="0.25">
      <c r="B45" s="154"/>
    </row>
    <row r="46" spans="2:3" ht="15.75" customHeight="1" x14ac:dyDescent="0.25">
      <c r="B46" s="37" t="s">
        <v>1365</v>
      </c>
    </row>
    <row r="47" spans="2:3" ht="15.75" customHeight="1" x14ac:dyDescent="0.25">
      <c r="B47" s="37"/>
    </row>
    <row r="48" spans="2:3" ht="15.75" customHeight="1" x14ac:dyDescent="0.25">
      <c r="B48" s="37" t="s">
        <v>52</v>
      </c>
    </row>
    <row r="49" spans="2:2" ht="15.75" customHeight="1" x14ac:dyDescent="0.25">
      <c r="B49" s="37" t="s">
        <v>1363</v>
      </c>
    </row>
    <row r="50" spans="2:2" ht="15.75" customHeight="1" x14ac:dyDescent="0.25">
      <c r="B50" s="37" t="s">
        <v>1364</v>
      </c>
    </row>
  </sheetData>
  <mergeCells count="8">
    <mergeCell ref="B4:C4"/>
    <mergeCell ref="C41:C43"/>
    <mergeCell ref="C8:C9"/>
    <mergeCell ref="B14:B20"/>
    <mergeCell ref="C21:C22"/>
    <mergeCell ref="B28:B29"/>
    <mergeCell ref="C30:C31"/>
    <mergeCell ref="C36:C37"/>
  </mergeCells>
  <hyperlinks>
    <hyperlink ref="C2" r:id="rId1" xr:uid="{D4A4AF11-D38C-490A-BDEF-F05B68A0BC61}"/>
  </hyperlinks>
  <pageMargins left="0.7" right="0.7" top="0.75" bottom="0.75" header="0.3" footer="0.3"/>
  <headerFooter>
    <oddFooter>&amp;L_x000D_&amp;1#&amp;"Calibri"&amp;10&amp;K000000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42978-67AE-4511-B0F7-F5E8ECEB3B0C}">
  <sheetPr codeName="Blad7">
    <tabColor theme="4" tint="0.79998168889431442"/>
  </sheetPr>
  <dimension ref="A1:V215"/>
  <sheetViews>
    <sheetView topLeftCell="A31" workbookViewId="0">
      <selection activeCell="D49" sqref="D49"/>
    </sheetView>
  </sheetViews>
  <sheetFormatPr defaultColWidth="9.19921875" defaultRowHeight="11.5" outlineLevelRow="1" x14ac:dyDescent="0.25"/>
  <cols>
    <col min="1" max="1" width="4.3984375" style="2" customWidth="1"/>
    <col min="2" max="2" width="18.3984375" style="2" customWidth="1"/>
    <col min="3" max="3" width="4.19921875" style="132" customWidth="1"/>
    <col min="4" max="4" width="52" style="2" customWidth="1"/>
    <col min="5" max="5" width="16.69921875" style="126" customWidth="1"/>
    <col min="6" max="6" width="7.19921875" style="84" customWidth="1"/>
    <col min="7" max="7" width="4.3984375" style="2" customWidth="1"/>
    <col min="8" max="8" width="16.69921875" style="126" customWidth="1"/>
    <col min="9" max="9" width="7.19921875" style="84" customWidth="1"/>
    <col min="10" max="10" width="16.69921875" style="78" customWidth="1"/>
    <col min="11" max="11" width="12.3984375" bestFit="1" customWidth="1"/>
    <col min="12" max="12" width="10.3984375" style="122" customWidth="1"/>
    <col min="13" max="13" width="10.3984375" style="2" customWidth="1"/>
    <col min="14" max="14" width="9.19921875" style="123"/>
    <col min="15" max="15" width="22.59765625" style="79" hidden="1" customWidth="1"/>
    <col min="16" max="16" width="0" style="2" hidden="1" customWidth="1"/>
    <col min="17" max="17" width="10.19921875" style="2" hidden="1" customWidth="1"/>
    <col min="18" max="18" width="0" style="2" hidden="1" customWidth="1"/>
    <col min="19" max="19" width="10.69921875" style="24" bestFit="1" customWidth="1"/>
    <col min="20" max="16384" width="9.19921875" style="2"/>
  </cols>
  <sheetData>
    <row r="1" spans="1:22" ht="12" customHeight="1" x14ac:dyDescent="0.25">
      <c r="A1" s="76" t="s">
        <v>1400</v>
      </c>
      <c r="B1" s="2" t="s">
        <v>464</v>
      </c>
      <c r="G1" s="76"/>
      <c r="J1" s="77"/>
    </row>
    <row r="2" spans="1:22" x14ac:dyDescent="0.25">
      <c r="A2" s="2" t="s">
        <v>465</v>
      </c>
      <c r="B2" s="29" t="s">
        <v>466</v>
      </c>
      <c r="C2" s="132" t="s">
        <v>467</v>
      </c>
      <c r="G2" s="2" t="s">
        <v>465</v>
      </c>
      <c r="J2" s="77"/>
    </row>
    <row r="3" spans="1:22" x14ac:dyDescent="0.25">
      <c r="A3" s="2" t="s">
        <v>468</v>
      </c>
      <c r="D3" s="2" t="s">
        <v>469</v>
      </c>
      <c r="G3" s="2" t="s">
        <v>468</v>
      </c>
      <c r="J3" s="77"/>
    </row>
    <row r="4" spans="1:22" x14ac:dyDescent="0.25">
      <c r="A4" s="2" t="s">
        <v>470</v>
      </c>
      <c r="G4" s="2" t="s">
        <v>470</v>
      </c>
      <c r="O4" s="79" t="s">
        <v>471</v>
      </c>
    </row>
    <row r="5" spans="1:22" x14ac:dyDescent="0.25">
      <c r="A5" s="2" t="s">
        <v>472</v>
      </c>
      <c r="D5" s="2" t="s">
        <v>473</v>
      </c>
      <c r="E5" s="80" t="str">
        <f>Maatregel_29_kosten!G27</f>
        <v xml:space="preserve">Q2-2025 1 mei </v>
      </c>
      <c r="G5" s="2" t="s">
        <v>472</v>
      </c>
      <c r="J5" s="71"/>
      <c r="O5" s="80" t="s">
        <v>474</v>
      </c>
    </row>
    <row r="6" spans="1:22" s="30" customFormat="1" ht="10" x14ac:dyDescent="0.2">
      <c r="A6" s="2" t="s">
        <v>475</v>
      </c>
      <c r="B6" s="33" t="s">
        <v>476</v>
      </c>
      <c r="C6" s="133"/>
      <c r="D6" s="34" t="s">
        <v>473</v>
      </c>
      <c r="E6" s="127"/>
      <c r="F6" s="119"/>
      <c r="G6" s="2" t="s">
        <v>475</v>
      </c>
      <c r="H6" s="126"/>
      <c r="I6" s="119"/>
      <c r="J6" s="125"/>
      <c r="L6" s="1111"/>
      <c r="M6" s="1111"/>
      <c r="N6" s="1111"/>
      <c r="O6" s="1111"/>
      <c r="P6" s="1111"/>
      <c r="Q6" s="1111"/>
      <c r="R6" s="1111"/>
      <c r="S6" s="1111"/>
      <c r="T6" s="1111"/>
      <c r="U6" s="1111"/>
      <c r="V6" s="1111"/>
    </row>
    <row r="7" spans="1:22" x14ac:dyDescent="0.25">
      <c r="A7" s="2" t="s">
        <v>477</v>
      </c>
      <c r="C7" s="133"/>
      <c r="D7" s="31" t="s">
        <v>478</v>
      </c>
      <c r="G7" s="2" t="s">
        <v>477</v>
      </c>
      <c r="M7" s="25"/>
      <c r="N7" s="87"/>
    </row>
    <row r="8" spans="1:22" x14ac:dyDescent="0.25">
      <c r="A8" s="2" t="s">
        <v>479</v>
      </c>
      <c r="C8" s="133"/>
      <c r="D8" s="2" t="s">
        <v>404</v>
      </c>
      <c r="E8" s="113">
        <v>4.068244316178447</v>
      </c>
      <c r="F8" s="84" t="s">
        <v>78</v>
      </c>
      <c r="G8" s="2" t="s">
        <v>479</v>
      </c>
      <c r="H8" s="113"/>
      <c r="J8" s="113"/>
      <c r="M8" s="32"/>
      <c r="N8" s="124"/>
      <c r="P8" s="24"/>
      <c r="Q8" s="86"/>
    </row>
    <row r="9" spans="1:22" x14ac:dyDescent="0.25">
      <c r="A9" s="2" t="s">
        <v>480</v>
      </c>
      <c r="C9" s="133"/>
      <c r="D9" s="2" t="s">
        <v>405</v>
      </c>
      <c r="E9" s="113">
        <v>4.8215003005912394</v>
      </c>
      <c r="F9" s="84" t="s">
        <v>78</v>
      </c>
      <c r="G9" s="2" t="s">
        <v>480</v>
      </c>
      <c r="H9" s="113"/>
      <c r="J9" s="113"/>
      <c r="M9" s="32"/>
      <c r="N9" s="124"/>
      <c r="P9" s="24"/>
      <c r="Q9" s="86"/>
    </row>
    <row r="10" spans="1:22" outlineLevel="1" x14ac:dyDescent="0.25">
      <c r="A10" s="2" t="s">
        <v>481</v>
      </c>
      <c r="C10" s="133"/>
      <c r="D10" s="2" t="s">
        <v>406</v>
      </c>
      <c r="E10" s="113">
        <v>5.5750899091642028</v>
      </c>
      <c r="F10" s="84" t="s">
        <v>78</v>
      </c>
      <c r="G10" s="2" t="s">
        <v>481</v>
      </c>
      <c r="H10" s="113"/>
      <c r="J10" s="113"/>
      <c r="M10" s="87"/>
      <c r="N10" s="124"/>
      <c r="P10" s="24"/>
      <c r="Q10" s="86"/>
    </row>
    <row r="11" spans="1:22" outlineLevel="1" x14ac:dyDescent="0.25">
      <c r="A11" s="2" t="s">
        <v>482</v>
      </c>
      <c r="D11" s="2" t="s">
        <v>407</v>
      </c>
      <c r="E11" s="113">
        <v>7.0152000000000001</v>
      </c>
      <c r="F11" s="84" t="s">
        <v>78</v>
      </c>
      <c r="G11" s="2" t="s">
        <v>482</v>
      </c>
      <c r="H11" s="113"/>
      <c r="J11" s="113"/>
      <c r="M11" s="32"/>
      <c r="N11" s="124"/>
      <c r="P11" s="24"/>
      <c r="Q11" s="86"/>
    </row>
    <row r="12" spans="1:22" outlineLevel="1" x14ac:dyDescent="0.25">
      <c r="A12" s="2" t="s">
        <v>483</v>
      </c>
      <c r="D12" s="2" t="s">
        <v>408</v>
      </c>
      <c r="E12" s="113">
        <v>7.0579088685165274</v>
      </c>
      <c r="F12" s="84" t="s">
        <v>78</v>
      </c>
      <c r="G12" s="2" t="s">
        <v>483</v>
      </c>
      <c r="H12" s="113"/>
      <c r="J12" s="113"/>
      <c r="M12" s="32"/>
      <c r="N12" s="124"/>
      <c r="P12" s="24"/>
      <c r="Q12" s="86"/>
    </row>
    <row r="13" spans="1:22" outlineLevel="1" x14ac:dyDescent="0.25">
      <c r="A13" s="2" t="s">
        <v>484</v>
      </c>
      <c r="D13" s="2" t="s">
        <v>409</v>
      </c>
      <c r="E13" s="113">
        <v>9.4096068208075785</v>
      </c>
      <c r="F13" s="84" t="s">
        <v>78</v>
      </c>
      <c r="G13" s="2" t="s">
        <v>484</v>
      </c>
      <c r="H13" s="113"/>
      <c r="J13" s="113"/>
      <c r="M13" s="32"/>
      <c r="N13" s="87"/>
      <c r="P13" s="24"/>
      <c r="Q13" s="86"/>
    </row>
    <row r="14" spans="1:22" outlineLevel="1" x14ac:dyDescent="0.25">
      <c r="A14" s="2" t="s">
        <v>485</v>
      </c>
      <c r="D14" s="2" t="s">
        <v>486</v>
      </c>
      <c r="E14" s="113">
        <v>14.522389499999999</v>
      </c>
      <c r="F14" s="84" t="s">
        <v>78</v>
      </c>
      <c r="G14" s="2" t="s">
        <v>485</v>
      </c>
      <c r="H14" s="113"/>
      <c r="J14" s="113"/>
      <c r="M14" s="32"/>
      <c r="N14" s="87"/>
      <c r="P14" s="24"/>
      <c r="Q14" s="86"/>
    </row>
    <row r="15" spans="1:22" x14ac:dyDescent="0.25">
      <c r="A15" s="2" t="s">
        <v>487</v>
      </c>
      <c r="E15" s="113"/>
      <c r="G15" s="2" t="s">
        <v>487</v>
      </c>
      <c r="H15" s="113"/>
      <c r="J15" s="113"/>
      <c r="P15" s="24"/>
      <c r="Q15" s="86"/>
    </row>
    <row r="16" spans="1:22" x14ac:dyDescent="0.25">
      <c r="A16" s="2" t="s">
        <v>488</v>
      </c>
      <c r="D16" s="31" t="s">
        <v>489</v>
      </c>
      <c r="E16" s="113"/>
      <c r="G16" s="2" t="s">
        <v>488</v>
      </c>
      <c r="H16" s="113"/>
      <c r="J16" s="113"/>
      <c r="P16" s="24"/>
      <c r="Q16" s="86"/>
    </row>
    <row r="17" spans="1:7" x14ac:dyDescent="0.25">
      <c r="A17" s="2" t="s">
        <v>490</v>
      </c>
      <c r="B17" s="2" t="s">
        <v>491</v>
      </c>
      <c r="D17" s="2" t="s">
        <v>492</v>
      </c>
      <c r="E17" s="113">
        <v>10.922466799999999</v>
      </c>
      <c r="F17" s="84" t="s">
        <v>78</v>
      </c>
      <c r="G17" s="2" t="s">
        <v>490</v>
      </c>
    </row>
    <row r="18" spans="1:7" x14ac:dyDescent="0.25">
      <c r="A18" s="2" t="s">
        <v>493</v>
      </c>
      <c r="D18" s="2" t="s">
        <v>494</v>
      </c>
      <c r="E18" s="113">
        <v>12.5045365</v>
      </c>
      <c r="F18" s="84" t="s">
        <v>78</v>
      </c>
      <c r="G18" s="2" t="s">
        <v>493</v>
      </c>
    </row>
    <row r="19" spans="1:7" outlineLevel="1" x14ac:dyDescent="0.25">
      <c r="A19" s="2" t="s">
        <v>495</v>
      </c>
      <c r="D19" s="2" t="s">
        <v>496</v>
      </c>
      <c r="E19" s="113">
        <v>14.703069933333333</v>
      </c>
      <c r="F19" s="84" t="s">
        <v>78</v>
      </c>
      <c r="G19" s="2" t="s">
        <v>495</v>
      </c>
    </row>
    <row r="20" spans="1:7" outlineLevel="1" x14ac:dyDescent="0.25">
      <c r="A20" s="2" t="s">
        <v>497</v>
      </c>
      <c r="D20" s="2" t="s">
        <v>498</v>
      </c>
      <c r="E20" s="113">
        <v>17.027406733333333</v>
      </c>
      <c r="F20" s="84" t="s">
        <v>78</v>
      </c>
      <c r="G20" s="2" t="s">
        <v>497</v>
      </c>
    </row>
    <row r="21" spans="1:7" outlineLevel="1" x14ac:dyDescent="0.25">
      <c r="A21" s="2" t="s">
        <v>499</v>
      </c>
      <c r="D21" s="2" t="s">
        <v>500</v>
      </c>
      <c r="E21" s="113">
        <v>19.8552462</v>
      </c>
      <c r="F21" s="84" t="s">
        <v>78</v>
      </c>
      <c r="G21" s="2" t="s">
        <v>499</v>
      </c>
    </row>
    <row r="22" spans="1:7" x14ac:dyDescent="0.25">
      <c r="A22" s="2" t="s">
        <v>501</v>
      </c>
      <c r="E22" s="113"/>
      <c r="G22" s="2" t="s">
        <v>501</v>
      </c>
    </row>
    <row r="23" spans="1:7" x14ac:dyDescent="0.25">
      <c r="A23" s="2" t="s">
        <v>502</v>
      </c>
      <c r="D23" s="31" t="s">
        <v>503</v>
      </c>
      <c r="E23" s="113"/>
      <c r="G23" s="2" t="s">
        <v>502</v>
      </c>
    </row>
    <row r="24" spans="1:7" x14ac:dyDescent="0.25">
      <c r="A24" s="2" t="s">
        <v>504</v>
      </c>
      <c r="D24" s="2" t="s">
        <v>494</v>
      </c>
      <c r="E24" s="113">
        <v>17.054415533333334</v>
      </c>
      <c r="F24" s="84" t="s">
        <v>78</v>
      </c>
      <c r="G24" s="2" t="s">
        <v>504</v>
      </c>
    </row>
    <row r="25" spans="1:7" outlineLevel="1" x14ac:dyDescent="0.25">
      <c r="A25" s="2" t="s">
        <v>505</v>
      </c>
      <c r="D25" s="2" t="s">
        <v>496</v>
      </c>
      <c r="E25" s="113">
        <v>19.223279266666665</v>
      </c>
      <c r="F25" s="84" t="s">
        <v>78</v>
      </c>
      <c r="G25" s="2" t="s">
        <v>505</v>
      </c>
    </row>
    <row r="26" spans="1:7" outlineLevel="1" x14ac:dyDescent="0.25">
      <c r="A26" s="2" t="s">
        <v>506</v>
      </c>
      <c r="D26" s="2" t="s">
        <v>498</v>
      </c>
      <c r="E26" s="113">
        <v>21.623957400000002</v>
      </c>
      <c r="F26" s="84" t="s">
        <v>78</v>
      </c>
      <c r="G26" s="2" t="s">
        <v>506</v>
      </c>
    </row>
    <row r="27" spans="1:7" outlineLevel="1" x14ac:dyDescent="0.25">
      <c r="A27" s="2" t="s">
        <v>507</v>
      </c>
      <c r="D27" s="2" t="s">
        <v>500</v>
      </c>
      <c r="E27" s="113">
        <v>23.589645466666667</v>
      </c>
      <c r="F27" s="84" t="s">
        <v>78</v>
      </c>
      <c r="G27" s="2" t="s">
        <v>507</v>
      </c>
    </row>
    <row r="28" spans="1:7" x14ac:dyDescent="0.25">
      <c r="A28" s="2" t="s">
        <v>508</v>
      </c>
      <c r="E28" s="113"/>
      <c r="G28" s="2" t="s">
        <v>508</v>
      </c>
    </row>
    <row r="29" spans="1:7" x14ac:dyDescent="0.25">
      <c r="A29" s="2" t="s">
        <v>509</v>
      </c>
      <c r="D29" s="31" t="s">
        <v>510</v>
      </c>
      <c r="E29" s="113"/>
      <c r="G29" s="2" t="s">
        <v>509</v>
      </c>
    </row>
    <row r="30" spans="1:7" x14ac:dyDescent="0.25">
      <c r="A30" s="2" t="s">
        <v>511</v>
      </c>
      <c r="D30" s="2" t="s">
        <v>494</v>
      </c>
      <c r="E30" s="113">
        <v>14.684848666666664</v>
      </c>
      <c r="F30" s="84" t="s">
        <v>78</v>
      </c>
      <c r="G30" s="2" t="s">
        <v>511</v>
      </c>
    </row>
    <row r="31" spans="1:7" outlineLevel="1" x14ac:dyDescent="0.25">
      <c r="A31" s="2" t="s">
        <v>512</v>
      </c>
      <c r="D31" s="2" t="s">
        <v>496</v>
      </c>
      <c r="E31" s="113">
        <v>18.430208333333333</v>
      </c>
      <c r="F31" s="84" t="s">
        <v>78</v>
      </c>
      <c r="G31" s="2" t="s">
        <v>512</v>
      </c>
    </row>
    <row r="32" spans="1:7" outlineLevel="1" x14ac:dyDescent="0.25">
      <c r="A32" s="2" t="s">
        <v>513</v>
      </c>
      <c r="D32" s="2" t="s">
        <v>498</v>
      </c>
      <c r="E32" s="113">
        <v>21.370331333333333</v>
      </c>
      <c r="F32" s="84" t="s">
        <v>78</v>
      </c>
      <c r="G32" s="2" t="s">
        <v>513</v>
      </c>
    </row>
    <row r="33" spans="1:7" outlineLevel="1" x14ac:dyDescent="0.25">
      <c r="A33" s="2" t="s">
        <v>514</v>
      </c>
      <c r="D33" s="2" t="s">
        <v>500</v>
      </c>
      <c r="E33" s="113">
        <v>25.555692666666669</v>
      </c>
      <c r="F33" s="84" t="s">
        <v>78</v>
      </c>
      <c r="G33" s="2" t="s">
        <v>514</v>
      </c>
    </row>
    <row r="34" spans="1:7" x14ac:dyDescent="0.25">
      <c r="A34" s="2" t="s">
        <v>515</v>
      </c>
      <c r="E34" s="113"/>
      <c r="G34" s="2" t="s">
        <v>515</v>
      </c>
    </row>
    <row r="35" spans="1:7" x14ac:dyDescent="0.25">
      <c r="A35" s="2" t="s">
        <v>516</v>
      </c>
      <c r="D35" s="31" t="s">
        <v>517</v>
      </c>
      <c r="E35" s="113"/>
      <c r="G35" s="2" t="s">
        <v>516</v>
      </c>
    </row>
    <row r="36" spans="1:7" x14ac:dyDescent="0.25">
      <c r="A36" s="2" t="s">
        <v>518</v>
      </c>
      <c r="D36" s="2" t="s">
        <v>496</v>
      </c>
      <c r="E36" s="113">
        <v>32.46908466666666</v>
      </c>
      <c r="F36" s="84" t="s">
        <v>78</v>
      </c>
      <c r="G36" s="2" t="s">
        <v>518</v>
      </c>
    </row>
    <row r="37" spans="1:7" outlineLevel="1" x14ac:dyDescent="0.25">
      <c r="A37" s="2" t="s">
        <v>519</v>
      </c>
      <c r="D37" s="2" t="s">
        <v>498</v>
      </c>
      <c r="E37" s="113">
        <v>37.005651999999998</v>
      </c>
      <c r="F37" s="84" t="s">
        <v>78</v>
      </c>
      <c r="G37" s="2" t="s">
        <v>519</v>
      </c>
    </row>
    <row r="38" spans="1:7" outlineLevel="1" x14ac:dyDescent="0.25">
      <c r="A38" s="2" t="s">
        <v>520</v>
      </c>
      <c r="D38" s="2" t="s">
        <v>500</v>
      </c>
      <c r="E38" s="113">
        <v>42.691502666666665</v>
      </c>
      <c r="F38" s="84" t="s">
        <v>78</v>
      </c>
      <c r="G38" s="2" t="s">
        <v>520</v>
      </c>
    </row>
    <row r="39" spans="1:7" x14ac:dyDescent="0.25">
      <c r="A39" s="2" t="s">
        <v>521</v>
      </c>
      <c r="E39" s="113"/>
      <c r="G39" s="2" t="s">
        <v>521</v>
      </c>
    </row>
    <row r="40" spans="1:7" x14ac:dyDescent="0.25">
      <c r="A40" s="2" t="s">
        <v>522</v>
      </c>
      <c r="D40" s="31" t="s">
        <v>523</v>
      </c>
      <c r="E40" s="113"/>
      <c r="G40" s="2" t="s">
        <v>522</v>
      </c>
    </row>
    <row r="41" spans="1:7" outlineLevel="1" x14ac:dyDescent="0.25">
      <c r="A41" s="2" t="s">
        <v>524</v>
      </c>
      <c r="B41" s="2" t="s">
        <v>525</v>
      </c>
      <c r="D41" s="2" t="s">
        <v>526</v>
      </c>
      <c r="E41" s="113">
        <v>0.30166399999999999</v>
      </c>
      <c r="F41" s="84" t="s">
        <v>75</v>
      </c>
      <c r="G41" s="2" t="s">
        <v>524</v>
      </c>
    </row>
    <row r="42" spans="1:7" x14ac:dyDescent="0.25">
      <c r="A42" s="2" t="s">
        <v>527</v>
      </c>
      <c r="B42" s="2" t="s">
        <v>528</v>
      </c>
      <c r="D42" s="2" t="s">
        <v>529</v>
      </c>
      <c r="E42" s="113">
        <v>0.43925400000000003</v>
      </c>
      <c r="F42" s="84" t="s">
        <v>75</v>
      </c>
      <c r="G42" s="2" t="s">
        <v>527</v>
      </c>
    </row>
    <row r="43" spans="1:7" outlineLevel="1" x14ac:dyDescent="0.25">
      <c r="A43" s="2" t="s">
        <v>530</v>
      </c>
      <c r="B43" s="2" t="s">
        <v>528</v>
      </c>
      <c r="D43" s="2" t="s">
        <v>531</v>
      </c>
      <c r="E43" s="113">
        <v>0.49068366666666663</v>
      </c>
      <c r="F43" s="84" t="s">
        <v>75</v>
      </c>
      <c r="G43" s="2" t="s">
        <v>530</v>
      </c>
    </row>
    <row r="44" spans="1:7" outlineLevel="1" x14ac:dyDescent="0.25">
      <c r="A44" s="2" t="s">
        <v>532</v>
      </c>
      <c r="B44" s="2" t="s">
        <v>533</v>
      </c>
      <c r="D44" s="2" t="s">
        <v>534</v>
      </c>
      <c r="E44" s="113">
        <v>0.81182033333333337</v>
      </c>
      <c r="F44" s="84" t="s">
        <v>75</v>
      </c>
      <c r="G44" s="2" t="s">
        <v>532</v>
      </c>
    </row>
    <row r="45" spans="1:7" outlineLevel="1" x14ac:dyDescent="0.25">
      <c r="A45" s="2" t="s">
        <v>535</v>
      </c>
      <c r="D45" s="2" t="s">
        <v>536</v>
      </c>
      <c r="E45" s="113">
        <v>1.3382039999999999</v>
      </c>
      <c r="F45" s="84" t="s">
        <v>75</v>
      </c>
      <c r="G45" s="2" t="s">
        <v>535</v>
      </c>
    </row>
    <row r="46" spans="1:7" outlineLevel="1" x14ac:dyDescent="0.25">
      <c r="A46" s="2" t="s">
        <v>537</v>
      </c>
      <c r="D46" s="2" t="s">
        <v>538</v>
      </c>
      <c r="E46" s="113">
        <v>1.6919936666666668</v>
      </c>
      <c r="F46" s="84" t="s">
        <v>75</v>
      </c>
      <c r="G46" s="2" t="s">
        <v>537</v>
      </c>
    </row>
    <row r="47" spans="1:7" outlineLevel="1" x14ac:dyDescent="0.25">
      <c r="A47" s="2" t="s">
        <v>539</v>
      </c>
      <c r="D47" s="2" t="s">
        <v>540</v>
      </c>
      <c r="E47" s="113">
        <v>1.9870283333333334</v>
      </c>
      <c r="F47" s="84" t="s">
        <v>75</v>
      </c>
      <c r="G47" s="2" t="s">
        <v>539</v>
      </c>
    </row>
    <row r="48" spans="1:7" outlineLevel="1" x14ac:dyDescent="0.25">
      <c r="A48" s="2" t="s">
        <v>541</v>
      </c>
      <c r="D48" s="2" t="s">
        <v>542</v>
      </c>
      <c r="E48" s="113">
        <v>2.7089663333333336</v>
      </c>
      <c r="F48" s="84" t="s">
        <v>75</v>
      </c>
      <c r="G48" s="2" t="s">
        <v>541</v>
      </c>
    </row>
    <row r="49" spans="1:7" outlineLevel="1" x14ac:dyDescent="0.25">
      <c r="A49" s="2" t="s">
        <v>543</v>
      </c>
      <c r="D49" s="2" t="s">
        <v>544</v>
      </c>
      <c r="E49" s="113">
        <v>1.0939423333333331</v>
      </c>
      <c r="F49" s="84" t="s">
        <v>75</v>
      </c>
      <c r="G49" s="2" t="s">
        <v>543</v>
      </c>
    </row>
    <row r="50" spans="1:7" outlineLevel="1" x14ac:dyDescent="0.25">
      <c r="A50" s="2" t="s">
        <v>545</v>
      </c>
      <c r="D50" s="2" t="s">
        <v>546</v>
      </c>
      <c r="E50" s="113">
        <v>1.4738739999999999</v>
      </c>
      <c r="F50" s="84" t="s">
        <v>75</v>
      </c>
      <c r="G50" s="2" t="s">
        <v>545</v>
      </c>
    </row>
    <row r="51" spans="1:7" outlineLevel="1" x14ac:dyDescent="0.25">
      <c r="A51" s="2" t="s">
        <v>547</v>
      </c>
      <c r="D51" s="2" t="s">
        <v>548</v>
      </c>
      <c r="E51" s="113">
        <v>1.9476073333333332</v>
      </c>
      <c r="F51" s="84" t="s">
        <v>75</v>
      </c>
      <c r="G51" s="2" t="s">
        <v>547</v>
      </c>
    </row>
    <row r="52" spans="1:7" outlineLevel="1" x14ac:dyDescent="0.25">
      <c r="A52" s="2" t="s">
        <v>549</v>
      </c>
      <c r="D52" s="2" t="s">
        <v>550</v>
      </c>
      <c r="E52" s="113">
        <v>2.4005543333333335</v>
      </c>
      <c r="F52" s="84" t="s">
        <v>75</v>
      </c>
      <c r="G52" s="2" t="s">
        <v>549</v>
      </c>
    </row>
    <row r="53" spans="1:7" outlineLevel="1" x14ac:dyDescent="0.25">
      <c r="A53" s="2" t="s">
        <v>551</v>
      </c>
      <c r="D53" s="2" t="s">
        <v>552</v>
      </c>
      <c r="E53" s="113">
        <v>2.8817036666666667</v>
      </c>
      <c r="F53" s="84" t="s">
        <v>75</v>
      </c>
      <c r="G53" s="2" t="s">
        <v>551</v>
      </c>
    </row>
    <row r="54" spans="1:7" outlineLevel="1" x14ac:dyDescent="0.25">
      <c r="A54" s="2" t="s">
        <v>553</v>
      </c>
      <c r="D54" s="2" t="s">
        <v>554</v>
      </c>
      <c r="E54" s="113">
        <v>3.8254373333333334</v>
      </c>
      <c r="F54" s="84" t="s">
        <v>75</v>
      </c>
      <c r="G54" s="2" t="s">
        <v>553</v>
      </c>
    </row>
    <row r="55" spans="1:7" outlineLevel="1" x14ac:dyDescent="0.25">
      <c r="A55" s="2" t="s">
        <v>555</v>
      </c>
      <c r="D55" s="2" t="s">
        <v>556</v>
      </c>
      <c r="E55" s="113">
        <v>1.979956</v>
      </c>
      <c r="F55" s="84" t="s">
        <v>75</v>
      </c>
      <c r="G55" s="2" t="s">
        <v>555</v>
      </c>
    </row>
    <row r="56" spans="1:7" outlineLevel="1" x14ac:dyDescent="0.25">
      <c r="A56" s="2" t="s">
        <v>557</v>
      </c>
      <c r="D56" s="2" t="s">
        <v>558</v>
      </c>
      <c r="E56" s="113">
        <v>4.3762523333333316</v>
      </c>
      <c r="F56" s="84" t="s">
        <v>75</v>
      </c>
      <c r="G56" s="2" t="s">
        <v>557</v>
      </c>
    </row>
    <row r="57" spans="1:7" outlineLevel="1" x14ac:dyDescent="0.25">
      <c r="A57" s="2" t="s">
        <v>559</v>
      </c>
      <c r="D57" s="2" t="s">
        <v>560</v>
      </c>
      <c r="E57" s="113">
        <v>6.277892333333333</v>
      </c>
      <c r="F57" s="84" t="s">
        <v>75</v>
      </c>
      <c r="G57" s="2" t="s">
        <v>559</v>
      </c>
    </row>
    <row r="58" spans="1:7" outlineLevel="1" x14ac:dyDescent="0.25">
      <c r="A58" s="2" t="s">
        <v>561</v>
      </c>
      <c r="D58" s="2" t="s">
        <v>562</v>
      </c>
      <c r="E58" s="113">
        <v>3.3714133333333338</v>
      </c>
      <c r="F58" s="84" t="s">
        <v>75</v>
      </c>
      <c r="G58" s="2" t="s">
        <v>561</v>
      </c>
    </row>
    <row r="59" spans="1:7" x14ac:dyDescent="0.25">
      <c r="A59" s="2" t="s">
        <v>563</v>
      </c>
      <c r="E59" s="113"/>
      <c r="G59" s="2" t="s">
        <v>563</v>
      </c>
    </row>
    <row r="60" spans="1:7" x14ac:dyDescent="0.25">
      <c r="A60" s="2" t="s">
        <v>564</v>
      </c>
      <c r="D60" s="31" t="s">
        <v>565</v>
      </c>
      <c r="E60" s="114"/>
      <c r="G60" s="2" t="s">
        <v>564</v>
      </c>
    </row>
    <row r="61" spans="1:7" x14ac:dyDescent="0.25">
      <c r="A61" s="2" t="s">
        <v>566</v>
      </c>
      <c r="D61" s="2" t="s">
        <v>567</v>
      </c>
      <c r="E61" s="113">
        <v>1.3914545</v>
      </c>
      <c r="F61" s="84" t="s">
        <v>75</v>
      </c>
      <c r="G61" s="2" t="s">
        <v>566</v>
      </c>
    </row>
    <row r="62" spans="1:7" outlineLevel="1" x14ac:dyDescent="0.25">
      <c r="A62" s="2" t="s">
        <v>568</v>
      </c>
      <c r="D62" s="2" t="s">
        <v>569</v>
      </c>
      <c r="E62" s="113">
        <v>2.0196129524999997</v>
      </c>
      <c r="F62" s="84" t="s">
        <v>75</v>
      </c>
      <c r="G62" s="2" t="s">
        <v>568</v>
      </c>
    </row>
    <row r="63" spans="1:7" outlineLevel="1" x14ac:dyDescent="0.25">
      <c r="A63" s="2" t="s">
        <v>570</v>
      </c>
      <c r="D63" s="2" t="s">
        <v>571</v>
      </c>
      <c r="E63" s="113">
        <v>2.56937675</v>
      </c>
      <c r="F63" s="84" t="s">
        <v>75</v>
      </c>
      <c r="G63" s="2" t="s">
        <v>570</v>
      </c>
    </row>
    <row r="64" spans="1:7" outlineLevel="1" x14ac:dyDescent="0.25">
      <c r="A64" s="2" t="s">
        <v>572</v>
      </c>
      <c r="D64" s="2" t="s">
        <v>573</v>
      </c>
      <c r="E64" s="113">
        <v>2.2996140912499996</v>
      </c>
      <c r="F64" s="84" t="s">
        <v>75</v>
      </c>
      <c r="G64" s="2" t="s">
        <v>572</v>
      </c>
    </row>
    <row r="65" spans="1:7" outlineLevel="1" x14ac:dyDescent="0.25">
      <c r="A65" s="2" t="s">
        <v>574</v>
      </c>
      <c r="D65" s="2" t="s">
        <v>575</v>
      </c>
      <c r="E65" s="113">
        <v>2.8376697499999999</v>
      </c>
      <c r="F65" s="84" t="s">
        <v>75</v>
      </c>
      <c r="G65" s="2" t="s">
        <v>574</v>
      </c>
    </row>
    <row r="66" spans="1:7" outlineLevel="1" x14ac:dyDescent="0.25">
      <c r="A66" s="2" t="s">
        <v>576</v>
      </c>
      <c r="D66" s="2" t="s">
        <v>577</v>
      </c>
      <c r="E66" s="113">
        <v>3.1188032800000003</v>
      </c>
      <c r="F66" s="84" t="s">
        <v>75</v>
      </c>
      <c r="G66" s="2" t="s">
        <v>576</v>
      </c>
    </row>
    <row r="67" spans="1:7" outlineLevel="1" x14ac:dyDescent="0.25">
      <c r="A67" s="2" t="s">
        <v>578</v>
      </c>
      <c r="D67" s="2" t="s">
        <v>579</v>
      </c>
      <c r="E67" s="113">
        <v>4.0187145974999989</v>
      </c>
      <c r="F67" s="84" t="s">
        <v>75</v>
      </c>
      <c r="G67" s="2" t="s">
        <v>578</v>
      </c>
    </row>
    <row r="68" spans="1:7" outlineLevel="1" x14ac:dyDescent="0.25">
      <c r="A68" s="2" t="s">
        <v>580</v>
      </c>
      <c r="D68" s="2" t="s">
        <v>581</v>
      </c>
      <c r="E68" s="113">
        <v>5.5593985000000004</v>
      </c>
      <c r="F68" s="84" t="s">
        <v>75</v>
      </c>
      <c r="G68" s="2" t="s">
        <v>580</v>
      </c>
    </row>
    <row r="69" spans="1:7" x14ac:dyDescent="0.25">
      <c r="A69" s="2" t="s">
        <v>582</v>
      </c>
      <c r="E69" s="113"/>
      <c r="G69" s="2" t="s">
        <v>582</v>
      </c>
    </row>
    <row r="70" spans="1:7" x14ac:dyDescent="0.25">
      <c r="A70" s="2" t="s">
        <v>583</v>
      </c>
      <c r="D70" s="31" t="s">
        <v>584</v>
      </c>
      <c r="E70" s="113"/>
      <c r="G70" s="2" t="s">
        <v>583</v>
      </c>
    </row>
    <row r="71" spans="1:7" x14ac:dyDescent="0.25">
      <c r="A71" s="2" t="s">
        <v>585</v>
      </c>
      <c r="D71" s="2" t="s">
        <v>415</v>
      </c>
      <c r="E71" s="113">
        <v>3.9820837974999996</v>
      </c>
      <c r="F71" s="84" t="s">
        <v>75</v>
      </c>
      <c r="G71" s="2" t="s">
        <v>585</v>
      </c>
    </row>
    <row r="72" spans="1:7" outlineLevel="1" x14ac:dyDescent="0.25">
      <c r="A72" s="2" t="s">
        <v>586</v>
      </c>
      <c r="D72" s="2" t="s">
        <v>416</v>
      </c>
      <c r="E72" s="113">
        <v>4.4443952000000007</v>
      </c>
      <c r="F72" s="84" t="s">
        <v>75</v>
      </c>
      <c r="G72" s="2" t="s">
        <v>586</v>
      </c>
    </row>
    <row r="73" spans="1:7" outlineLevel="1" x14ac:dyDescent="0.25">
      <c r="A73" s="2" t="s">
        <v>587</v>
      </c>
      <c r="D73" s="2" t="s">
        <v>417</v>
      </c>
      <c r="E73" s="113">
        <v>6.0078379174999998</v>
      </c>
      <c r="F73" s="84" t="s">
        <v>75</v>
      </c>
      <c r="G73" s="2" t="s">
        <v>587</v>
      </c>
    </row>
    <row r="74" spans="1:7" outlineLevel="1" x14ac:dyDescent="0.25">
      <c r="A74" s="2" t="s">
        <v>588</v>
      </c>
      <c r="D74" s="2" t="s">
        <v>418</v>
      </c>
      <c r="E74" s="113">
        <v>5.4918705049999996</v>
      </c>
      <c r="F74" s="84" t="s">
        <v>75</v>
      </c>
      <c r="G74" s="2" t="s">
        <v>588</v>
      </c>
    </row>
    <row r="75" spans="1:7" outlineLevel="1" x14ac:dyDescent="0.25">
      <c r="A75" s="2" t="s">
        <v>589</v>
      </c>
      <c r="D75" s="2" t="s">
        <v>419</v>
      </c>
      <c r="E75" s="113">
        <v>6.1955096449999996</v>
      </c>
      <c r="F75" s="84" t="s">
        <v>75</v>
      </c>
      <c r="G75" s="2" t="s">
        <v>589</v>
      </c>
    </row>
    <row r="76" spans="1:7" outlineLevel="1" x14ac:dyDescent="0.25">
      <c r="A76" s="2" t="s">
        <v>590</v>
      </c>
      <c r="D76" s="2" t="s">
        <v>420</v>
      </c>
      <c r="E76" s="113">
        <v>5.8487363116666664</v>
      </c>
      <c r="F76" s="84" t="s">
        <v>75</v>
      </c>
      <c r="G76" s="2" t="s">
        <v>590</v>
      </c>
    </row>
    <row r="77" spans="1:7" outlineLevel="1" x14ac:dyDescent="0.25">
      <c r="A77" s="2" t="s">
        <v>591</v>
      </c>
      <c r="D77" s="2" t="s">
        <v>421</v>
      </c>
      <c r="E77" s="113">
        <v>7.4523966466666662</v>
      </c>
      <c r="F77" s="84" t="s">
        <v>75</v>
      </c>
      <c r="G77" s="2" t="s">
        <v>591</v>
      </c>
    </row>
    <row r="78" spans="1:7" outlineLevel="1" x14ac:dyDescent="0.25">
      <c r="A78" s="2" t="s">
        <v>592</v>
      </c>
      <c r="D78" s="2" t="s">
        <v>422</v>
      </c>
      <c r="E78" s="113">
        <v>7.5132921249999995</v>
      </c>
      <c r="F78" s="84" t="s">
        <v>75</v>
      </c>
      <c r="G78" s="2" t="s">
        <v>592</v>
      </c>
    </row>
    <row r="79" spans="1:7" outlineLevel="1" x14ac:dyDescent="0.25">
      <c r="A79" s="2" t="s">
        <v>593</v>
      </c>
      <c r="D79" s="2" t="s">
        <v>423</v>
      </c>
      <c r="E79" s="113">
        <v>8.7188503599999994</v>
      </c>
      <c r="F79" s="84" t="s">
        <v>75</v>
      </c>
      <c r="G79" s="2" t="s">
        <v>593</v>
      </c>
    </row>
    <row r="80" spans="1:7" outlineLevel="1" x14ac:dyDescent="0.25">
      <c r="A80" s="2" t="s">
        <v>594</v>
      </c>
      <c r="D80" s="2" t="s">
        <v>424</v>
      </c>
      <c r="E80" s="113">
        <v>11.49170767</v>
      </c>
      <c r="F80" s="84" t="s">
        <v>75</v>
      </c>
      <c r="G80" s="2" t="s">
        <v>594</v>
      </c>
    </row>
    <row r="81" spans="1:7" outlineLevel="1" x14ac:dyDescent="0.25">
      <c r="A81" s="2" t="s">
        <v>595</v>
      </c>
      <c r="D81" s="2" t="s">
        <v>425</v>
      </c>
      <c r="E81" s="113">
        <v>10.826692923333331</v>
      </c>
      <c r="F81" s="84" t="s">
        <v>75</v>
      </c>
      <c r="G81" s="2" t="s">
        <v>595</v>
      </c>
    </row>
    <row r="82" spans="1:7" outlineLevel="1" x14ac:dyDescent="0.25">
      <c r="A82" s="2" t="s">
        <v>596</v>
      </c>
      <c r="D82" s="2" t="s">
        <v>426</v>
      </c>
      <c r="E82" s="113">
        <v>12.413963315</v>
      </c>
      <c r="F82" s="84" t="s">
        <v>75</v>
      </c>
      <c r="G82" s="2" t="s">
        <v>596</v>
      </c>
    </row>
    <row r="83" spans="1:7" outlineLevel="1" x14ac:dyDescent="0.25">
      <c r="A83" s="2" t="s">
        <v>597</v>
      </c>
      <c r="D83" s="2" t="s">
        <v>427</v>
      </c>
      <c r="E83" s="113">
        <v>13.237988866666665</v>
      </c>
      <c r="F83" s="84" t="s">
        <v>75</v>
      </c>
      <c r="G83" s="2" t="s">
        <v>597</v>
      </c>
    </row>
    <row r="84" spans="1:7" outlineLevel="1" x14ac:dyDescent="0.25">
      <c r="A84" s="2" t="s">
        <v>598</v>
      </c>
      <c r="D84" s="2" t="s">
        <v>599</v>
      </c>
      <c r="E84" s="113">
        <v>3.65</v>
      </c>
      <c r="F84" s="84" t="s">
        <v>600</v>
      </c>
      <c r="G84" s="2" t="s">
        <v>598</v>
      </c>
    </row>
    <row r="85" spans="1:7" x14ac:dyDescent="0.25">
      <c r="A85" s="2" t="s">
        <v>601</v>
      </c>
      <c r="E85" s="113"/>
      <c r="G85" s="2" t="s">
        <v>601</v>
      </c>
    </row>
    <row r="86" spans="1:7" x14ac:dyDescent="0.25">
      <c r="A86" s="2" t="s">
        <v>602</v>
      </c>
      <c r="D86" s="31" t="s">
        <v>603</v>
      </c>
      <c r="E86" s="113"/>
      <c r="G86" s="2" t="s">
        <v>602</v>
      </c>
    </row>
    <row r="87" spans="1:7" x14ac:dyDescent="0.25">
      <c r="A87" s="2" t="s">
        <v>604</v>
      </c>
      <c r="D87" s="2" t="s">
        <v>605</v>
      </c>
      <c r="E87" s="113">
        <v>3.5047978066666667</v>
      </c>
      <c r="F87" s="84" t="s">
        <v>78</v>
      </c>
      <c r="G87" s="2" t="s">
        <v>604</v>
      </c>
    </row>
    <row r="88" spans="1:7" outlineLevel="1" x14ac:dyDescent="0.25">
      <c r="A88" s="2" t="s">
        <v>606</v>
      </c>
      <c r="D88" s="2" t="s">
        <v>607</v>
      </c>
      <c r="E88" s="113">
        <v>4.1674787666666671</v>
      </c>
      <c r="F88" s="84" t="s">
        <v>78</v>
      </c>
      <c r="G88" s="2" t="s">
        <v>606</v>
      </c>
    </row>
    <row r="89" spans="1:7" outlineLevel="1" x14ac:dyDescent="0.25">
      <c r="A89" s="2" t="s">
        <v>608</v>
      </c>
      <c r="D89" s="2" t="s">
        <v>609</v>
      </c>
      <c r="E89" s="113">
        <v>4.4243886666666654</v>
      </c>
      <c r="F89" s="84" t="s">
        <v>78</v>
      </c>
      <c r="G89" s="2" t="s">
        <v>608</v>
      </c>
    </row>
    <row r="90" spans="1:7" outlineLevel="1" x14ac:dyDescent="0.25">
      <c r="A90" s="2" t="s">
        <v>610</v>
      </c>
      <c r="D90" s="2" t="s">
        <v>611</v>
      </c>
      <c r="E90" s="113">
        <v>6.9184302799999999</v>
      </c>
      <c r="F90" s="84" t="s">
        <v>78</v>
      </c>
      <c r="G90" s="2" t="s">
        <v>610</v>
      </c>
    </row>
    <row r="91" spans="1:7" outlineLevel="1" x14ac:dyDescent="0.25">
      <c r="A91" s="2" t="s">
        <v>612</v>
      </c>
      <c r="D91" s="2" t="s">
        <v>613</v>
      </c>
      <c r="E91" s="113">
        <v>8.1858498666666666</v>
      </c>
      <c r="F91" s="84" t="s">
        <v>78</v>
      </c>
      <c r="G91" s="2" t="s">
        <v>612</v>
      </c>
    </row>
    <row r="92" spans="1:7" outlineLevel="1" x14ac:dyDescent="0.25">
      <c r="A92" s="2" t="s">
        <v>614</v>
      </c>
      <c r="D92" s="2" t="s">
        <v>615</v>
      </c>
      <c r="E92" s="113">
        <v>9.2510434999999998</v>
      </c>
      <c r="F92" s="84" t="s">
        <v>78</v>
      </c>
      <c r="G92" s="2" t="s">
        <v>614</v>
      </c>
    </row>
    <row r="93" spans="1:7" outlineLevel="1" x14ac:dyDescent="0.25">
      <c r="A93" s="2" t="s">
        <v>616</v>
      </c>
      <c r="D93" s="2" t="s">
        <v>617</v>
      </c>
      <c r="E93" s="113">
        <v>16.851362333333334</v>
      </c>
      <c r="F93" s="84" t="s">
        <v>78</v>
      </c>
      <c r="G93" s="2" t="s">
        <v>616</v>
      </c>
    </row>
    <row r="94" spans="1:7" outlineLevel="1" x14ac:dyDescent="0.25">
      <c r="A94" s="2" t="s">
        <v>618</v>
      </c>
      <c r="D94" s="2" t="s">
        <v>619</v>
      </c>
      <c r="E94" s="113">
        <v>47.043995400000007</v>
      </c>
      <c r="F94" s="84" t="s">
        <v>78</v>
      </c>
      <c r="G94" s="2" t="s">
        <v>618</v>
      </c>
    </row>
    <row r="95" spans="1:7" outlineLevel="1" x14ac:dyDescent="0.25">
      <c r="A95" s="2" t="s">
        <v>620</v>
      </c>
      <c r="D95" s="2" t="s">
        <v>621</v>
      </c>
      <c r="E95" s="113">
        <v>57.949314533333322</v>
      </c>
      <c r="F95" s="84" t="s">
        <v>78</v>
      </c>
      <c r="G95" s="2" t="s">
        <v>620</v>
      </c>
    </row>
    <row r="96" spans="1:7" outlineLevel="1" x14ac:dyDescent="0.25">
      <c r="A96" s="2" t="s">
        <v>622</v>
      </c>
      <c r="D96" s="2" t="s">
        <v>623</v>
      </c>
      <c r="E96" s="113">
        <v>62.628362933333335</v>
      </c>
      <c r="F96" s="84" t="s">
        <v>78</v>
      </c>
      <c r="G96" s="2" t="s">
        <v>622</v>
      </c>
    </row>
    <row r="97" spans="1:7" outlineLevel="1" x14ac:dyDescent="0.25">
      <c r="A97" s="2" t="s">
        <v>624</v>
      </c>
      <c r="D97" s="2" t="s">
        <v>625</v>
      </c>
      <c r="E97" s="113">
        <v>20.960595000000001</v>
      </c>
      <c r="F97" s="84" t="s">
        <v>78</v>
      </c>
      <c r="G97" s="2" t="s">
        <v>624</v>
      </c>
    </row>
    <row r="98" spans="1:7" outlineLevel="1" x14ac:dyDescent="0.25">
      <c r="A98" s="2" t="s">
        <v>626</v>
      </c>
      <c r="D98" s="2" t="s">
        <v>627</v>
      </c>
      <c r="E98" s="113">
        <v>23.266942666666665</v>
      </c>
      <c r="F98" s="84" t="s">
        <v>78</v>
      </c>
      <c r="G98" s="2" t="s">
        <v>626</v>
      </c>
    </row>
    <row r="99" spans="1:7" outlineLevel="1" x14ac:dyDescent="0.25">
      <c r="A99" s="2" t="s">
        <v>628</v>
      </c>
      <c r="D99" s="2" t="s">
        <v>629</v>
      </c>
      <c r="E99" s="113">
        <v>30.58999806666667</v>
      </c>
      <c r="F99" s="84" t="s">
        <v>78</v>
      </c>
      <c r="G99" s="2" t="s">
        <v>628</v>
      </c>
    </row>
    <row r="100" spans="1:7" outlineLevel="1" x14ac:dyDescent="0.25">
      <c r="A100" s="2" t="s">
        <v>630</v>
      </c>
      <c r="D100" s="2" t="s">
        <v>631</v>
      </c>
      <c r="E100" s="113">
        <v>40.962766666666667</v>
      </c>
      <c r="F100" s="84" t="s">
        <v>78</v>
      </c>
      <c r="G100" s="2" t="s">
        <v>630</v>
      </c>
    </row>
    <row r="101" spans="1:7" x14ac:dyDescent="0.25">
      <c r="A101" s="2" t="s">
        <v>632</v>
      </c>
      <c r="E101" s="113"/>
      <c r="G101" s="2" t="s">
        <v>632</v>
      </c>
    </row>
    <row r="102" spans="1:7" x14ac:dyDescent="0.25">
      <c r="A102" s="2" t="s">
        <v>633</v>
      </c>
      <c r="D102" s="31" t="s">
        <v>634</v>
      </c>
      <c r="E102" s="113"/>
      <c r="G102" s="2" t="s">
        <v>633</v>
      </c>
    </row>
    <row r="103" spans="1:7" x14ac:dyDescent="0.25">
      <c r="A103" s="2" t="s">
        <v>635</v>
      </c>
      <c r="D103" s="2" t="s">
        <v>636</v>
      </c>
      <c r="E103" s="113">
        <v>1.1092100666666667</v>
      </c>
      <c r="F103" s="84" t="s">
        <v>75</v>
      </c>
      <c r="G103" s="2" t="s">
        <v>635</v>
      </c>
    </row>
    <row r="104" spans="1:7" outlineLevel="1" x14ac:dyDescent="0.25">
      <c r="A104" s="2" t="s">
        <v>637</v>
      </c>
      <c r="D104" s="2" t="s">
        <v>638</v>
      </c>
      <c r="E104" s="113">
        <v>1.6059583333333332</v>
      </c>
      <c r="F104" s="84" t="s">
        <v>75</v>
      </c>
      <c r="G104" s="2" t="s">
        <v>637</v>
      </c>
    </row>
    <row r="105" spans="1:7" outlineLevel="1" x14ac:dyDescent="0.25">
      <c r="A105" s="2" t="s">
        <v>639</v>
      </c>
      <c r="D105" s="2" t="s">
        <v>640</v>
      </c>
      <c r="E105" s="113">
        <v>2.2314206666666667</v>
      </c>
      <c r="F105" s="84" t="s">
        <v>75</v>
      </c>
      <c r="G105" s="2" t="s">
        <v>639</v>
      </c>
    </row>
    <row r="106" spans="1:7" outlineLevel="1" x14ac:dyDescent="0.25">
      <c r="A106" s="2" t="s">
        <v>641</v>
      </c>
      <c r="D106" s="2" t="s">
        <v>642</v>
      </c>
      <c r="E106" s="113">
        <v>3.3248081999999997</v>
      </c>
      <c r="F106" s="84" t="s">
        <v>75</v>
      </c>
      <c r="G106" s="2" t="s">
        <v>641</v>
      </c>
    </row>
    <row r="107" spans="1:7" outlineLevel="1" x14ac:dyDescent="0.25">
      <c r="A107" s="2" t="s">
        <v>643</v>
      </c>
      <c r="D107" s="2" t="s">
        <v>644</v>
      </c>
      <c r="E107" s="113">
        <v>5.3553799999999994</v>
      </c>
      <c r="F107" s="84" t="s">
        <v>75</v>
      </c>
      <c r="G107" s="2" t="s">
        <v>643</v>
      </c>
    </row>
    <row r="108" spans="1:7" outlineLevel="1" x14ac:dyDescent="0.25">
      <c r="A108" s="2" t="s">
        <v>645</v>
      </c>
      <c r="D108" s="2" t="s">
        <v>646</v>
      </c>
      <c r="E108" s="113">
        <v>8.0395433333333326</v>
      </c>
      <c r="F108" s="84" t="s">
        <v>75</v>
      </c>
      <c r="G108" s="2" t="s">
        <v>645</v>
      </c>
    </row>
    <row r="109" spans="1:7" x14ac:dyDescent="0.25">
      <c r="A109" s="2" t="s">
        <v>647</v>
      </c>
      <c r="E109" s="113"/>
      <c r="G109" s="2" t="s">
        <v>647</v>
      </c>
    </row>
    <row r="110" spans="1:7" x14ac:dyDescent="0.25">
      <c r="A110" s="2" t="s">
        <v>648</v>
      </c>
      <c r="D110" s="31" t="s">
        <v>649</v>
      </c>
      <c r="E110" s="113"/>
      <c r="G110" s="2" t="s">
        <v>648</v>
      </c>
    </row>
    <row r="111" spans="1:7" x14ac:dyDescent="0.25">
      <c r="A111" s="2" t="s">
        <v>650</v>
      </c>
      <c r="D111" s="2" t="s">
        <v>314</v>
      </c>
      <c r="E111" s="113">
        <v>15.382154699999997</v>
      </c>
      <c r="F111" s="84" t="s">
        <v>78</v>
      </c>
      <c r="G111" s="2" t="s">
        <v>650</v>
      </c>
    </row>
    <row r="112" spans="1:7" x14ac:dyDescent="0.25">
      <c r="A112" s="2" t="s">
        <v>651</v>
      </c>
      <c r="D112" s="2" t="s">
        <v>315</v>
      </c>
      <c r="E112" s="113">
        <v>27.482907291666663</v>
      </c>
      <c r="F112" s="84" t="s">
        <v>78</v>
      </c>
      <c r="G112" s="2" t="s">
        <v>651</v>
      </c>
    </row>
    <row r="113" spans="1:7" x14ac:dyDescent="0.25">
      <c r="A113" s="2" t="s">
        <v>652</v>
      </c>
      <c r="D113" s="2" t="s">
        <v>316</v>
      </c>
      <c r="E113" s="113">
        <v>23.603586249999999</v>
      </c>
      <c r="F113" s="84" t="s">
        <v>78</v>
      </c>
      <c r="G113" s="2" t="s">
        <v>652</v>
      </c>
    </row>
    <row r="114" spans="1:7" x14ac:dyDescent="0.25">
      <c r="A114" s="2" t="s">
        <v>653</v>
      </c>
      <c r="D114" s="2" t="s">
        <v>186</v>
      </c>
      <c r="E114" s="113">
        <v>17.529911999999999</v>
      </c>
      <c r="F114" s="84" t="s">
        <v>78</v>
      </c>
      <c r="G114" s="2" t="s">
        <v>653</v>
      </c>
    </row>
    <row r="115" spans="1:7" x14ac:dyDescent="0.25">
      <c r="A115" s="2" t="s">
        <v>654</v>
      </c>
      <c r="D115" s="2" t="s">
        <v>317</v>
      </c>
      <c r="E115" s="113">
        <v>25.113399999999999</v>
      </c>
      <c r="F115" s="84" t="s">
        <v>78</v>
      </c>
      <c r="G115" s="2" t="s">
        <v>654</v>
      </c>
    </row>
    <row r="116" spans="1:7" x14ac:dyDescent="0.25">
      <c r="A116" s="2" t="s">
        <v>655</v>
      </c>
      <c r="D116" s="2" t="s">
        <v>318</v>
      </c>
      <c r="E116" s="113">
        <v>28.923513400000001</v>
      </c>
      <c r="F116" s="84" t="s">
        <v>78</v>
      </c>
      <c r="G116" s="2" t="s">
        <v>655</v>
      </c>
    </row>
    <row r="117" spans="1:7" x14ac:dyDescent="0.25">
      <c r="A117" s="2" t="s">
        <v>656</v>
      </c>
      <c r="D117" s="2" t="s">
        <v>201</v>
      </c>
      <c r="E117" s="113">
        <v>11.198063625</v>
      </c>
      <c r="F117" s="84" t="s">
        <v>78</v>
      </c>
      <c r="G117" s="2" t="s">
        <v>656</v>
      </c>
    </row>
    <row r="118" spans="1:7" x14ac:dyDescent="0.25">
      <c r="A118" s="2" t="s">
        <v>657</v>
      </c>
      <c r="D118" s="2" t="s">
        <v>319</v>
      </c>
      <c r="E118" s="113">
        <v>26.859468933333336</v>
      </c>
      <c r="F118" s="84" t="s">
        <v>78</v>
      </c>
      <c r="G118" s="2" t="s">
        <v>657</v>
      </c>
    </row>
    <row r="119" spans="1:7" x14ac:dyDescent="0.25">
      <c r="A119" s="2" t="s">
        <v>658</v>
      </c>
      <c r="D119" s="2" t="s">
        <v>320</v>
      </c>
      <c r="E119" s="113">
        <v>32</v>
      </c>
      <c r="F119" s="84" t="s">
        <v>78</v>
      </c>
      <c r="G119" s="2" t="s">
        <v>658</v>
      </c>
    </row>
    <row r="120" spans="1:7" x14ac:dyDescent="0.25">
      <c r="A120" s="2" t="s">
        <v>659</v>
      </c>
      <c r="D120" s="2" t="s">
        <v>321</v>
      </c>
      <c r="E120" s="113">
        <v>48</v>
      </c>
      <c r="F120" s="84" t="s">
        <v>78</v>
      </c>
      <c r="G120" s="2" t="s">
        <v>659</v>
      </c>
    </row>
    <row r="121" spans="1:7" x14ac:dyDescent="0.25">
      <c r="A121" s="2" t="s">
        <v>660</v>
      </c>
      <c r="D121" s="2" t="s">
        <v>322</v>
      </c>
      <c r="E121" s="113">
        <v>22</v>
      </c>
      <c r="F121" s="84" t="s">
        <v>78</v>
      </c>
      <c r="G121" s="2" t="s">
        <v>660</v>
      </c>
    </row>
    <row r="122" spans="1:7" x14ac:dyDescent="0.25">
      <c r="A122" s="2" t="s">
        <v>661</v>
      </c>
      <c r="D122" s="2" t="s">
        <v>323</v>
      </c>
      <c r="E122" s="113">
        <v>6.24</v>
      </c>
      <c r="F122" s="84" t="s">
        <v>78</v>
      </c>
      <c r="G122" s="2" t="s">
        <v>661</v>
      </c>
    </row>
    <row r="123" spans="1:7" x14ac:dyDescent="0.25">
      <c r="A123" s="2" t="s">
        <v>662</v>
      </c>
      <c r="D123" s="2" t="s">
        <v>313</v>
      </c>
      <c r="E123" s="113">
        <v>15.25</v>
      </c>
      <c r="F123" s="84" t="s">
        <v>78</v>
      </c>
      <c r="G123" s="2" t="s">
        <v>662</v>
      </c>
    </row>
    <row r="124" spans="1:7" x14ac:dyDescent="0.25">
      <c r="A124" s="2" t="s">
        <v>663</v>
      </c>
      <c r="D124" s="2" t="s">
        <v>324</v>
      </c>
      <c r="E124" s="113">
        <v>3.85</v>
      </c>
      <c r="F124" s="84" t="s">
        <v>78</v>
      </c>
      <c r="G124" s="2" t="s">
        <v>663</v>
      </c>
    </row>
    <row r="125" spans="1:7" x14ac:dyDescent="0.25">
      <c r="A125" s="2" t="s">
        <v>664</v>
      </c>
      <c r="D125" s="2" t="s">
        <v>325</v>
      </c>
      <c r="E125" s="113">
        <v>22.44</v>
      </c>
      <c r="F125" s="84" t="s">
        <v>78</v>
      </c>
      <c r="G125" s="2" t="s">
        <v>664</v>
      </c>
    </row>
    <row r="126" spans="1:7" x14ac:dyDescent="0.25">
      <c r="A126" s="2" t="s">
        <v>665</v>
      </c>
      <c r="E126" s="113"/>
      <c r="G126" s="2" t="s">
        <v>665</v>
      </c>
    </row>
    <row r="127" spans="1:7" x14ac:dyDescent="0.25">
      <c r="A127" s="2" t="s">
        <v>666</v>
      </c>
      <c r="E127" s="113"/>
      <c r="G127" s="2" t="s">
        <v>666</v>
      </c>
    </row>
    <row r="128" spans="1:7" x14ac:dyDescent="0.25">
      <c r="A128" s="2" t="s">
        <v>667</v>
      </c>
      <c r="D128" s="31" t="s">
        <v>668</v>
      </c>
      <c r="E128" s="113"/>
      <c r="G128" s="2" t="s">
        <v>667</v>
      </c>
    </row>
    <row r="129" spans="1:7" x14ac:dyDescent="0.25">
      <c r="A129" s="2" t="s">
        <v>669</v>
      </c>
      <c r="D129" s="2" t="s">
        <v>670</v>
      </c>
      <c r="E129" s="113">
        <v>71.273399091666661</v>
      </c>
      <c r="F129" s="84" t="s">
        <v>78</v>
      </c>
      <c r="G129" s="2" t="s">
        <v>669</v>
      </c>
    </row>
    <row r="130" spans="1:7" x14ac:dyDescent="0.25">
      <c r="A130" s="2" t="s">
        <v>671</v>
      </c>
      <c r="D130" s="2" t="s">
        <v>672</v>
      </c>
      <c r="E130" s="113">
        <v>95.606719649999988</v>
      </c>
      <c r="F130" s="84" t="s">
        <v>78</v>
      </c>
      <c r="G130" s="2" t="s">
        <v>671</v>
      </c>
    </row>
    <row r="131" spans="1:7" x14ac:dyDescent="0.25">
      <c r="A131" s="2" t="s">
        <v>673</v>
      </c>
      <c r="E131" s="113"/>
      <c r="G131" s="2" t="s">
        <v>673</v>
      </c>
    </row>
    <row r="132" spans="1:7" x14ac:dyDescent="0.25">
      <c r="A132" s="2" t="s">
        <v>674</v>
      </c>
      <c r="D132" s="2" t="s">
        <v>675</v>
      </c>
      <c r="E132" s="113">
        <v>70.287656666666663</v>
      </c>
      <c r="F132" s="84" t="s">
        <v>78</v>
      </c>
      <c r="G132" s="2" t="s">
        <v>674</v>
      </c>
    </row>
    <row r="133" spans="1:7" x14ac:dyDescent="0.25">
      <c r="A133" s="2" t="s">
        <v>676</v>
      </c>
      <c r="D133" s="2" t="s">
        <v>677</v>
      </c>
      <c r="E133" s="113">
        <v>90.228811666666658</v>
      </c>
      <c r="F133" s="84" t="s">
        <v>78</v>
      </c>
      <c r="G133" s="2" t="s">
        <v>676</v>
      </c>
    </row>
    <row r="134" spans="1:7" x14ac:dyDescent="0.25">
      <c r="A134" s="2" t="s">
        <v>678</v>
      </c>
      <c r="E134" s="113"/>
      <c r="G134" s="2" t="s">
        <v>678</v>
      </c>
    </row>
    <row r="135" spans="1:7" x14ac:dyDescent="0.25">
      <c r="A135" s="2" t="s">
        <v>679</v>
      </c>
      <c r="D135" s="2" t="s">
        <v>680</v>
      </c>
      <c r="E135" s="113">
        <v>2.3582244999999999</v>
      </c>
      <c r="F135" s="84" t="s">
        <v>75</v>
      </c>
      <c r="G135" s="2" t="s">
        <v>679</v>
      </c>
    </row>
    <row r="136" spans="1:7" x14ac:dyDescent="0.25">
      <c r="A136" s="2" t="s">
        <v>681</v>
      </c>
      <c r="D136" s="2" t="s">
        <v>433</v>
      </c>
      <c r="E136" s="113">
        <v>12.297974499999999</v>
      </c>
      <c r="F136" s="84" t="s">
        <v>75</v>
      </c>
      <c r="G136" s="2" t="s">
        <v>681</v>
      </c>
    </row>
    <row r="137" spans="1:7" x14ac:dyDescent="0.25">
      <c r="A137" s="2" t="s">
        <v>682</v>
      </c>
      <c r="D137" s="26" t="s">
        <v>434</v>
      </c>
      <c r="E137" s="113">
        <v>19.878557100000002</v>
      </c>
      <c r="F137" s="84" t="s">
        <v>75</v>
      </c>
      <c r="G137" s="2" t="s">
        <v>682</v>
      </c>
    </row>
    <row r="138" spans="1:7" x14ac:dyDescent="0.25">
      <c r="A138" s="2" t="s">
        <v>683</v>
      </c>
      <c r="D138" s="2" t="s">
        <v>684</v>
      </c>
      <c r="E138" s="113">
        <v>3.4613718000000007</v>
      </c>
      <c r="F138" s="84" t="s">
        <v>75</v>
      </c>
      <c r="G138" s="2" t="s">
        <v>683</v>
      </c>
    </row>
    <row r="139" spans="1:7" x14ac:dyDescent="0.25">
      <c r="A139" s="2" t="s">
        <v>685</v>
      </c>
      <c r="D139" s="2" t="s">
        <v>686</v>
      </c>
      <c r="E139" s="113">
        <v>1.8938335000000002</v>
      </c>
      <c r="F139" s="84" t="s">
        <v>75</v>
      </c>
      <c r="G139" s="2" t="s">
        <v>685</v>
      </c>
    </row>
    <row r="140" spans="1:7" x14ac:dyDescent="0.25">
      <c r="A140" s="2" t="s">
        <v>687</v>
      </c>
      <c r="D140" s="2" t="s">
        <v>688</v>
      </c>
      <c r="E140" s="113">
        <v>2.8196439999999994</v>
      </c>
      <c r="F140" s="84" t="s">
        <v>75</v>
      </c>
      <c r="G140" s="2" t="s">
        <v>687</v>
      </c>
    </row>
    <row r="141" spans="1:7" x14ac:dyDescent="0.25">
      <c r="A141" s="2" t="s">
        <v>689</v>
      </c>
      <c r="E141" s="113"/>
      <c r="G141" s="2" t="s">
        <v>689</v>
      </c>
    </row>
    <row r="142" spans="1:7" x14ac:dyDescent="0.25">
      <c r="A142" s="2" t="s">
        <v>690</v>
      </c>
      <c r="D142" s="2" t="s">
        <v>691</v>
      </c>
      <c r="E142" s="113">
        <v>87</v>
      </c>
      <c r="F142" s="84" t="s">
        <v>78</v>
      </c>
      <c r="G142" s="2" t="s">
        <v>690</v>
      </c>
    </row>
    <row r="143" spans="1:7" x14ac:dyDescent="0.25">
      <c r="A143" s="2" t="s">
        <v>692</v>
      </c>
      <c r="D143" s="2" t="s">
        <v>693</v>
      </c>
      <c r="E143" s="113">
        <v>121</v>
      </c>
      <c r="F143" s="84" t="s">
        <v>78</v>
      </c>
      <c r="G143" s="2" t="s">
        <v>692</v>
      </c>
    </row>
    <row r="144" spans="1:7" x14ac:dyDescent="0.25">
      <c r="A144" s="2" t="s">
        <v>694</v>
      </c>
      <c r="D144" s="2" t="s">
        <v>695</v>
      </c>
      <c r="E144" s="113">
        <v>130</v>
      </c>
      <c r="F144" s="84" t="s">
        <v>78</v>
      </c>
      <c r="G144" s="2" t="s">
        <v>694</v>
      </c>
    </row>
    <row r="145" spans="1:7" x14ac:dyDescent="0.25">
      <c r="A145" s="2" t="s">
        <v>696</v>
      </c>
      <c r="D145" s="2" t="s">
        <v>697</v>
      </c>
      <c r="E145" s="113">
        <v>163</v>
      </c>
      <c r="F145" s="84" t="s">
        <v>78</v>
      </c>
      <c r="G145" s="2" t="s">
        <v>696</v>
      </c>
    </row>
    <row r="146" spans="1:7" x14ac:dyDescent="0.25">
      <c r="A146" s="2" t="s">
        <v>698</v>
      </c>
      <c r="E146" s="113"/>
      <c r="G146" s="2" t="s">
        <v>698</v>
      </c>
    </row>
    <row r="147" spans="1:7" x14ac:dyDescent="0.25">
      <c r="A147" s="2" t="s">
        <v>699</v>
      </c>
      <c r="D147" s="31" t="s">
        <v>700</v>
      </c>
      <c r="E147" s="113"/>
      <c r="G147" s="2" t="s">
        <v>699</v>
      </c>
    </row>
    <row r="148" spans="1:7" x14ac:dyDescent="0.25">
      <c r="A148" s="2" t="s">
        <v>701</v>
      </c>
      <c r="D148" s="2" t="s">
        <v>702</v>
      </c>
      <c r="E148" s="113">
        <v>1800</v>
      </c>
      <c r="F148" s="84" t="s">
        <v>76</v>
      </c>
      <c r="G148" s="2" t="s">
        <v>701</v>
      </c>
    </row>
    <row r="149" spans="1:7" outlineLevel="1" x14ac:dyDescent="0.25">
      <c r="A149" s="2" t="s">
        <v>703</v>
      </c>
      <c r="D149" s="2" t="s">
        <v>440</v>
      </c>
      <c r="E149" s="113">
        <v>1800</v>
      </c>
      <c r="F149" s="84" t="s">
        <v>76</v>
      </c>
      <c r="G149" s="2" t="s">
        <v>703</v>
      </c>
    </row>
    <row r="150" spans="1:7" outlineLevel="1" x14ac:dyDescent="0.25">
      <c r="A150" s="2" t="s">
        <v>704</v>
      </c>
      <c r="D150" s="2" t="s">
        <v>441</v>
      </c>
      <c r="E150" s="113">
        <v>2100</v>
      </c>
      <c r="F150" s="84" t="s">
        <v>76</v>
      </c>
      <c r="G150" s="2" t="s">
        <v>704</v>
      </c>
    </row>
    <row r="151" spans="1:7" outlineLevel="1" x14ac:dyDescent="0.25">
      <c r="A151" s="2" t="s">
        <v>705</v>
      </c>
      <c r="D151" s="2" t="s">
        <v>442</v>
      </c>
      <c r="E151" s="113">
        <v>1100</v>
      </c>
      <c r="F151" s="84" t="s">
        <v>76</v>
      </c>
      <c r="G151" s="2" t="s">
        <v>705</v>
      </c>
    </row>
    <row r="152" spans="1:7" outlineLevel="1" x14ac:dyDescent="0.25">
      <c r="A152" s="2" t="s">
        <v>706</v>
      </c>
      <c r="D152" s="2" t="s">
        <v>443</v>
      </c>
      <c r="E152" s="113">
        <v>3200</v>
      </c>
      <c r="F152" s="84" t="s">
        <v>76</v>
      </c>
      <c r="G152" s="2" t="s">
        <v>706</v>
      </c>
    </row>
    <row r="153" spans="1:7" outlineLevel="1" x14ac:dyDescent="0.25">
      <c r="A153" s="2" t="s">
        <v>707</v>
      </c>
      <c r="D153" s="2" t="s">
        <v>444</v>
      </c>
      <c r="E153" s="113">
        <v>1500</v>
      </c>
      <c r="F153" s="84" t="s">
        <v>76</v>
      </c>
      <c r="G153" s="2" t="s">
        <v>707</v>
      </c>
    </row>
    <row r="154" spans="1:7" outlineLevel="1" x14ac:dyDescent="0.25">
      <c r="A154" s="2" t="s">
        <v>708</v>
      </c>
      <c r="D154" s="2" t="s">
        <v>445</v>
      </c>
      <c r="E154" s="113">
        <v>40</v>
      </c>
      <c r="F154" s="84" t="s">
        <v>75</v>
      </c>
      <c r="G154" s="2" t="s">
        <v>708</v>
      </c>
    </row>
    <row r="155" spans="1:7" outlineLevel="1" x14ac:dyDescent="0.25">
      <c r="A155" s="2" t="s">
        <v>709</v>
      </c>
      <c r="D155" s="2" t="s">
        <v>446</v>
      </c>
      <c r="E155" s="113">
        <v>55</v>
      </c>
      <c r="F155" s="84" t="s">
        <v>75</v>
      </c>
      <c r="G155" s="2" t="s">
        <v>709</v>
      </c>
    </row>
    <row r="156" spans="1:7" outlineLevel="1" x14ac:dyDescent="0.25">
      <c r="A156" s="2" t="s">
        <v>710</v>
      </c>
      <c r="D156" s="2" t="s">
        <v>447</v>
      </c>
      <c r="E156" s="113">
        <v>90</v>
      </c>
      <c r="F156" s="84" t="s">
        <v>75</v>
      </c>
      <c r="G156" s="2" t="s">
        <v>710</v>
      </c>
    </row>
    <row r="157" spans="1:7" outlineLevel="1" x14ac:dyDescent="0.25">
      <c r="A157" s="2" t="s">
        <v>711</v>
      </c>
      <c r="D157" s="2" t="s">
        <v>448</v>
      </c>
      <c r="E157" s="113">
        <v>125</v>
      </c>
      <c r="F157" s="84" t="s">
        <v>75</v>
      </c>
      <c r="G157" s="2" t="s">
        <v>711</v>
      </c>
    </row>
    <row r="158" spans="1:7" outlineLevel="1" x14ac:dyDescent="0.25">
      <c r="A158" s="2" t="s">
        <v>712</v>
      </c>
      <c r="D158" s="2" t="s">
        <v>713</v>
      </c>
      <c r="E158" s="113">
        <v>135</v>
      </c>
      <c r="F158" s="84" t="s">
        <v>76</v>
      </c>
      <c r="G158" s="2" t="s">
        <v>712</v>
      </c>
    </row>
    <row r="159" spans="1:7" x14ac:dyDescent="0.25">
      <c r="A159" s="2" t="s">
        <v>714</v>
      </c>
      <c r="E159" s="113"/>
      <c r="G159" s="2" t="s">
        <v>714</v>
      </c>
    </row>
    <row r="160" spans="1:7" x14ac:dyDescent="0.25">
      <c r="A160" s="2" t="s">
        <v>715</v>
      </c>
      <c r="D160" s="31" t="s">
        <v>716</v>
      </c>
      <c r="E160" s="113"/>
      <c r="G160" s="2" t="s">
        <v>715</v>
      </c>
    </row>
    <row r="161" spans="1:7" x14ac:dyDescent="0.25">
      <c r="A161" s="2" t="s">
        <v>717</v>
      </c>
      <c r="D161" s="2" t="s">
        <v>718</v>
      </c>
      <c r="E161" s="113">
        <v>52</v>
      </c>
      <c r="F161" s="84" t="s">
        <v>75</v>
      </c>
      <c r="G161" s="2" t="s">
        <v>717</v>
      </c>
    </row>
    <row r="162" spans="1:7" outlineLevel="1" x14ac:dyDescent="0.25">
      <c r="A162" s="2" t="s">
        <v>719</v>
      </c>
      <c r="D162" s="2" t="s">
        <v>720</v>
      </c>
      <c r="E162" s="113">
        <v>45</v>
      </c>
      <c r="F162" s="84" t="s">
        <v>75</v>
      </c>
      <c r="G162" s="2" t="s">
        <v>719</v>
      </c>
    </row>
    <row r="163" spans="1:7" outlineLevel="1" x14ac:dyDescent="0.25">
      <c r="A163" s="2" t="s">
        <v>721</v>
      </c>
      <c r="D163" s="2" t="s">
        <v>722</v>
      </c>
      <c r="E163" s="113">
        <v>52</v>
      </c>
      <c r="F163" s="84" t="s">
        <v>75</v>
      </c>
      <c r="G163" s="2" t="s">
        <v>721</v>
      </c>
    </row>
    <row r="164" spans="1:7" outlineLevel="1" x14ac:dyDescent="0.25">
      <c r="A164" s="2" t="s">
        <v>723</v>
      </c>
      <c r="D164" s="2" t="s">
        <v>724</v>
      </c>
      <c r="E164" s="113">
        <v>58</v>
      </c>
      <c r="F164" s="84" t="s">
        <v>75</v>
      </c>
      <c r="G164" s="2" t="s">
        <v>723</v>
      </c>
    </row>
    <row r="165" spans="1:7" outlineLevel="1" x14ac:dyDescent="0.25">
      <c r="A165" s="2" t="s">
        <v>725</v>
      </c>
      <c r="D165" s="2" t="s">
        <v>726</v>
      </c>
      <c r="E165" s="113">
        <v>46</v>
      </c>
      <c r="F165" s="84" t="s">
        <v>75</v>
      </c>
      <c r="G165" s="2" t="s">
        <v>725</v>
      </c>
    </row>
    <row r="166" spans="1:7" outlineLevel="1" x14ac:dyDescent="0.25">
      <c r="A166" s="2" t="s">
        <v>727</v>
      </c>
      <c r="D166" s="2" t="s">
        <v>728</v>
      </c>
      <c r="E166" s="113">
        <v>49</v>
      </c>
      <c r="F166" s="84" t="s">
        <v>75</v>
      </c>
      <c r="G166" s="2" t="s">
        <v>727</v>
      </c>
    </row>
    <row r="167" spans="1:7" outlineLevel="1" x14ac:dyDescent="0.25">
      <c r="A167" s="2" t="s">
        <v>729</v>
      </c>
      <c r="D167" s="2" t="s">
        <v>730</v>
      </c>
      <c r="E167" s="113">
        <v>103</v>
      </c>
      <c r="F167" s="84" t="s">
        <v>75</v>
      </c>
      <c r="G167" s="2" t="s">
        <v>729</v>
      </c>
    </row>
    <row r="168" spans="1:7" outlineLevel="1" x14ac:dyDescent="0.25">
      <c r="A168" s="2" t="s">
        <v>731</v>
      </c>
      <c r="D168" s="2" t="s">
        <v>732</v>
      </c>
      <c r="E168" s="113">
        <v>106</v>
      </c>
      <c r="F168" s="84" t="s">
        <v>75</v>
      </c>
      <c r="G168" s="2" t="s">
        <v>731</v>
      </c>
    </row>
    <row r="169" spans="1:7" x14ac:dyDescent="0.25">
      <c r="A169" s="2" t="s">
        <v>733</v>
      </c>
      <c r="B169" s="21" t="s">
        <v>734</v>
      </c>
      <c r="D169" s="2" t="s">
        <v>735</v>
      </c>
      <c r="E169" s="115">
        <f>E191+E190</f>
        <v>5.8205499999999999</v>
      </c>
      <c r="F169" s="84" t="s">
        <v>736</v>
      </c>
      <c r="G169" s="2" t="s">
        <v>733</v>
      </c>
    </row>
    <row r="170" spans="1:7" x14ac:dyDescent="0.25">
      <c r="A170" s="2" t="s">
        <v>737</v>
      </c>
      <c r="B170" s="21" t="s">
        <v>734</v>
      </c>
      <c r="D170" s="2" t="s">
        <v>738</v>
      </c>
      <c r="E170" s="115">
        <f>E189+E190</f>
        <v>2.5205500000000001</v>
      </c>
      <c r="F170" s="84" t="s">
        <v>736</v>
      </c>
      <c r="G170" s="2" t="s">
        <v>737</v>
      </c>
    </row>
    <row r="171" spans="1:7" x14ac:dyDescent="0.25">
      <c r="A171" s="2" t="s">
        <v>739</v>
      </c>
      <c r="B171" s="21" t="s">
        <v>734</v>
      </c>
      <c r="D171" s="2" t="s">
        <v>740</v>
      </c>
      <c r="E171" s="115">
        <v>3.18</v>
      </c>
      <c r="F171" s="84" t="s">
        <v>736</v>
      </c>
      <c r="G171" s="2" t="s">
        <v>739</v>
      </c>
    </row>
    <row r="172" spans="1:7" x14ac:dyDescent="0.25">
      <c r="A172" s="2" t="s">
        <v>741</v>
      </c>
      <c r="E172" s="113"/>
      <c r="G172" s="2" t="s">
        <v>741</v>
      </c>
    </row>
    <row r="173" spans="1:7" x14ac:dyDescent="0.25">
      <c r="A173" s="2" t="s">
        <v>742</v>
      </c>
      <c r="D173" s="2" t="s">
        <v>743</v>
      </c>
      <c r="E173" s="113">
        <v>1.7944749999999998</v>
      </c>
      <c r="F173" s="84" t="s">
        <v>78</v>
      </c>
      <c r="G173" s="2" t="s">
        <v>742</v>
      </c>
    </row>
    <row r="174" spans="1:7" x14ac:dyDescent="0.25">
      <c r="A174" s="2" t="s">
        <v>744</v>
      </c>
      <c r="D174" s="2" t="s">
        <v>438</v>
      </c>
      <c r="E174" s="113">
        <v>2.1754249999999997</v>
      </c>
      <c r="F174" s="84" t="s">
        <v>78</v>
      </c>
      <c r="G174" s="2" t="s">
        <v>744</v>
      </c>
    </row>
    <row r="175" spans="1:7" x14ac:dyDescent="0.25">
      <c r="A175" s="2" t="s">
        <v>745</v>
      </c>
      <c r="E175" s="113"/>
      <c r="G175" s="2" t="s">
        <v>745</v>
      </c>
    </row>
    <row r="176" spans="1:7" x14ac:dyDescent="0.25">
      <c r="A176" s="2" t="s">
        <v>746</v>
      </c>
      <c r="D176" s="22" t="s">
        <v>449</v>
      </c>
      <c r="E176" s="113">
        <v>0.15037499999999998</v>
      </c>
      <c r="F176" s="84" t="s">
        <v>75</v>
      </c>
      <c r="G176" s="2" t="s">
        <v>746</v>
      </c>
    </row>
    <row r="177" spans="1:9" x14ac:dyDescent="0.25">
      <c r="A177" s="2" t="s">
        <v>747</v>
      </c>
      <c r="D177" s="28" t="s">
        <v>450</v>
      </c>
      <c r="E177" s="113">
        <v>0.58144999999999991</v>
      </c>
      <c r="F177" s="84" t="s">
        <v>78</v>
      </c>
      <c r="G177" s="2" t="s">
        <v>747</v>
      </c>
      <c r="H177" s="113"/>
    </row>
    <row r="178" spans="1:9" x14ac:dyDescent="0.25">
      <c r="A178" s="2" t="s">
        <v>748</v>
      </c>
      <c r="D178" s="28" t="s">
        <v>451</v>
      </c>
      <c r="E178" s="113">
        <v>0.34084999999999999</v>
      </c>
      <c r="F178" s="84" t="s">
        <v>78</v>
      </c>
      <c r="G178" s="2" t="s">
        <v>748</v>
      </c>
      <c r="H178" s="113"/>
    </row>
    <row r="179" spans="1:9" x14ac:dyDescent="0.25">
      <c r="A179" s="2" t="s">
        <v>749</v>
      </c>
      <c r="D179" s="28" t="s">
        <v>452</v>
      </c>
      <c r="E179" s="113">
        <v>0.40099999999999997</v>
      </c>
      <c r="F179" s="84" t="s">
        <v>78</v>
      </c>
      <c r="G179" s="2" t="s">
        <v>749</v>
      </c>
      <c r="H179" s="113"/>
    </row>
    <row r="180" spans="1:9" x14ac:dyDescent="0.25">
      <c r="A180" s="2" t="s">
        <v>750</v>
      </c>
      <c r="E180" s="113"/>
      <c r="G180" s="2" t="s">
        <v>750</v>
      </c>
      <c r="H180" s="113"/>
    </row>
    <row r="181" spans="1:9" x14ac:dyDescent="0.25">
      <c r="A181" s="2" t="s">
        <v>751</v>
      </c>
      <c r="D181" s="22" t="s">
        <v>206</v>
      </c>
      <c r="E181" s="113">
        <v>2.6115124999999999</v>
      </c>
      <c r="F181" s="84" t="s">
        <v>75</v>
      </c>
      <c r="G181" s="2" t="s">
        <v>751</v>
      </c>
      <c r="H181" s="113"/>
    </row>
    <row r="182" spans="1:9" x14ac:dyDescent="0.25">
      <c r="A182" s="2" t="s">
        <v>752</v>
      </c>
      <c r="D182" s="22" t="s">
        <v>207</v>
      </c>
      <c r="E182" s="113">
        <v>2.3909624999999997</v>
      </c>
      <c r="F182" s="84" t="s">
        <v>75</v>
      </c>
      <c r="G182" s="2" t="s">
        <v>752</v>
      </c>
      <c r="H182" s="113"/>
    </row>
    <row r="183" spans="1:9" x14ac:dyDescent="0.25">
      <c r="A183" s="2" t="s">
        <v>753</v>
      </c>
      <c r="E183" s="113"/>
      <c r="G183" s="2" t="s">
        <v>753</v>
      </c>
      <c r="H183" s="113"/>
    </row>
    <row r="184" spans="1:9" x14ac:dyDescent="0.25">
      <c r="A184" s="2" t="s">
        <v>754</v>
      </c>
      <c r="B184" s="71"/>
      <c r="D184" s="83" t="s">
        <v>414</v>
      </c>
      <c r="E184" s="116">
        <v>120.36</v>
      </c>
      <c r="F184" s="84" t="s">
        <v>75</v>
      </c>
      <c r="G184" s="2" t="s">
        <v>754</v>
      </c>
      <c r="H184" s="113"/>
      <c r="I184" s="135" t="s">
        <v>755</v>
      </c>
    </row>
    <row r="185" spans="1:9" x14ac:dyDescent="0.25">
      <c r="A185" s="2" t="s">
        <v>756</v>
      </c>
      <c r="B185" s="71"/>
      <c r="D185" s="83" t="s">
        <v>428</v>
      </c>
      <c r="E185" s="116">
        <v>225</v>
      </c>
      <c r="F185" s="84" t="s">
        <v>78</v>
      </c>
      <c r="G185" s="2" t="s">
        <v>756</v>
      </c>
      <c r="H185" s="113"/>
    </row>
    <row r="186" spans="1:9" x14ac:dyDescent="0.25">
      <c r="A186" s="2" t="s">
        <v>757</v>
      </c>
      <c r="D186" s="83" t="s">
        <v>758</v>
      </c>
      <c r="E186" s="116">
        <v>950</v>
      </c>
      <c r="G186" s="2" t="s">
        <v>757</v>
      </c>
      <c r="H186" s="113"/>
    </row>
    <row r="187" spans="1:9" x14ac:dyDescent="0.25">
      <c r="A187" s="2" t="s">
        <v>759</v>
      </c>
      <c r="D187" s="84" t="s">
        <v>760</v>
      </c>
      <c r="E187" s="117">
        <v>0</v>
      </c>
      <c r="G187" s="2" t="s">
        <v>759</v>
      </c>
      <c r="H187" s="113"/>
    </row>
    <row r="188" spans="1:9" x14ac:dyDescent="0.25">
      <c r="A188" s="2" t="s">
        <v>761</v>
      </c>
      <c r="B188" s="25" t="s">
        <v>762</v>
      </c>
      <c r="D188" s="84" t="s">
        <v>763</v>
      </c>
      <c r="E188" s="116">
        <v>121</v>
      </c>
      <c r="F188" s="84" t="s">
        <v>75</v>
      </c>
      <c r="G188" s="2" t="s">
        <v>761</v>
      </c>
      <c r="H188" s="113"/>
    </row>
    <row r="189" spans="1:9" x14ac:dyDescent="0.25">
      <c r="A189" s="2" t="s">
        <v>764</v>
      </c>
      <c r="B189" s="21" t="s">
        <v>765</v>
      </c>
      <c r="D189" s="2" t="s">
        <v>766</v>
      </c>
      <c r="E189" s="118">
        <v>2.2999999999999998</v>
      </c>
      <c r="F189" s="19" t="s">
        <v>402</v>
      </c>
      <c r="G189" s="2" t="s">
        <v>764</v>
      </c>
      <c r="H189" s="113"/>
      <c r="I189" s="134"/>
    </row>
    <row r="190" spans="1:9" x14ac:dyDescent="0.25">
      <c r="A190" s="2" t="s">
        <v>767</v>
      </c>
      <c r="D190" s="2" t="s">
        <v>768</v>
      </c>
      <c r="E190" s="118">
        <v>0.22055000000000002</v>
      </c>
      <c r="F190" s="19" t="s">
        <v>402</v>
      </c>
      <c r="G190" s="2" t="s">
        <v>767</v>
      </c>
      <c r="H190" s="113"/>
      <c r="I190" s="19"/>
    </row>
    <row r="191" spans="1:9" x14ac:dyDescent="0.25">
      <c r="A191" s="2" t="s">
        <v>769</v>
      </c>
      <c r="B191" s="21" t="s">
        <v>765</v>
      </c>
      <c r="D191" s="2" t="s">
        <v>770</v>
      </c>
      <c r="E191" s="118">
        <v>5.6</v>
      </c>
      <c r="F191" s="19" t="s">
        <v>402</v>
      </c>
      <c r="G191" s="2" t="s">
        <v>769</v>
      </c>
      <c r="H191" s="113"/>
      <c r="I191" s="134"/>
    </row>
    <row r="192" spans="1:9" x14ac:dyDescent="0.25">
      <c r="A192" s="2" t="s">
        <v>771</v>
      </c>
      <c r="D192" s="2" t="s">
        <v>768</v>
      </c>
      <c r="E192" s="118">
        <v>11.093999999999999</v>
      </c>
      <c r="F192" s="19" t="s">
        <v>174</v>
      </c>
      <c r="G192" s="2" t="s">
        <v>771</v>
      </c>
      <c r="H192" s="113"/>
      <c r="I192" s="19"/>
    </row>
    <row r="193" spans="1:9" x14ac:dyDescent="0.25">
      <c r="A193" s="2" t="s">
        <v>772</v>
      </c>
      <c r="E193" s="113"/>
      <c r="F193" s="2"/>
      <c r="G193" s="2" t="s">
        <v>772</v>
      </c>
      <c r="H193" s="113"/>
      <c r="I193" s="2"/>
    </row>
    <row r="194" spans="1:9" x14ac:dyDescent="0.25">
      <c r="A194" s="2" t="s">
        <v>773</v>
      </c>
      <c r="D194" s="5" t="s">
        <v>413</v>
      </c>
      <c r="E194" s="113">
        <v>156</v>
      </c>
      <c r="F194" s="2" t="s">
        <v>333</v>
      </c>
      <c r="G194" s="2" t="s">
        <v>773</v>
      </c>
      <c r="H194" s="113"/>
      <c r="I194" s="2"/>
    </row>
    <row r="195" spans="1:9" x14ac:dyDescent="0.25">
      <c r="A195" s="2" t="s">
        <v>774</v>
      </c>
      <c r="E195" s="113"/>
      <c r="F195" s="2"/>
      <c r="G195" s="2" t="s">
        <v>774</v>
      </c>
      <c r="H195" s="113"/>
      <c r="I195" s="2"/>
    </row>
    <row r="196" spans="1:9" x14ac:dyDescent="0.25">
      <c r="A196" s="2" t="s">
        <v>775</v>
      </c>
      <c r="D196" s="5" t="s">
        <v>429</v>
      </c>
      <c r="E196" s="113">
        <v>144</v>
      </c>
      <c r="F196" s="2" t="s">
        <v>333</v>
      </c>
      <c r="G196" s="2" t="s">
        <v>775</v>
      </c>
      <c r="H196" s="113"/>
      <c r="I196" s="2"/>
    </row>
    <row r="197" spans="1:9" x14ac:dyDescent="0.25">
      <c r="A197" s="2" t="s">
        <v>776</v>
      </c>
      <c r="D197" s="5" t="s">
        <v>777</v>
      </c>
      <c r="E197" s="113">
        <v>310</v>
      </c>
      <c r="F197" s="2" t="s">
        <v>76</v>
      </c>
      <c r="G197" s="2" t="s">
        <v>776</v>
      </c>
      <c r="H197" s="113"/>
      <c r="I197" s="2"/>
    </row>
    <row r="198" spans="1:9" x14ac:dyDescent="0.25">
      <c r="A198" s="2" t="s">
        <v>778</v>
      </c>
      <c r="G198" s="2" t="s">
        <v>778</v>
      </c>
      <c r="H198" s="113"/>
    </row>
    <row r="199" spans="1:9" x14ac:dyDescent="0.25">
      <c r="A199" s="2" t="s">
        <v>779</v>
      </c>
      <c r="D199" s="110" t="s">
        <v>780</v>
      </c>
      <c r="E199" s="114"/>
      <c r="F199" s="111"/>
      <c r="G199" s="2" t="s">
        <v>779</v>
      </c>
      <c r="H199" s="113"/>
      <c r="I199" s="111"/>
    </row>
    <row r="200" spans="1:9" x14ac:dyDescent="0.25">
      <c r="A200" s="2" t="s">
        <v>781</v>
      </c>
      <c r="D200" s="111" t="s">
        <v>782</v>
      </c>
      <c r="E200" s="112">
        <v>20</v>
      </c>
      <c r="F200" s="111" t="s">
        <v>78</v>
      </c>
      <c r="G200" s="2" t="s">
        <v>781</v>
      </c>
      <c r="H200" s="113"/>
      <c r="I200" s="111"/>
    </row>
    <row r="201" spans="1:9" x14ac:dyDescent="0.25">
      <c r="A201" s="2" t="s">
        <v>783</v>
      </c>
      <c r="D201" s="111" t="s">
        <v>784</v>
      </c>
      <c r="E201" s="112">
        <v>12</v>
      </c>
      <c r="F201" s="111" t="s">
        <v>75</v>
      </c>
      <c r="G201" s="2" t="s">
        <v>783</v>
      </c>
      <c r="H201" s="112"/>
      <c r="I201" s="111"/>
    </row>
    <row r="202" spans="1:9" outlineLevel="1" x14ac:dyDescent="0.25">
      <c r="A202" s="2" t="s">
        <v>785</v>
      </c>
      <c r="D202" s="111"/>
      <c r="E202" s="112"/>
      <c r="F202" s="111"/>
      <c r="G202" s="2" t="s">
        <v>785</v>
      </c>
      <c r="H202" s="112"/>
      <c r="I202" s="111"/>
    </row>
    <row r="203" spans="1:9" outlineLevel="1" x14ac:dyDescent="0.25">
      <c r="A203" s="2" t="s">
        <v>786</v>
      </c>
      <c r="D203" s="111" t="s">
        <v>787</v>
      </c>
      <c r="E203" s="112">
        <v>80</v>
      </c>
      <c r="F203" s="111" t="s">
        <v>78</v>
      </c>
      <c r="G203" s="2" t="s">
        <v>786</v>
      </c>
      <c r="H203" s="112"/>
      <c r="I203" s="111"/>
    </row>
    <row r="204" spans="1:9" outlineLevel="1" x14ac:dyDescent="0.25">
      <c r="A204" s="2" t="s">
        <v>788</v>
      </c>
      <c r="D204" s="111" t="s">
        <v>789</v>
      </c>
      <c r="E204" s="112">
        <v>97</v>
      </c>
      <c r="F204" s="111" t="s">
        <v>78</v>
      </c>
      <c r="G204" s="2" t="s">
        <v>788</v>
      </c>
      <c r="H204" s="112"/>
      <c r="I204" s="111"/>
    </row>
    <row r="205" spans="1:9" x14ac:dyDescent="0.25">
      <c r="A205" s="2" t="s">
        <v>790</v>
      </c>
      <c r="E205" s="113"/>
      <c r="G205" s="2" t="s">
        <v>790</v>
      </c>
      <c r="H205" s="113"/>
    </row>
    <row r="206" spans="1:9" x14ac:dyDescent="0.25">
      <c r="A206" s="2" t="s">
        <v>791</v>
      </c>
      <c r="G206" s="2" t="s">
        <v>791</v>
      </c>
    </row>
    <row r="207" spans="1:9" x14ac:dyDescent="0.25">
      <c r="A207" s="2" t="s">
        <v>792</v>
      </c>
      <c r="C207" s="132" t="s">
        <v>793</v>
      </c>
      <c r="D207" s="136" t="s">
        <v>430</v>
      </c>
      <c r="E207" s="137">
        <v>8.9</v>
      </c>
      <c r="F207" s="138" t="s">
        <v>75</v>
      </c>
      <c r="G207" s="2" t="s">
        <v>792</v>
      </c>
      <c r="H207" s="128"/>
      <c r="I207" s="27" t="s">
        <v>794</v>
      </c>
    </row>
    <row r="208" spans="1:9" x14ac:dyDescent="0.25">
      <c r="A208" s="2" t="s">
        <v>795</v>
      </c>
      <c r="C208" s="132" t="s">
        <v>796</v>
      </c>
      <c r="D208" s="136" t="s">
        <v>431</v>
      </c>
      <c r="E208" s="137">
        <v>7.3</v>
      </c>
      <c r="F208" s="138" t="s">
        <v>75</v>
      </c>
      <c r="G208" s="2" t="s">
        <v>795</v>
      </c>
      <c r="H208" s="128"/>
      <c r="I208" s="27" t="s">
        <v>794</v>
      </c>
    </row>
    <row r="209" spans="1:7" x14ac:dyDescent="0.25">
      <c r="A209" s="2" t="s">
        <v>797</v>
      </c>
      <c r="D209" s="85"/>
      <c r="E209" s="128"/>
      <c r="F209" s="23"/>
      <c r="G209" s="2" t="s">
        <v>797</v>
      </c>
    </row>
    <row r="210" spans="1:7" x14ac:dyDescent="0.25">
      <c r="A210" s="2" t="s">
        <v>798</v>
      </c>
      <c r="D210" s="85"/>
      <c r="E210" s="128"/>
      <c r="F210" s="23"/>
      <c r="G210" s="2" t="s">
        <v>798</v>
      </c>
    </row>
    <row r="211" spans="1:7" x14ac:dyDescent="0.25">
      <c r="A211" s="2" t="s">
        <v>799</v>
      </c>
      <c r="D211" s="85"/>
      <c r="E211" s="128"/>
      <c r="F211" s="23"/>
      <c r="G211" s="2" t="s">
        <v>799</v>
      </c>
    </row>
    <row r="212" spans="1:7" x14ac:dyDescent="0.25">
      <c r="A212" s="2" t="s">
        <v>800</v>
      </c>
      <c r="D212" s="85"/>
      <c r="E212" s="128"/>
      <c r="F212" s="23"/>
      <c r="G212" s="2" t="s">
        <v>800</v>
      </c>
    </row>
    <row r="213" spans="1:7" x14ac:dyDescent="0.25">
      <c r="A213" s="2" t="s">
        <v>801</v>
      </c>
      <c r="D213" s="85"/>
      <c r="E213" s="128"/>
      <c r="F213" s="23"/>
      <c r="G213" s="2" t="s">
        <v>801</v>
      </c>
    </row>
    <row r="214" spans="1:7" x14ac:dyDescent="0.25">
      <c r="A214" s="2" t="s">
        <v>802</v>
      </c>
      <c r="D214" s="85"/>
      <c r="E214" s="128"/>
      <c r="F214" s="23"/>
      <c r="G214" s="2" t="s">
        <v>802</v>
      </c>
    </row>
    <row r="215" spans="1:7" x14ac:dyDescent="0.25">
      <c r="A215" s="2" t="s">
        <v>803</v>
      </c>
      <c r="D215" s="85"/>
      <c r="E215" s="128"/>
      <c r="F215" s="23"/>
      <c r="G215" s="2" t="s">
        <v>803</v>
      </c>
    </row>
  </sheetData>
  <sheetProtection algorithmName="SHA-512" hashValue="tXyq+uf4v+hyfGrYygmxSRBvqV5UU9Im7btVhHCgeOx06AUjvbbtDscvP/UcPwoQroEhxaGr5wokOfe+0uRoMg==" saltValue="g/Z3q46Ku78dL+Z1rQVs5g==" spinCount="100000" sheet="1" objects="1" scenarios="1"/>
  <customSheetViews>
    <customSheetView guid="{6FFCD583-56CA-4420-AC43-EFE10261B2DF}" hiddenColumns="1">
      <pageMargins left="0" right="0" top="0" bottom="0" header="0" footer="0"/>
      <pageSetup paperSize="9" orientation="portrait" r:id="rId1"/>
    </customSheetView>
  </customSheetViews>
  <mergeCells count="1">
    <mergeCell ref="L6:V6"/>
  </mergeCells>
  <phoneticPr fontId="26" type="noConversion"/>
  <pageMargins left="0.7" right="0.7" top="0.75" bottom="0.75" header="0.3" footer="0.3"/>
  <pageSetup paperSize="9" orientation="portrait" r:id="rId2"/>
  <headerFooter>
    <oddFooter>&amp;L_x000D_&amp;1#&amp;"Calibri"&amp;10&amp;K000000 Intern gebruik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1">
    <tabColor theme="0" tint="-0.14999847407452621"/>
  </sheetPr>
  <dimension ref="A2:R591"/>
  <sheetViews>
    <sheetView zoomScaleNormal="100" workbookViewId="0">
      <selection activeCell="B21" sqref="B21"/>
    </sheetView>
  </sheetViews>
  <sheetFormatPr defaultColWidth="9.19921875" defaultRowHeight="15.75" customHeight="1" x14ac:dyDescent="0.25"/>
  <cols>
    <col min="1" max="1" width="6.69921875" style="5" customWidth="1"/>
    <col min="2" max="2" width="21.19921875" style="5" bestFit="1" customWidth="1"/>
    <col min="3" max="3" width="20.19921875" style="12" bestFit="1" customWidth="1"/>
    <col min="4" max="4" width="3.59765625" style="11" customWidth="1"/>
    <col min="5" max="5" width="1.19921875" style="5" customWidth="1"/>
    <col min="6" max="6" width="29.69921875" style="5" customWidth="1"/>
    <col min="7" max="12" width="9.19921875" style="5"/>
    <col min="13" max="13" width="3.69921875" style="5" customWidth="1"/>
    <col min="14" max="14" width="2" style="5" customWidth="1"/>
    <col min="15" max="15" width="16.59765625" style="5" customWidth="1"/>
    <col min="16" max="16" width="13.19921875" style="5" customWidth="1"/>
    <col min="17" max="17" width="9.19921875" style="5"/>
    <col min="18" max="18" width="10.19921875" style="5" customWidth="1"/>
    <col min="19" max="16384" width="9.19921875" style="5"/>
  </cols>
  <sheetData>
    <row r="2" spans="2:3" ht="15.75" customHeight="1" thickBot="1" x14ac:dyDescent="0.3"/>
    <row r="3" spans="2:3" ht="15.75" customHeight="1" x14ac:dyDescent="0.25">
      <c r="B3" s="918" t="s">
        <v>1574</v>
      </c>
      <c r="C3" s="919" t="s">
        <v>1575</v>
      </c>
    </row>
    <row r="4" spans="2:3" ht="15.75" customHeight="1" x14ac:dyDescent="0.25">
      <c r="B4" s="920" t="s">
        <v>1576</v>
      </c>
      <c r="C4" s="921">
        <v>0.3</v>
      </c>
    </row>
    <row r="5" spans="2:3" ht="15.75" customHeight="1" x14ac:dyDescent="0.25">
      <c r="B5" s="920" t="s">
        <v>1577</v>
      </c>
      <c r="C5" s="921">
        <v>0.4</v>
      </c>
    </row>
    <row r="6" spans="2:3" ht="15.75" customHeight="1" x14ac:dyDescent="0.25">
      <c r="B6" s="920" t="s">
        <v>1578</v>
      </c>
      <c r="C6" s="921">
        <v>0.25</v>
      </c>
    </row>
    <row r="7" spans="2:3" ht="15.75" customHeight="1" x14ac:dyDescent="0.25">
      <c r="B7" s="920" t="s">
        <v>1668</v>
      </c>
      <c r="C7" s="921">
        <v>0.3</v>
      </c>
    </row>
    <row r="8" spans="2:3" ht="15.75" customHeight="1" x14ac:dyDescent="0.25">
      <c r="B8" s="920" t="s">
        <v>1757</v>
      </c>
      <c r="C8" s="921">
        <v>0.25</v>
      </c>
    </row>
    <row r="9" spans="2:3" ht="15.75" customHeight="1" x14ac:dyDescent="0.25">
      <c r="B9" s="920"/>
      <c r="C9" s="921"/>
    </row>
    <row r="10" spans="2:3" ht="15.75" customHeight="1" x14ac:dyDescent="0.25">
      <c r="B10" s="920"/>
      <c r="C10" s="921"/>
    </row>
    <row r="11" spans="2:3" ht="15.75" customHeight="1" x14ac:dyDescent="0.25">
      <c r="B11" s="920"/>
      <c r="C11" s="921"/>
    </row>
    <row r="12" spans="2:3" ht="15.75" customHeight="1" x14ac:dyDescent="0.25">
      <c r="B12" s="920"/>
      <c r="C12" s="921"/>
    </row>
    <row r="13" spans="2:3" ht="15.75" customHeight="1" x14ac:dyDescent="0.25">
      <c r="B13" s="920"/>
      <c r="C13" s="921"/>
    </row>
    <row r="14" spans="2:3" ht="15.75" customHeight="1" x14ac:dyDescent="0.25">
      <c r="B14" s="920"/>
      <c r="C14" s="921"/>
    </row>
    <row r="15" spans="2:3" ht="15.75" customHeight="1" x14ac:dyDescent="0.25">
      <c r="B15" s="920"/>
      <c r="C15" s="921"/>
    </row>
    <row r="16" spans="2:3" ht="15.75" customHeight="1" thickBot="1" x14ac:dyDescent="0.3">
      <c r="B16" s="922"/>
      <c r="C16" s="923"/>
    </row>
    <row r="17" spans="2:18" ht="15.75" customHeight="1" x14ac:dyDescent="0.25">
      <c r="C17" s="924"/>
    </row>
    <row r="18" spans="2:18" ht="15.75" customHeight="1" x14ac:dyDescent="0.25">
      <c r="C18" s="924"/>
    </row>
    <row r="19" spans="2:18" ht="15.75" customHeight="1" x14ac:dyDescent="0.25">
      <c r="C19" s="924"/>
    </row>
    <row r="20" spans="2:18" ht="15.75" customHeight="1" x14ac:dyDescent="0.25">
      <c r="C20" s="924"/>
    </row>
    <row r="21" spans="2:18" ht="15.75" customHeight="1" x14ac:dyDescent="0.25">
      <c r="C21" s="924"/>
    </row>
    <row r="22" spans="2:18" ht="15.75" customHeight="1" x14ac:dyDescent="0.25">
      <c r="C22" s="924"/>
    </row>
    <row r="23" spans="2:18" ht="15.75" customHeight="1" x14ac:dyDescent="0.25">
      <c r="B23" s="89" t="s">
        <v>806</v>
      </c>
      <c r="C23" s="924"/>
    </row>
    <row r="24" spans="2:18" ht="15.75" customHeight="1" x14ac:dyDescent="0.25">
      <c r="B24" s="91" t="s">
        <v>64</v>
      </c>
      <c r="C24" s="924"/>
    </row>
    <row r="25" spans="2:18" ht="15.75" customHeight="1" x14ac:dyDescent="0.25">
      <c r="B25" s="94" t="s">
        <v>453</v>
      </c>
      <c r="C25" s="924"/>
    </row>
    <row r="26" spans="2:18" ht="15.75" customHeight="1" x14ac:dyDescent="0.25">
      <c r="B26" s="97" t="s">
        <v>266</v>
      </c>
      <c r="C26" s="924"/>
    </row>
    <row r="27" spans="2:18" ht="15.75" customHeight="1" x14ac:dyDescent="0.25">
      <c r="C27" s="924"/>
    </row>
    <row r="28" spans="2:18" ht="15.75" customHeight="1" x14ac:dyDescent="0.25">
      <c r="C28" s="924"/>
    </row>
    <row r="29" spans="2:18" ht="15.75" customHeight="1" thickBot="1" x14ac:dyDescent="0.3">
      <c r="B29" s="101" t="s">
        <v>59</v>
      </c>
      <c r="C29" s="106" t="s">
        <v>804</v>
      </c>
      <c r="D29" s="88" t="s">
        <v>805</v>
      </c>
      <c r="F29" s="101"/>
    </row>
    <row r="30" spans="2:18" ht="22.5" customHeight="1" x14ac:dyDescent="0.25">
      <c r="B30" s="101" t="s">
        <v>64</v>
      </c>
      <c r="C30" s="107" t="s">
        <v>153</v>
      </c>
      <c r="D30" s="90"/>
      <c r="F30" s="101" t="s">
        <v>64</v>
      </c>
      <c r="I30" s="868"/>
      <c r="J30" s="869"/>
      <c r="K30" s="869"/>
      <c r="L30" s="869"/>
      <c r="M30" s="869"/>
      <c r="N30" s="869"/>
      <c r="O30" s="881" t="s">
        <v>64</v>
      </c>
      <c r="P30" s="869"/>
      <c r="Q30" s="869"/>
      <c r="R30" s="870"/>
    </row>
    <row r="31" spans="2:18" ht="15.75" customHeight="1" x14ac:dyDescent="0.25">
      <c r="B31" s="102" t="s">
        <v>807</v>
      </c>
      <c r="C31" s="92" t="s">
        <v>462</v>
      </c>
      <c r="D31" s="93">
        <v>12</v>
      </c>
      <c r="F31" s="103" t="s">
        <v>1539</v>
      </c>
      <c r="I31" s="871"/>
      <c r="J31" s="5" t="s">
        <v>1555</v>
      </c>
      <c r="O31" s="882" t="s">
        <v>1557</v>
      </c>
      <c r="P31" s="876">
        <v>4.3</v>
      </c>
      <c r="Q31" s="877">
        <f>P31-P33</f>
        <v>-2.4000000000000004</v>
      </c>
      <c r="R31" s="872" t="s">
        <v>1565</v>
      </c>
    </row>
    <row r="32" spans="2:18" ht="15.75" customHeight="1" x14ac:dyDescent="0.25">
      <c r="B32" s="103" t="s">
        <v>809</v>
      </c>
      <c r="C32" s="95" t="s">
        <v>457</v>
      </c>
      <c r="D32" s="96">
        <v>6</v>
      </c>
      <c r="F32" s="102" t="s">
        <v>837</v>
      </c>
      <c r="I32" s="871"/>
      <c r="J32" s="5" t="s">
        <v>1555</v>
      </c>
      <c r="O32" s="882" t="s">
        <v>1558</v>
      </c>
      <c r="P32" s="876">
        <v>5.8</v>
      </c>
      <c r="Q32" s="877">
        <f>P32-P33</f>
        <v>-0.90000000000000036</v>
      </c>
      <c r="R32" s="872" t="s">
        <v>1565</v>
      </c>
    </row>
    <row r="33" spans="1:18" ht="15.75" customHeight="1" x14ac:dyDescent="0.25">
      <c r="B33" s="103" t="s">
        <v>811</v>
      </c>
      <c r="C33" s="95" t="s">
        <v>455</v>
      </c>
      <c r="D33" s="96">
        <v>3</v>
      </c>
      <c r="I33" s="884" t="s">
        <v>1564</v>
      </c>
      <c r="J33" s="885" t="s">
        <v>1555</v>
      </c>
      <c r="K33" s="885"/>
      <c r="L33" s="885"/>
      <c r="M33" s="885"/>
      <c r="N33" s="885"/>
      <c r="O33" s="886" t="s">
        <v>1556</v>
      </c>
      <c r="P33" s="887">
        <v>6.7</v>
      </c>
      <c r="Q33" s="887">
        <f>P33</f>
        <v>6.7</v>
      </c>
      <c r="R33" s="888"/>
    </row>
    <row r="34" spans="1:18" ht="15.75" customHeight="1" x14ac:dyDescent="0.25">
      <c r="B34" s="103" t="s">
        <v>812</v>
      </c>
      <c r="C34" s="95" t="s">
        <v>456</v>
      </c>
      <c r="D34" s="96">
        <v>4</v>
      </c>
      <c r="I34" s="871"/>
      <c r="J34" s="5" t="s">
        <v>1555</v>
      </c>
      <c r="O34" s="882" t="s">
        <v>1559</v>
      </c>
      <c r="P34" s="876">
        <v>8.1999999999999993</v>
      </c>
      <c r="Q34" s="878">
        <f>P34-P33</f>
        <v>1.4999999999999991</v>
      </c>
      <c r="R34" s="872" t="s">
        <v>1566</v>
      </c>
    </row>
    <row r="35" spans="1:18" ht="15.75" customHeight="1" x14ac:dyDescent="0.25">
      <c r="B35" s="103" t="s">
        <v>814</v>
      </c>
      <c r="C35" s="95" t="s">
        <v>462</v>
      </c>
      <c r="D35" s="96">
        <v>12</v>
      </c>
      <c r="I35" s="871"/>
      <c r="J35" s="5" t="s">
        <v>1555</v>
      </c>
      <c r="O35" s="882" t="s">
        <v>1560</v>
      </c>
      <c r="P35" s="876">
        <v>9.3000000000000007</v>
      </c>
      <c r="Q35" s="878">
        <f>P35-P33</f>
        <v>2.6000000000000005</v>
      </c>
      <c r="R35" s="872" t="s">
        <v>1566</v>
      </c>
    </row>
    <row r="36" spans="1:18" ht="15.75" customHeight="1" x14ac:dyDescent="0.25">
      <c r="B36" s="103" t="s">
        <v>815</v>
      </c>
      <c r="C36" s="95" t="s">
        <v>462</v>
      </c>
      <c r="D36" s="96">
        <v>12</v>
      </c>
      <c r="I36" s="871"/>
      <c r="J36" s="5" t="s">
        <v>1555</v>
      </c>
      <c r="O36" s="882" t="s">
        <v>1561</v>
      </c>
      <c r="P36" s="876">
        <v>10.8</v>
      </c>
      <c r="Q36" s="878">
        <f>P36-P33</f>
        <v>4.1000000000000005</v>
      </c>
      <c r="R36" s="872" t="s">
        <v>1566</v>
      </c>
    </row>
    <row r="37" spans="1:18" ht="18" customHeight="1" x14ac:dyDescent="0.25">
      <c r="B37" s="103" t="s">
        <v>816</v>
      </c>
      <c r="C37" s="95" t="s">
        <v>463</v>
      </c>
      <c r="D37" s="96">
        <v>11</v>
      </c>
      <c r="I37" s="871"/>
      <c r="J37" s="5" t="s">
        <v>1555</v>
      </c>
      <c r="O37" s="882" t="s">
        <v>1562</v>
      </c>
      <c r="P37" s="876">
        <v>12.6</v>
      </c>
      <c r="Q37" s="878">
        <f>P37-P33</f>
        <v>5.8999999999999995</v>
      </c>
      <c r="R37" s="872" t="s">
        <v>1566</v>
      </c>
    </row>
    <row r="38" spans="1:18" ht="15.75" customHeight="1" thickBot="1" x14ac:dyDescent="0.3">
      <c r="A38" s="98"/>
      <c r="B38" s="103" t="s">
        <v>818</v>
      </c>
      <c r="C38" s="95" t="s">
        <v>456</v>
      </c>
      <c r="D38" s="96">
        <v>4</v>
      </c>
      <c r="I38" s="873"/>
      <c r="J38" s="874" t="s">
        <v>1555</v>
      </c>
      <c r="K38" s="874"/>
      <c r="L38" s="874"/>
      <c r="M38" s="874"/>
      <c r="N38" s="874"/>
      <c r="O38" s="883" t="s">
        <v>1563</v>
      </c>
      <c r="P38" s="879">
        <v>14.3</v>
      </c>
      <c r="Q38" s="880">
        <f>P38-P33</f>
        <v>7.6000000000000005</v>
      </c>
      <c r="R38" s="875" t="s">
        <v>1566</v>
      </c>
    </row>
    <row r="39" spans="1:18" ht="28.25" customHeight="1" x14ac:dyDescent="0.25">
      <c r="B39" s="103" t="s">
        <v>819</v>
      </c>
      <c r="C39" s="95" t="s">
        <v>462</v>
      </c>
      <c r="D39" s="96">
        <v>12</v>
      </c>
    </row>
    <row r="40" spans="1:18" ht="15.75" customHeight="1" x14ac:dyDescent="0.25">
      <c r="B40" s="103" t="s">
        <v>820</v>
      </c>
      <c r="C40" s="95" t="s">
        <v>459</v>
      </c>
      <c r="D40" s="96">
        <v>8</v>
      </c>
    </row>
    <row r="41" spans="1:18" ht="15.75" customHeight="1" x14ac:dyDescent="0.25">
      <c r="B41" s="103" t="s">
        <v>820</v>
      </c>
      <c r="C41" s="95" t="s">
        <v>460</v>
      </c>
      <c r="D41" s="96">
        <v>9</v>
      </c>
    </row>
    <row r="42" spans="1:18" ht="17" customHeight="1" x14ac:dyDescent="0.25">
      <c r="B42" s="103" t="s">
        <v>821</v>
      </c>
      <c r="C42" s="95" t="s">
        <v>454</v>
      </c>
      <c r="D42" s="96">
        <v>1</v>
      </c>
    </row>
    <row r="43" spans="1:18" ht="15.75" customHeight="1" x14ac:dyDescent="0.25">
      <c r="B43" s="103" t="s">
        <v>808</v>
      </c>
      <c r="C43" s="95" t="s">
        <v>454</v>
      </c>
      <c r="D43" s="96">
        <v>1</v>
      </c>
    </row>
    <row r="44" spans="1:18" ht="37.5" customHeight="1" x14ac:dyDescent="0.25">
      <c r="B44" s="103" t="s">
        <v>823</v>
      </c>
      <c r="C44" s="95" t="s">
        <v>454</v>
      </c>
      <c r="D44" s="96">
        <v>1</v>
      </c>
    </row>
    <row r="45" spans="1:18" ht="15.75" customHeight="1" x14ac:dyDescent="0.25">
      <c r="B45" s="103" t="s">
        <v>824</v>
      </c>
      <c r="C45" s="95" t="s">
        <v>454</v>
      </c>
      <c r="D45" s="96">
        <v>1</v>
      </c>
    </row>
    <row r="46" spans="1:18" ht="15.75" customHeight="1" x14ac:dyDescent="0.25">
      <c r="B46" s="103" t="s">
        <v>825</v>
      </c>
      <c r="C46" s="95" t="s">
        <v>456</v>
      </c>
      <c r="D46" s="96">
        <v>4</v>
      </c>
    </row>
    <row r="47" spans="1:18" ht="15.75" customHeight="1" x14ac:dyDescent="0.25">
      <c r="B47" s="103" t="s">
        <v>827</v>
      </c>
      <c r="C47" s="95" t="s">
        <v>462</v>
      </c>
      <c r="D47" s="96">
        <v>12</v>
      </c>
    </row>
    <row r="48" spans="1:18" ht="15.75" customHeight="1" x14ac:dyDescent="0.25">
      <c r="B48" s="103" t="s">
        <v>829</v>
      </c>
      <c r="C48" s="99" t="s">
        <v>461</v>
      </c>
      <c r="D48" s="100">
        <v>10</v>
      </c>
      <c r="E48" s="96"/>
    </row>
    <row r="49" spans="2:4" ht="31.25" customHeight="1" x14ac:dyDescent="0.25">
      <c r="B49" s="103" t="s">
        <v>831</v>
      </c>
      <c r="C49" s="95" t="s">
        <v>460</v>
      </c>
      <c r="D49" s="96">
        <v>9</v>
      </c>
    </row>
    <row r="50" spans="2:4" ht="15.75" customHeight="1" x14ac:dyDescent="0.25">
      <c r="B50" s="103" t="s">
        <v>833</v>
      </c>
      <c r="C50" s="95" t="s">
        <v>463</v>
      </c>
      <c r="D50" s="96">
        <v>11</v>
      </c>
    </row>
    <row r="51" spans="2:4" ht="15.75" customHeight="1" x14ac:dyDescent="0.25">
      <c r="B51" s="103" t="s">
        <v>810</v>
      </c>
      <c r="C51" s="95" t="s">
        <v>456</v>
      </c>
      <c r="D51" s="96">
        <v>4</v>
      </c>
    </row>
    <row r="52" spans="2:4" ht="15.75" customHeight="1" x14ac:dyDescent="0.25">
      <c r="B52" s="103" t="s">
        <v>835</v>
      </c>
      <c r="C52" s="95" t="s">
        <v>458</v>
      </c>
      <c r="D52" s="96">
        <v>7</v>
      </c>
    </row>
    <row r="53" spans="2:4" ht="15.75" customHeight="1" x14ac:dyDescent="0.25">
      <c r="B53" s="103"/>
      <c r="C53" s="95"/>
      <c r="D53" s="96"/>
    </row>
    <row r="54" spans="2:4" ht="15.75" customHeight="1" x14ac:dyDescent="0.25">
      <c r="B54" s="103" t="s">
        <v>836</v>
      </c>
      <c r="C54" s="95" t="s">
        <v>458</v>
      </c>
      <c r="D54" s="96">
        <v>7</v>
      </c>
    </row>
    <row r="55" spans="2:4" ht="15.75" customHeight="1" x14ac:dyDescent="0.25">
      <c r="B55" s="103" t="s">
        <v>838</v>
      </c>
      <c r="C55" s="95" t="s">
        <v>463</v>
      </c>
      <c r="D55" s="96">
        <v>11</v>
      </c>
    </row>
    <row r="56" spans="2:4" ht="15.75" customHeight="1" x14ac:dyDescent="0.25">
      <c r="B56" s="103" t="s">
        <v>839</v>
      </c>
      <c r="C56" s="95" t="s">
        <v>457</v>
      </c>
      <c r="D56" s="96">
        <v>6</v>
      </c>
    </row>
    <row r="57" spans="2:4" ht="15.75" customHeight="1" x14ac:dyDescent="0.25">
      <c r="B57" s="103" t="s">
        <v>840</v>
      </c>
      <c r="C57" s="95" t="s">
        <v>462</v>
      </c>
      <c r="D57" s="96">
        <v>12</v>
      </c>
    </row>
    <row r="58" spans="2:4" ht="15.75" customHeight="1" x14ac:dyDescent="0.25">
      <c r="B58" s="103" t="s">
        <v>841</v>
      </c>
      <c r="C58" s="95" t="s">
        <v>456</v>
      </c>
      <c r="D58" s="96">
        <v>4</v>
      </c>
    </row>
    <row r="59" spans="2:4" ht="15.75" customHeight="1" x14ac:dyDescent="0.25">
      <c r="B59" s="103" t="s">
        <v>842</v>
      </c>
      <c r="C59" s="95" t="s">
        <v>454</v>
      </c>
      <c r="D59" s="96">
        <v>1</v>
      </c>
    </row>
    <row r="60" spans="2:4" ht="15.75" customHeight="1" x14ac:dyDescent="0.25">
      <c r="B60" s="103" t="s">
        <v>843</v>
      </c>
      <c r="C60" s="95" t="s">
        <v>454</v>
      </c>
      <c r="D60" s="96">
        <v>1</v>
      </c>
    </row>
    <row r="61" spans="2:4" ht="15.75" customHeight="1" x14ac:dyDescent="0.25">
      <c r="B61" s="103" t="s">
        <v>844</v>
      </c>
      <c r="C61" s="95" t="s">
        <v>458</v>
      </c>
      <c r="D61" s="96">
        <v>7</v>
      </c>
    </row>
    <row r="62" spans="2:4" ht="15.75" customHeight="1" x14ac:dyDescent="0.25">
      <c r="B62" s="103" t="s">
        <v>845</v>
      </c>
      <c r="C62" s="95" t="s">
        <v>462</v>
      </c>
      <c r="D62" s="96">
        <v>12</v>
      </c>
    </row>
    <row r="63" spans="2:4" ht="15.75" customHeight="1" x14ac:dyDescent="0.25">
      <c r="B63" s="103" t="s">
        <v>846</v>
      </c>
      <c r="C63" s="95" t="s">
        <v>460</v>
      </c>
      <c r="D63" s="96">
        <v>9</v>
      </c>
    </row>
    <row r="64" spans="2:4" ht="15.75" customHeight="1" x14ac:dyDescent="0.25">
      <c r="B64" s="103" t="s">
        <v>847</v>
      </c>
      <c r="C64" s="95" t="s">
        <v>463</v>
      </c>
      <c r="D64" s="96">
        <v>11</v>
      </c>
    </row>
    <row r="65" spans="2:4" ht="15.75" customHeight="1" x14ac:dyDescent="0.25">
      <c r="B65" s="103" t="s">
        <v>848</v>
      </c>
      <c r="C65" s="95" t="s">
        <v>457</v>
      </c>
      <c r="D65" s="96">
        <v>6</v>
      </c>
    </row>
    <row r="66" spans="2:4" ht="15.75" customHeight="1" x14ac:dyDescent="0.25">
      <c r="B66" s="103" t="s">
        <v>849</v>
      </c>
      <c r="C66" s="95" t="s">
        <v>462</v>
      </c>
      <c r="D66" s="96">
        <v>12</v>
      </c>
    </row>
    <row r="67" spans="2:4" ht="15.75" customHeight="1" x14ac:dyDescent="0.25">
      <c r="B67" s="103" t="s">
        <v>849</v>
      </c>
      <c r="C67" s="95" t="s">
        <v>462</v>
      </c>
      <c r="D67" s="96">
        <v>12</v>
      </c>
    </row>
    <row r="68" spans="2:4" ht="15.75" customHeight="1" x14ac:dyDescent="0.25">
      <c r="B68" s="103" t="s">
        <v>850</v>
      </c>
      <c r="C68" s="95" t="s">
        <v>462</v>
      </c>
      <c r="D68" s="96">
        <v>12</v>
      </c>
    </row>
    <row r="69" spans="2:4" ht="15.75" customHeight="1" x14ac:dyDescent="0.25">
      <c r="B69" s="103" t="s">
        <v>851</v>
      </c>
      <c r="C69" s="95" t="s">
        <v>462</v>
      </c>
      <c r="D69" s="96">
        <v>12</v>
      </c>
    </row>
    <row r="70" spans="2:4" ht="15.75" customHeight="1" x14ac:dyDescent="0.25">
      <c r="B70" s="103" t="s">
        <v>852</v>
      </c>
      <c r="C70" s="95" t="s">
        <v>458</v>
      </c>
      <c r="D70" s="96">
        <v>7</v>
      </c>
    </row>
    <row r="71" spans="2:4" ht="15.75" customHeight="1" x14ac:dyDescent="0.25">
      <c r="B71" s="103" t="s">
        <v>853</v>
      </c>
      <c r="C71" s="95" t="s">
        <v>457</v>
      </c>
      <c r="D71" s="96">
        <v>6</v>
      </c>
    </row>
    <row r="72" spans="2:4" ht="15.75" customHeight="1" x14ac:dyDescent="0.25">
      <c r="B72" s="103" t="s">
        <v>853</v>
      </c>
      <c r="C72" s="95" t="s">
        <v>461</v>
      </c>
      <c r="D72" s="96">
        <v>10</v>
      </c>
    </row>
    <row r="73" spans="2:4" ht="15.75" customHeight="1" x14ac:dyDescent="0.25">
      <c r="B73" s="103" t="s">
        <v>854</v>
      </c>
      <c r="C73" s="95" t="s">
        <v>463</v>
      </c>
      <c r="D73" s="96">
        <v>11</v>
      </c>
    </row>
    <row r="74" spans="2:4" ht="15.75" customHeight="1" x14ac:dyDescent="0.25">
      <c r="B74" s="103" t="s">
        <v>855</v>
      </c>
      <c r="C74" s="95" t="s">
        <v>463</v>
      </c>
      <c r="D74" s="96">
        <v>11</v>
      </c>
    </row>
    <row r="75" spans="2:4" ht="15.75" customHeight="1" x14ac:dyDescent="0.25">
      <c r="B75" s="103" t="s">
        <v>856</v>
      </c>
      <c r="C75" s="95" t="s">
        <v>454</v>
      </c>
      <c r="D75" s="96">
        <v>1</v>
      </c>
    </row>
    <row r="76" spans="2:4" ht="15.75" customHeight="1" x14ac:dyDescent="0.25">
      <c r="B76" s="103" t="s">
        <v>857</v>
      </c>
      <c r="C76" s="95" t="s">
        <v>457</v>
      </c>
      <c r="D76" s="96">
        <v>6</v>
      </c>
    </row>
    <row r="77" spans="2:4" ht="15.75" customHeight="1" x14ac:dyDescent="0.25">
      <c r="B77" s="103" t="s">
        <v>858</v>
      </c>
      <c r="C77" s="95" t="s">
        <v>463</v>
      </c>
      <c r="D77" s="96">
        <v>11</v>
      </c>
    </row>
    <row r="78" spans="2:4" ht="15.75" customHeight="1" x14ac:dyDescent="0.25">
      <c r="B78" s="103" t="s">
        <v>859</v>
      </c>
      <c r="C78" s="95" t="s">
        <v>459</v>
      </c>
      <c r="D78" s="96">
        <v>8</v>
      </c>
    </row>
    <row r="79" spans="2:4" ht="15.75" customHeight="1" x14ac:dyDescent="0.25">
      <c r="B79" s="103" t="s">
        <v>860</v>
      </c>
      <c r="C79" s="95" t="s">
        <v>457</v>
      </c>
      <c r="D79" s="96">
        <v>6</v>
      </c>
    </row>
    <row r="80" spans="2:4" ht="15.75" customHeight="1" x14ac:dyDescent="0.25">
      <c r="B80" s="103" t="s">
        <v>861</v>
      </c>
      <c r="C80" s="95" t="s">
        <v>455</v>
      </c>
      <c r="D80" s="96">
        <v>3</v>
      </c>
    </row>
    <row r="81" spans="2:4" ht="15.75" customHeight="1" x14ac:dyDescent="0.25">
      <c r="B81" s="103" t="s">
        <v>862</v>
      </c>
      <c r="C81" s="95" t="s">
        <v>455</v>
      </c>
      <c r="D81" s="96">
        <v>3</v>
      </c>
    </row>
    <row r="82" spans="2:4" ht="15.75" customHeight="1" x14ac:dyDescent="0.25">
      <c r="B82" s="103" t="s">
        <v>862</v>
      </c>
      <c r="C82" s="95" t="s">
        <v>458</v>
      </c>
      <c r="D82" s="96">
        <v>7</v>
      </c>
    </row>
    <row r="83" spans="2:4" ht="15.75" customHeight="1" x14ac:dyDescent="0.25">
      <c r="B83" s="103" t="s">
        <v>863</v>
      </c>
      <c r="C83" s="95" t="s">
        <v>460</v>
      </c>
      <c r="D83" s="96">
        <v>9</v>
      </c>
    </row>
    <row r="84" spans="2:4" ht="15.75" customHeight="1" x14ac:dyDescent="0.25">
      <c r="B84" s="103" t="s">
        <v>864</v>
      </c>
      <c r="C84" s="95" t="s">
        <v>456</v>
      </c>
      <c r="D84" s="96">
        <v>4</v>
      </c>
    </row>
    <row r="85" spans="2:4" ht="15.75" customHeight="1" x14ac:dyDescent="0.25">
      <c r="B85" s="103" t="s">
        <v>865</v>
      </c>
      <c r="C85" s="95" t="s">
        <v>462</v>
      </c>
      <c r="D85" s="96">
        <v>12</v>
      </c>
    </row>
    <row r="86" spans="2:4" ht="15.75" customHeight="1" x14ac:dyDescent="0.25">
      <c r="B86" s="103" t="s">
        <v>866</v>
      </c>
      <c r="C86" s="95" t="s">
        <v>462</v>
      </c>
      <c r="D86" s="96">
        <v>12</v>
      </c>
    </row>
    <row r="87" spans="2:4" ht="15.75" customHeight="1" x14ac:dyDescent="0.25">
      <c r="B87" s="103" t="s">
        <v>867</v>
      </c>
      <c r="C87" s="95" t="s">
        <v>456</v>
      </c>
      <c r="D87" s="96">
        <v>4</v>
      </c>
    </row>
    <row r="88" spans="2:4" ht="15.75" customHeight="1" x14ac:dyDescent="0.25">
      <c r="B88" s="103" t="s">
        <v>868</v>
      </c>
      <c r="C88" s="95" t="s">
        <v>459</v>
      </c>
      <c r="D88" s="96">
        <v>8</v>
      </c>
    </row>
    <row r="89" spans="2:4" ht="15.75" customHeight="1" x14ac:dyDescent="0.25">
      <c r="B89" s="103" t="s">
        <v>869</v>
      </c>
      <c r="C89" s="95" t="s">
        <v>463</v>
      </c>
      <c r="D89" s="96">
        <v>11</v>
      </c>
    </row>
    <row r="90" spans="2:4" ht="15.75" customHeight="1" x14ac:dyDescent="0.25">
      <c r="B90" s="103" t="s">
        <v>870</v>
      </c>
      <c r="C90" s="95" t="s">
        <v>460</v>
      </c>
      <c r="D90" s="96">
        <v>9</v>
      </c>
    </row>
    <row r="91" spans="2:4" ht="15.75" customHeight="1" x14ac:dyDescent="0.25">
      <c r="B91" s="103" t="s">
        <v>871</v>
      </c>
      <c r="C91" s="95" t="s">
        <v>454</v>
      </c>
      <c r="D91" s="96">
        <v>1</v>
      </c>
    </row>
    <row r="92" spans="2:4" ht="15.75" customHeight="1" x14ac:dyDescent="0.25">
      <c r="B92" s="103" t="s">
        <v>872</v>
      </c>
      <c r="C92" s="95" t="s">
        <v>463</v>
      </c>
      <c r="D92" s="96">
        <v>11</v>
      </c>
    </row>
    <row r="93" spans="2:4" ht="15.75" customHeight="1" x14ac:dyDescent="0.25">
      <c r="B93" s="103" t="s">
        <v>873</v>
      </c>
      <c r="C93" s="95" t="s">
        <v>463</v>
      </c>
      <c r="D93" s="96">
        <v>11</v>
      </c>
    </row>
    <row r="94" spans="2:4" ht="15.75" customHeight="1" x14ac:dyDescent="0.25">
      <c r="B94" s="103" t="s">
        <v>874</v>
      </c>
      <c r="C94" s="95" t="s">
        <v>454</v>
      </c>
      <c r="D94" s="96">
        <v>1</v>
      </c>
    </row>
    <row r="95" spans="2:4" ht="15.75" customHeight="1" x14ac:dyDescent="0.25">
      <c r="B95" s="103" t="s">
        <v>875</v>
      </c>
      <c r="C95" s="95" t="s">
        <v>462</v>
      </c>
      <c r="D95" s="96">
        <v>12</v>
      </c>
    </row>
    <row r="96" spans="2:4" ht="15.75" customHeight="1" x14ac:dyDescent="0.25">
      <c r="B96" s="103" t="s">
        <v>876</v>
      </c>
      <c r="C96" s="95" t="s">
        <v>462</v>
      </c>
      <c r="D96" s="96">
        <v>12</v>
      </c>
    </row>
    <row r="97" spans="2:4" ht="15.75" customHeight="1" x14ac:dyDescent="0.25">
      <c r="B97" s="103" t="s">
        <v>877</v>
      </c>
      <c r="C97" s="95" t="s">
        <v>456</v>
      </c>
      <c r="D97" s="96">
        <v>4</v>
      </c>
    </row>
    <row r="98" spans="2:4" ht="15.75" customHeight="1" x14ac:dyDescent="0.25">
      <c r="B98" s="103" t="s">
        <v>878</v>
      </c>
      <c r="C98" s="95" t="s">
        <v>455</v>
      </c>
      <c r="D98" s="96">
        <v>3</v>
      </c>
    </row>
    <row r="99" spans="2:4" ht="15.75" customHeight="1" x14ac:dyDescent="0.25">
      <c r="B99" s="103" t="s">
        <v>879</v>
      </c>
      <c r="C99" s="95" t="s">
        <v>462</v>
      </c>
      <c r="D99" s="96">
        <v>12</v>
      </c>
    </row>
    <row r="100" spans="2:4" ht="15.75" customHeight="1" x14ac:dyDescent="0.25">
      <c r="B100" s="103" t="s">
        <v>880</v>
      </c>
      <c r="C100" s="95" t="s">
        <v>462</v>
      </c>
      <c r="D100" s="96">
        <v>12</v>
      </c>
    </row>
    <row r="101" spans="2:4" ht="15.75" customHeight="1" x14ac:dyDescent="0.25">
      <c r="B101" s="103" t="s">
        <v>881</v>
      </c>
      <c r="C101" s="95" t="s">
        <v>456</v>
      </c>
      <c r="D101" s="96">
        <v>4</v>
      </c>
    </row>
    <row r="102" spans="2:4" ht="15.75" customHeight="1" x14ac:dyDescent="0.25">
      <c r="B102" s="103" t="s">
        <v>882</v>
      </c>
      <c r="C102" s="95" t="s">
        <v>463</v>
      </c>
      <c r="D102" s="96">
        <v>11</v>
      </c>
    </row>
    <row r="103" spans="2:4" ht="15.75" customHeight="1" x14ac:dyDescent="0.25">
      <c r="B103" s="103" t="s">
        <v>883</v>
      </c>
      <c r="C103" s="95" t="s">
        <v>463</v>
      </c>
      <c r="D103" s="96">
        <v>11</v>
      </c>
    </row>
    <row r="104" spans="2:4" ht="15.75" customHeight="1" x14ac:dyDescent="0.25">
      <c r="B104" s="103" t="s">
        <v>884</v>
      </c>
      <c r="C104" s="95" t="s">
        <v>457</v>
      </c>
      <c r="D104" s="96">
        <v>6</v>
      </c>
    </row>
    <row r="105" spans="2:4" ht="15.75" customHeight="1" x14ac:dyDescent="0.25">
      <c r="B105" s="103" t="s">
        <v>885</v>
      </c>
      <c r="C105" s="95" t="s">
        <v>462</v>
      </c>
      <c r="D105" s="96">
        <v>12</v>
      </c>
    </row>
    <row r="106" spans="2:4" ht="15.75" customHeight="1" x14ac:dyDescent="0.25">
      <c r="B106" s="103" t="s">
        <v>886</v>
      </c>
      <c r="C106" s="95" t="s">
        <v>462</v>
      </c>
      <c r="D106" s="96">
        <v>12</v>
      </c>
    </row>
    <row r="107" spans="2:4" ht="15.75" customHeight="1" x14ac:dyDescent="0.25">
      <c r="B107" s="103" t="s">
        <v>887</v>
      </c>
      <c r="C107" s="95" t="s">
        <v>462</v>
      </c>
      <c r="D107" s="96">
        <v>12</v>
      </c>
    </row>
    <row r="108" spans="2:4" ht="15.75" customHeight="1" x14ac:dyDescent="0.25">
      <c r="B108" s="103" t="s">
        <v>888</v>
      </c>
      <c r="C108" s="95" t="s">
        <v>456</v>
      </c>
      <c r="D108" s="96">
        <v>4</v>
      </c>
    </row>
    <row r="109" spans="2:4" ht="15.75" customHeight="1" x14ac:dyDescent="0.25">
      <c r="B109" s="103" t="s">
        <v>889</v>
      </c>
      <c r="C109" s="95" t="s">
        <v>462</v>
      </c>
      <c r="D109" s="96">
        <v>12</v>
      </c>
    </row>
    <row r="110" spans="2:4" ht="15.75" customHeight="1" x14ac:dyDescent="0.25">
      <c r="B110" s="103" t="s">
        <v>890</v>
      </c>
      <c r="C110" s="95" t="s">
        <v>454</v>
      </c>
      <c r="D110" s="96">
        <v>1</v>
      </c>
    </row>
    <row r="111" spans="2:4" ht="15.75" customHeight="1" x14ac:dyDescent="0.25">
      <c r="B111" s="103" t="s">
        <v>813</v>
      </c>
      <c r="C111" s="95" t="s">
        <v>454</v>
      </c>
      <c r="D111" s="96">
        <v>1</v>
      </c>
    </row>
    <row r="112" spans="2:4" ht="15.75" customHeight="1" x14ac:dyDescent="0.25">
      <c r="B112" s="103" t="s">
        <v>891</v>
      </c>
      <c r="C112" s="95" t="s">
        <v>456</v>
      </c>
      <c r="D112" s="96">
        <v>4</v>
      </c>
    </row>
    <row r="113" spans="2:4" ht="15.75" customHeight="1" x14ac:dyDescent="0.25">
      <c r="B113" s="103" t="s">
        <v>892</v>
      </c>
      <c r="C113" s="95" t="s">
        <v>462</v>
      </c>
      <c r="D113" s="96">
        <v>12</v>
      </c>
    </row>
    <row r="114" spans="2:4" ht="15.75" customHeight="1" x14ac:dyDescent="0.25">
      <c r="B114" s="103" t="s">
        <v>892</v>
      </c>
      <c r="C114" s="95" t="s">
        <v>463</v>
      </c>
      <c r="D114" s="96">
        <v>11</v>
      </c>
    </row>
    <row r="115" spans="2:4" ht="15.75" customHeight="1" x14ac:dyDescent="0.25">
      <c r="B115" s="103" t="s">
        <v>893</v>
      </c>
      <c r="C115" s="95" t="s">
        <v>462</v>
      </c>
      <c r="D115" s="96">
        <v>12</v>
      </c>
    </row>
    <row r="116" spans="2:4" ht="15.75" customHeight="1" x14ac:dyDescent="0.25">
      <c r="B116" s="103" t="s">
        <v>894</v>
      </c>
      <c r="C116" s="95" t="s">
        <v>457</v>
      </c>
      <c r="D116" s="96">
        <v>6</v>
      </c>
    </row>
    <row r="117" spans="2:4" ht="15.75" customHeight="1" x14ac:dyDescent="0.25">
      <c r="B117" s="103" t="s">
        <v>895</v>
      </c>
      <c r="C117" s="95" t="s">
        <v>462</v>
      </c>
      <c r="D117" s="96">
        <v>12</v>
      </c>
    </row>
    <row r="118" spans="2:4" ht="15.75" customHeight="1" x14ac:dyDescent="0.25">
      <c r="B118" s="103" t="s">
        <v>895</v>
      </c>
      <c r="C118" s="95" t="s">
        <v>462</v>
      </c>
      <c r="D118" s="96">
        <v>12</v>
      </c>
    </row>
    <row r="119" spans="2:4" ht="15.75" customHeight="1" x14ac:dyDescent="0.25">
      <c r="B119" s="103" t="s">
        <v>896</v>
      </c>
      <c r="C119" s="95" t="s">
        <v>454</v>
      </c>
      <c r="D119" s="96">
        <v>1</v>
      </c>
    </row>
    <row r="120" spans="2:4" ht="15.75" customHeight="1" x14ac:dyDescent="0.25">
      <c r="B120" s="103" t="s">
        <v>897</v>
      </c>
      <c r="C120" s="95" t="s">
        <v>462</v>
      </c>
      <c r="D120" s="96">
        <v>12</v>
      </c>
    </row>
    <row r="121" spans="2:4" ht="15.75" customHeight="1" x14ac:dyDescent="0.25">
      <c r="B121" s="103" t="s">
        <v>898</v>
      </c>
      <c r="C121" s="95" t="s">
        <v>456</v>
      </c>
      <c r="D121" s="96">
        <v>4</v>
      </c>
    </row>
    <row r="122" spans="2:4" ht="15.75" customHeight="1" x14ac:dyDescent="0.25">
      <c r="B122" s="103" t="s">
        <v>899</v>
      </c>
      <c r="C122" s="95" t="s">
        <v>455</v>
      </c>
      <c r="D122" s="96">
        <v>3</v>
      </c>
    </row>
    <row r="123" spans="2:4" ht="15.75" customHeight="1" x14ac:dyDescent="0.25">
      <c r="B123" s="103" t="s">
        <v>900</v>
      </c>
      <c r="C123" s="95" t="s">
        <v>462</v>
      </c>
      <c r="D123" s="96">
        <v>12</v>
      </c>
    </row>
    <row r="124" spans="2:4" ht="15.75" customHeight="1" x14ac:dyDescent="0.25">
      <c r="B124" s="103" t="s">
        <v>901</v>
      </c>
      <c r="C124" s="95" t="s">
        <v>456</v>
      </c>
      <c r="D124" s="96">
        <v>4</v>
      </c>
    </row>
    <row r="125" spans="2:4" ht="15.75" customHeight="1" x14ac:dyDescent="0.25">
      <c r="B125" s="103" t="s">
        <v>902</v>
      </c>
      <c r="C125" s="95" t="s">
        <v>458</v>
      </c>
      <c r="D125" s="96">
        <v>7</v>
      </c>
    </row>
    <row r="126" spans="2:4" ht="15.75" customHeight="1" x14ac:dyDescent="0.25">
      <c r="B126" s="103" t="s">
        <v>903</v>
      </c>
      <c r="C126" s="95" t="s">
        <v>457</v>
      </c>
      <c r="D126" s="96">
        <v>6</v>
      </c>
    </row>
    <row r="127" spans="2:4" ht="15.75" customHeight="1" x14ac:dyDescent="0.25">
      <c r="B127" s="103" t="s">
        <v>904</v>
      </c>
      <c r="C127" s="95" t="s">
        <v>459</v>
      </c>
      <c r="D127" s="96">
        <v>8</v>
      </c>
    </row>
    <row r="128" spans="2:4" ht="15.75" customHeight="1" x14ac:dyDescent="0.25">
      <c r="B128" s="103" t="s">
        <v>905</v>
      </c>
      <c r="C128" s="95" t="s">
        <v>462</v>
      </c>
      <c r="D128" s="96">
        <v>12</v>
      </c>
    </row>
    <row r="129" spans="2:4" ht="15.75" customHeight="1" x14ac:dyDescent="0.25">
      <c r="B129" s="103" t="s">
        <v>906</v>
      </c>
      <c r="C129" s="95" t="s">
        <v>454</v>
      </c>
      <c r="D129" s="96">
        <v>1</v>
      </c>
    </row>
    <row r="130" spans="2:4" ht="15.75" customHeight="1" x14ac:dyDescent="0.25">
      <c r="B130" s="103" t="s">
        <v>907</v>
      </c>
      <c r="C130" s="95" t="s">
        <v>454</v>
      </c>
      <c r="D130" s="96">
        <v>1</v>
      </c>
    </row>
    <row r="131" spans="2:4" ht="15.75" customHeight="1" x14ac:dyDescent="0.25">
      <c r="B131" s="103" t="s">
        <v>908</v>
      </c>
      <c r="C131" s="95" t="s">
        <v>455</v>
      </c>
      <c r="D131" s="96">
        <v>3</v>
      </c>
    </row>
    <row r="132" spans="2:4" ht="15.75" customHeight="1" x14ac:dyDescent="0.25">
      <c r="B132" s="103" t="s">
        <v>909</v>
      </c>
      <c r="C132" s="95" t="s">
        <v>456</v>
      </c>
      <c r="D132" s="96">
        <v>4</v>
      </c>
    </row>
    <row r="133" spans="2:4" ht="15.75" customHeight="1" x14ac:dyDescent="0.25">
      <c r="B133" s="103" t="s">
        <v>910</v>
      </c>
      <c r="C133" s="95" t="s">
        <v>454</v>
      </c>
      <c r="D133" s="96">
        <v>1</v>
      </c>
    </row>
    <row r="134" spans="2:4" ht="15.75" customHeight="1" x14ac:dyDescent="0.25">
      <c r="B134" s="103" t="s">
        <v>911</v>
      </c>
      <c r="C134" s="95" t="s">
        <v>458</v>
      </c>
      <c r="D134" s="96">
        <v>7</v>
      </c>
    </row>
    <row r="135" spans="2:4" ht="15.75" customHeight="1" x14ac:dyDescent="0.25">
      <c r="B135" s="103" t="s">
        <v>912</v>
      </c>
      <c r="C135" s="95" t="s">
        <v>458</v>
      </c>
      <c r="D135" s="96">
        <v>7</v>
      </c>
    </row>
    <row r="136" spans="2:4" ht="15.75" customHeight="1" x14ac:dyDescent="0.25">
      <c r="B136" s="103" t="s">
        <v>913</v>
      </c>
      <c r="C136" s="95" t="s">
        <v>462</v>
      </c>
      <c r="D136" s="96">
        <v>12</v>
      </c>
    </row>
    <row r="137" spans="2:4" ht="15.75" customHeight="1" x14ac:dyDescent="0.25">
      <c r="B137" s="103" t="s">
        <v>914</v>
      </c>
      <c r="C137" s="95" t="s">
        <v>456</v>
      </c>
      <c r="D137" s="96">
        <v>4</v>
      </c>
    </row>
    <row r="138" spans="2:4" ht="15.75" customHeight="1" x14ac:dyDescent="0.25">
      <c r="B138" s="103" t="s">
        <v>915</v>
      </c>
      <c r="C138" s="95" t="s">
        <v>456</v>
      </c>
      <c r="D138" s="96">
        <v>4</v>
      </c>
    </row>
    <row r="139" spans="2:4" ht="15.75" customHeight="1" x14ac:dyDescent="0.25">
      <c r="B139" s="103" t="s">
        <v>916</v>
      </c>
      <c r="C139" s="95" t="s">
        <v>463</v>
      </c>
      <c r="D139" s="96">
        <v>11</v>
      </c>
    </row>
    <row r="140" spans="2:4" ht="15.75" customHeight="1" x14ac:dyDescent="0.25">
      <c r="B140" s="103" t="s">
        <v>917</v>
      </c>
      <c r="C140" s="95" t="s">
        <v>455</v>
      </c>
      <c r="D140" s="96">
        <v>3</v>
      </c>
    </row>
    <row r="141" spans="2:4" ht="15.75" customHeight="1" x14ac:dyDescent="0.25">
      <c r="B141" s="103" t="s">
        <v>918</v>
      </c>
      <c r="C141" s="95" t="s">
        <v>462</v>
      </c>
      <c r="D141" s="96">
        <v>12</v>
      </c>
    </row>
    <row r="142" spans="2:4" ht="15.75" customHeight="1" x14ac:dyDescent="0.25">
      <c r="B142" s="103" t="s">
        <v>919</v>
      </c>
      <c r="C142" s="95" t="s">
        <v>462</v>
      </c>
      <c r="D142" s="96">
        <v>12</v>
      </c>
    </row>
    <row r="143" spans="2:4" ht="15.75" customHeight="1" x14ac:dyDescent="0.25">
      <c r="B143" s="103" t="s">
        <v>919</v>
      </c>
      <c r="C143" s="95" t="s">
        <v>462</v>
      </c>
      <c r="D143" s="96">
        <v>12</v>
      </c>
    </row>
    <row r="144" spans="2:4" ht="15.75" customHeight="1" x14ac:dyDescent="0.25">
      <c r="B144" s="103" t="s">
        <v>920</v>
      </c>
      <c r="C144" s="95" t="s">
        <v>454</v>
      </c>
      <c r="D144" s="96">
        <v>1</v>
      </c>
    </row>
    <row r="145" spans="2:4" ht="15.75" customHeight="1" x14ac:dyDescent="0.25">
      <c r="B145" s="103" t="s">
        <v>921</v>
      </c>
      <c r="C145" s="95" t="s">
        <v>456</v>
      </c>
      <c r="D145" s="96">
        <v>4</v>
      </c>
    </row>
    <row r="146" spans="2:4" ht="15.75" customHeight="1" x14ac:dyDescent="0.25">
      <c r="B146" s="103" t="s">
        <v>922</v>
      </c>
      <c r="C146" s="95" t="s">
        <v>455</v>
      </c>
      <c r="D146" s="96">
        <v>3</v>
      </c>
    </row>
    <row r="147" spans="2:4" ht="15.75" customHeight="1" x14ac:dyDescent="0.25">
      <c r="B147" s="103" t="s">
        <v>923</v>
      </c>
      <c r="C147" s="95" t="s">
        <v>455</v>
      </c>
      <c r="D147" s="96">
        <v>3</v>
      </c>
    </row>
    <row r="148" spans="2:4" ht="15.75" customHeight="1" x14ac:dyDescent="0.25">
      <c r="B148" s="103" t="s">
        <v>924</v>
      </c>
      <c r="C148" s="95" t="s">
        <v>456</v>
      </c>
      <c r="D148" s="96">
        <v>4</v>
      </c>
    </row>
    <row r="149" spans="2:4" ht="15.75" customHeight="1" x14ac:dyDescent="0.25">
      <c r="B149" s="103" t="s">
        <v>925</v>
      </c>
      <c r="C149" s="95" t="s">
        <v>462</v>
      </c>
      <c r="D149" s="96">
        <v>12</v>
      </c>
    </row>
    <row r="150" spans="2:4" ht="15.75" customHeight="1" x14ac:dyDescent="0.25">
      <c r="B150" s="103" t="s">
        <v>926</v>
      </c>
      <c r="C150" s="95" t="s">
        <v>462</v>
      </c>
      <c r="D150" s="96">
        <v>12</v>
      </c>
    </row>
    <row r="151" spans="2:4" ht="15.75" customHeight="1" x14ac:dyDescent="0.25">
      <c r="B151" s="103" t="s">
        <v>927</v>
      </c>
      <c r="C151" s="95" t="s">
        <v>454</v>
      </c>
      <c r="D151" s="96">
        <v>1</v>
      </c>
    </row>
    <row r="152" spans="2:4" ht="15.75" customHeight="1" x14ac:dyDescent="0.25">
      <c r="B152" s="103" t="s">
        <v>928</v>
      </c>
      <c r="C152" s="95" t="s">
        <v>462</v>
      </c>
      <c r="D152" s="96">
        <v>12</v>
      </c>
    </row>
    <row r="153" spans="2:4" ht="15.75" customHeight="1" x14ac:dyDescent="0.25">
      <c r="B153" s="103" t="s">
        <v>929</v>
      </c>
      <c r="C153" s="95" t="s">
        <v>455</v>
      </c>
      <c r="D153" s="96">
        <v>3</v>
      </c>
    </row>
    <row r="154" spans="2:4" ht="15.75" customHeight="1" x14ac:dyDescent="0.25">
      <c r="B154" s="103" t="s">
        <v>930</v>
      </c>
      <c r="C154" s="95" t="s">
        <v>454</v>
      </c>
      <c r="D154" s="96">
        <v>2</v>
      </c>
    </row>
    <row r="155" spans="2:4" ht="15.75" customHeight="1" x14ac:dyDescent="0.25">
      <c r="B155" s="103" t="s">
        <v>931</v>
      </c>
      <c r="C155" s="95" t="s">
        <v>458</v>
      </c>
      <c r="D155" s="96">
        <v>7</v>
      </c>
    </row>
    <row r="156" spans="2:4" ht="15.75" customHeight="1" x14ac:dyDescent="0.25">
      <c r="B156" s="103" t="s">
        <v>932</v>
      </c>
      <c r="C156" s="95" t="s">
        <v>458</v>
      </c>
      <c r="D156" s="96">
        <v>7</v>
      </c>
    </row>
    <row r="157" spans="2:4" ht="15.75" customHeight="1" x14ac:dyDescent="0.25">
      <c r="B157" s="103" t="s">
        <v>933</v>
      </c>
      <c r="C157" s="95" t="s">
        <v>457</v>
      </c>
      <c r="D157" s="96">
        <v>6</v>
      </c>
    </row>
    <row r="158" spans="2:4" ht="15.75" customHeight="1" x14ac:dyDescent="0.25">
      <c r="B158" s="103" t="s">
        <v>934</v>
      </c>
      <c r="C158" s="95" t="s">
        <v>457</v>
      </c>
      <c r="D158" s="96">
        <v>6</v>
      </c>
    </row>
    <row r="159" spans="2:4" ht="15.75" customHeight="1" x14ac:dyDescent="0.25">
      <c r="B159" s="103" t="s">
        <v>935</v>
      </c>
      <c r="C159" s="95" t="s">
        <v>457</v>
      </c>
      <c r="D159" s="96">
        <v>6</v>
      </c>
    </row>
    <row r="160" spans="2:4" ht="15.75" customHeight="1" x14ac:dyDescent="0.25">
      <c r="B160" s="103" t="s">
        <v>936</v>
      </c>
      <c r="C160" s="95" t="s">
        <v>454</v>
      </c>
      <c r="D160" s="96">
        <v>2</v>
      </c>
    </row>
    <row r="161" spans="2:4" ht="15.75" customHeight="1" x14ac:dyDescent="0.25">
      <c r="B161" s="103" t="s">
        <v>937</v>
      </c>
      <c r="C161" s="95" t="s">
        <v>462</v>
      </c>
      <c r="D161" s="96">
        <v>12</v>
      </c>
    </row>
    <row r="162" spans="2:4" ht="15.75" customHeight="1" x14ac:dyDescent="0.25">
      <c r="B162" s="103" t="s">
        <v>938</v>
      </c>
      <c r="C162" s="95" t="s">
        <v>457</v>
      </c>
      <c r="D162" s="96">
        <v>6</v>
      </c>
    </row>
    <row r="163" spans="2:4" ht="15.75" customHeight="1" x14ac:dyDescent="0.25">
      <c r="B163" s="103" t="s">
        <v>939</v>
      </c>
      <c r="C163" s="95" t="s">
        <v>462</v>
      </c>
      <c r="D163" s="96">
        <v>12</v>
      </c>
    </row>
    <row r="164" spans="2:4" ht="15.75" customHeight="1" x14ac:dyDescent="0.25">
      <c r="B164" s="103" t="s">
        <v>940</v>
      </c>
      <c r="C164" s="95" t="s">
        <v>462</v>
      </c>
      <c r="D164" s="96">
        <v>12</v>
      </c>
    </row>
    <row r="165" spans="2:4" ht="15.75" customHeight="1" x14ac:dyDescent="0.25">
      <c r="B165" s="103" t="s">
        <v>941</v>
      </c>
      <c r="C165" s="95" t="s">
        <v>457</v>
      </c>
      <c r="D165" s="96">
        <v>6</v>
      </c>
    </row>
    <row r="166" spans="2:4" ht="15.75" customHeight="1" x14ac:dyDescent="0.25">
      <c r="B166" s="103" t="s">
        <v>942</v>
      </c>
      <c r="C166" s="95" t="s">
        <v>458</v>
      </c>
      <c r="D166" s="96">
        <v>7</v>
      </c>
    </row>
    <row r="167" spans="2:4" ht="15.75" customHeight="1" x14ac:dyDescent="0.25">
      <c r="B167" s="103" t="s">
        <v>943</v>
      </c>
      <c r="C167" s="95" t="s">
        <v>455</v>
      </c>
      <c r="D167" s="96">
        <v>3</v>
      </c>
    </row>
    <row r="168" spans="2:4" ht="15.75" customHeight="1" x14ac:dyDescent="0.25">
      <c r="B168" s="103" t="s">
        <v>944</v>
      </c>
      <c r="C168" s="95" t="s">
        <v>462</v>
      </c>
      <c r="D168" s="96">
        <v>12</v>
      </c>
    </row>
    <row r="169" spans="2:4" ht="15.75" customHeight="1" x14ac:dyDescent="0.25">
      <c r="B169" s="103" t="s">
        <v>945</v>
      </c>
      <c r="C169" s="95" t="s">
        <v>454</v>
      </c>
      <c r="D169" s="96">
        <v>1</v>
      </c>
    </row>
    <row r="170" spans="2:4" ht="15.75" customHeight="1" x14ac:dyDescent="0.25">
      <c r="B170" s="103" t="s">
        <v>946</v>
      </c>
      <c r="C170" s="95" t="s">
        <v>454</v>
      </c>
      <c r="D170" s="96">
        <v>1</v>
      </c>
    </row>
    <row r="171" spans="2:4" ht="15.75" customHeight="1" x14ac:dyDescent="0.25">
      <c r="B171" s="103" t="s">
        <v>947</v>
      </c>
      <c r="C171" s="95" t="s">
        <v>454</v>
      </c>
      <c r="D171" s="96">
        <v>1</v>
      </c>
    </row>
    <row r="172" spans="2:4" ht="15.75" customHeight="1" x14ac:dyDescent="0.25">
      <c r="B172" s="103" t="s">
        <v>948</v>
      </c>
      <c r="C172" s="95" t="s">
        <v>454</v>
      </c>
      <c r="D172" s="96">
        <v>1</v>
      </c>
    </row>
    <row r="173" spans="2:4" ht="15.75" customHeight="1" x14ac:dyDescent="0.25">
      <c r="B173" s="103" t="s">
        <v>949</v>
      </c>
      <c r="C173" s="95" t="s">
        <v>455</v>
      </c>
      <c r="D173" s="96">
        <v>3</v>
      </c>
    </row>
    <row r="174" spans="2:4" ht="15.75" customHeight="1" x14ac:dyDescent="0.25">
      <c r="B174" s="103" t="s">
        <v>950</v>
      </c>
      <c r="C174" s="95" t="s">
        <v>454</v>
      </c>
      <c r="D174" s="96">
        <v>1</v>
      </c>
    </row>
    <row r="175" spans="2:4" ht="15.75" customHeight="1" x14ac:dyDescent="0.25">
      <c r="B175" s="103" t="s">
        <v>951</v>
      </c>
      <c r="C175" s="95" t="s">
        <v>458</v>
      </c>
      <c r="D175" s="96">
        <v>7</v>
      </c>
    </row>
    <row r="176" spans="2:4" ht="15.75" customHeight="1" x14ac:dyDescent="0.25">
      <c r="B176" s="103" t="s">
        <v>952</v>
      </c>
      <c r="C176" s="95" t="s">
        <v>462</v>
      </c>
      <c r="D176" s="96">
        <v>12</v>
      </c>
    </row>
    <row r="177" spans="2:4" ht="15.75" customHeight="1" x14ac:dyDescent="0.25">
      <c r="B177" s="103" t="s">
        <v>953</v>
      </c>
      <c r="C177" s="95" t="s">
        <v>456</v>
      </c>
      <c r="D177" s="96">
        <v>4</v>
      </c>
    </row>
    <row r="178" spans="2:4" ht="15.75" customHeight="1" x14ac:dyDescent="0.25">
      <c r="B178" s="103" t="s">
        <v>455</v>
      </c>
      <c r="C178" s="95" t="s">
        <v>455</v>
      </c>
      <c r="D178" s="96">
        <v>3</v>
      </c>
    </row>
    <row r="179" spans="2:4" ht="15.75" customHeight="1" x14ac:dyDescent="0.25">
      <c r="B179" s="103" t="s">
        <v>954</v>
      </c>
      <c r="C179" s="95" t="s">
        <v>456</v>
      </c>
      <c r="D179" s="96">
        <v>4</v>
      </c>
    </row>
    <row r="180" spans="2:4" ht="15.75" customHeight="1" x14ac:dyDescent="0.25">
      <c r="B180" s="103" t="s">
        <v>955</v>
      </c>
      <c r="C180" s="95" t="s">
        <v>456</v>
      </c>
      <c r="D180" s="96">
        <v>4</v>
      </c>
    </row>
    <row r="181" spans="2:4" ht="15.75" customHeight="1" x14ac:dyDescent="0.25">
      <c r="B181" s="103" t="s">
        <v>830</v>
      </c>
      <c r="C181" s="95" t="s">
        <v>462</v>
      </c>
      <c r="D181" s="96">
        <v>12</v>
      </c>
    </row>
    <row r="182" spans="2:4" ht="15.75" customHeight="1" x14ac:dyDescent="0.25">
      <c r="B182" s="103" t="s">
        <v>956</v>
      </c>
      <c r="C182" s="95" t="s">
        <v>463</v>
      </c>
      <c r="D182" s="96">
        <v>11</v>
      </c>
    </row>
    <row r="183" spans="2:4" ht="15.75" customHeight="1" x14ac:dyDescent="0.25">
      <c r="B183" s="103" t="s">
        <v>957</v>
      </c>
      <c r="C183" s="95" t="s">
        <v>462</v>
      </c>
      <c r="D183" s="96">
        <v>12</v>
      </c>
    </row>
    <row r="184" spans="2:4" ht="15.75" customHeight="1" x14ac:dyDescent="0.25">
      <c r="B184" s="103" t="s">
        <v>817</v>
      </c>
      <c r="C184" s="95" t="s">
        <v>455</v>
      </c>
      <c r="D184" s="96">
        <v>3</v>
      </c>
    </row>
    <row r="185" spans="2:4" ht="15.75" customHeight="1" x14ac:dyDescent="0.25">
      <c r="B185" s="103" t="s">
        <v>958</v>
      </c>
      <c r="C185" s="95" t="s">
        <v>455</v>
      </c>
      <c r="D185" s="96">
        <v>3</v>
      </c>
    </row>
    <row r="186" spans="2:4" ht="15.75" customHeight="1" x14ac:dyDescent="0.25">
      <c r="B186" s="103" t="s">
        <v>959</v>
      </c>
      <c r="C186" s="95" t="s">
        <v>457</v>
      </c>
      <c r="D186" s="96">
        <v>6</v>
      </c>
    </row>
    <row r="187" spans="2:4" ht="15.75" customHeight="1" x14ac:dyDescent="0.25">
      <c r="B187" s="103" t="s">
        <v>960</v>
      </c>
      <c r="C187" s="95" t="s">
        <v>463</v>
      </c>
      <c r="D187" s="96">
        <v>11</v>
      </c>
    </row>
    <row r="188" spans="2:4" ht="15.75" customHeight="1" x14ac:dyDescent="0.25">
      <c r="B188" s="103" t="s">
        <v>961</v>
      </c>
      <c r="C188" s="95" t="s">
        <v>455</v>
      </c>
      <c r="D188" s="96">
        <v>3</v>
      </c>
    </row>
    <row r="189" spans="2:4" ht="15.75" customHeight="1" x14ac:dyDescent="0.25">
      <c r="B189" s="103" t="s">
        <v>961</v>
      </c>
      <c r="C189" s="95" t="s">
        <v>456</v>
      </c>
      <c r="D189" s="96">
        <v>4</v>
      </c>
    </row>
    <row r="190" spans="2:4" ht="15.75" customHeight="1" x14ac:dyDescent="0.25">
      <c r="B190" s="103" t="s">
        <v>962</v>
      </c>
      <c r="C190" s="95" t="s">
        <v>463</v>
      </c>
      <c r="D190" s="96">
        <v>11</v>
      </c>
    </row>
    <row r="191" spans="2:4" ht="15.75" customHeight="1" x14ac:dyDescent="0.25">
      <c r="B191" s="103" t="s">
        <v>963</v>
      </c>
      <c r="C191" s="95" t="s">
        <v>463</v>
      </c>
      <c r="D191" s="96">
        <v>11</v>
      </c>
    </row>
    <row r="192" spans="2:4" ht="15.75" customHeight="1" x14ac:dyDescent="0.25">
      <c r="B192" s="103" t="s">
        <v>964</v>
      </c>
      <c r="C192" s="95" t="s">
        <v>462</v>
      </c>
      <c r="D192" s="96">
        <v>12</v>
      </c>
    </row>
    <row r="193" spans="2:4" ht="15.75" customHeight="1" x14ac:dyDescent="0.25">
      <c r="B193" s="103" t="s">
        <v>965</v>
      </c>
      <c r="C193" s="95" t="s">
        <v>456</v>
      </c>
      <c r="D193" s="96">
        <v>4</v>
      </c>
    </row>
    <row r="194" spans="2:4" ht="15.75" customHeight="1" x14ac:dyDescent="0.25">
      <c r="B194" s="103" t="s">
        <v>966</v>
      </c>
      <c r="C194" s="95" t="s">
        <v>458</v>
      </c>
      <c r="D194" s="96">
        <v>7</v>
      </c>
    </row>
    <row r="195" spans="2:4" ht="15.75" customHeight="1" x14ac:dyDescent="0.25">
      <c r="B195" s="103" t="s">
        <v>967</v>
      </c>
      <c r="C195" s="95" t="s">
        <v>462</v>
      </c>
      <c r="D195" s="96">
        <v>12</v>
      </c>
    </row>
    <row r="196" spans="2:4" ht="15.75" customHeight="1" x14ac:dyDescent="0.25">
      <c r="B196" s="103" t="s">
        <v>968</v>
      </c>
      <c r="C196" s="95" t="s">
        <v>456</v>
      </c>
      <c r="D196" s="96">
        <v>4</v>
      </c>
    </row>
    <row r="197" spans="2:4" ht="15.75" customHeight="1" x14ac:dyDescent="0.25">
      <c r="B197" s="103" t="s">
        <v>969</v>
      </c>
      <c r="C197" s="95" t="s">
        <v>457</v>
      </c>
      <c r="D197" s="96">
        <v>6</v>
      </c>
    </row>
    <row r="198" spans="2:4" ht="15.75" customHeight="1" x14ac:dyDescent="0.25">
      <c r="B198" s="103" t="s">
        <v>970</v>
      </c>
      <c r="C198" s="95" t="s">
        <v>456</v>
      </c>
      <c r="D198" s="96">
        <v>4</v>
      </c>
    </row>
    <row r="199" spans="2:4" ht="15.75" customHeight="1" x14ac:dyDescent="0.25">
      <c r="B199" s="103" t="s">
        <v>971</v>
      </c>
      <c r="C199" s="95" t="s">
        <v>455</v>
      </c>
      <c r="D199" s="96">
        <v>3</v>
      </c>
    </row>
    <row r="200" spans="2:4" ht="15.75" customHeight="1" x14ac:dyDescent="0.25">
      <c r="B200" s="103" t="s">
        <v>972</v>
      </c>
      <c r="C200" s="95" t="s">
        <v>456</v>
      </c>
      <c r="D200" s="96">
        <v>4</v>
      </c>
    </row>
    <row r="201" spans="2:4" ht="15.75" customHeight="1" x14ac:dyDescent="0.25">
      <c r="B201" s="103" t="s">
        <v>973</v>
      </c>
      <c r="C201" s="95" t="s">
        <v>454</v>
      </c>
      <c r="D201" s="96">
        <v>1</v>
      </c>
    </row>
    <row r="202" spans="2:4" ht="15.75" customHeight="1" x14ac:dyDescent="0.25">
      <c r="B202" s="103" t="s">
        <v>974</v>
      </c>
      <c r="C202" s="95" t="s">
        <v>460</v>
      </c>
      <c r="D202" s="96">
        <v>9</v>
      </c>
    </row>
    <row r="203" spans="2:4" ht="15.75" customHeight="1" x14ac:dyDescent="0.25">
      <c r="B203" s="103" t="s">
        <v>975</v>
      </c>
      <c r="C203" s="95" t="s">
        <v>462</v>
      </c>
      <c r="D203" s="96">
        <v>12</v>
      </c>
    </row>
    <row r="204" spans="2:4" ht="15.75" customHeight="1" x14ac:dyDescent="0.25">
      <c r="B204" s="103" t="s">
        <v>976</v>
      </c>
      <c r="C204" s="95" t="s">
        <v>454</v>
      </c>
      <c r="D204" s="96">
        <v>1</v>
      </c>
    </row>
    <row r="205" spans="2:4" ht="15.75" customHeight="1" x14ac:dyDescent="0.25">
      <c r="B205" s="103" t="s">
        <v>977</v>
      </c>
      <c r="C205" s="95" t="s">
        <v>459</v>
      </c>
      <c r="D205" s="96">
        <v>8</v>
      </c>
    </row>
    <row r="206" spans="2:4" ht="15.75" customHeight="1" x14ac:dyDescent="0.25">
      <c r="B206" s="103" t="s">
        <v>978</v>
      </c>
      <c r="C206" s="95" t="s">
        <v>460</v>
      </c>
      <c r="D206" s="96">
        <v>9</v>
      </c>
    </row>
    <row r="207" spans="2:4" ht="15.75" customHeight="1" x14ac:dyDescent="0.25">
      <c r="B207" s="103" t="s">
        <v>979</v>
      </c>
      <c r="C207" s="95" t="s">
        <v>460</v>
      </c>
      <c r="D207" s="96">
        <v>9</v>
      </c>
    </row>
    <row r="208" spans="2:4" ht="15.75" customHeight="1" x14ac:dyDescent="0.25">
      <c r="B208" s="103" t="s">
        <v>980</v>
      </c>
      <c r="C208" s="95" t="s">
        <v>454</v>
      </c>
      <c r="D208" s="96">
        <v>1</v>
      </c>
    </row>
    <row r="209" spans="2:4" ht="15.75" customHeight="1" x14ac:dyDescent="0.25">
      <c r="B209" s="103" t="s">
        <v>981</v>
      </c>
      <c r="C209" s="95" t="s">
        <v>456</v>
      </c>
      <c r="D209" s="96">
        <v>4</v>
      </c>
    </row>
    <row r="210" spans="2:4" ht="15.75" customHeight="1" x14ac:dyDescent="0.25">
      <c r="B210" s="103" t="s">
        <v>982</v>
      </c>
      <c r="C210" s="95" t="s">
        <v>454</v>
      </c>
      <c r="D210" s="96">
        <v>1</v>
      </c>
    </row>
    <row r="211" spans="2:4" ht="15.75" customHeight="1" x14ac:dyDescent="0.25">
      <c r="B211" s="103" t="s">
        <v>983</v>
      </c>
      <c r="C211" s="95" t="s">
        <v>458</v>
      </c>
      <c r="D211" s="96">
        <v>7</v>
      </c>
    </row>
    <row r="212" spans="2:4" ht="15.75" customHeight="1" x14ac:dyDescent="0.25">
      <c r="B212" s="103" t="s">
        <v>984</v>
      </c>
      <c r="C212" s="95" t="s">
        <v>457</v>
      </c>
      <c r="D212" s="96">
        <v>6</v>
      </c>
    </row>
    <row r="213" spans="2:4" ht="15.75" customHeight="1" x14ac:dyDescent="0.25">
      <c r="B213" s="103" t="s">
        <v>985</v>
      </c>
      <c r="C213" s="95" t="s">
        <v>455</v>
      </c>
      <c r="D213" s="96">
        <v>3</v>
      </c>
    </row>
    <row r="214" spans="2:4" ht="15.75" customHeight="1" x14ac:dyDescent="0.25">
      <c r="B214" s="103" t="s">
        <v>986</v>
      </c>
      <c r="C214" s="95" t="s">
        <v>454</v>
      </c>
      <c r="D214" s="96">
        <v>1</v>
      </c>
    </row>
    <row r="215" spans="2:4" ht="15.75" customHeight="1" x14ac:dyDescent="0.25">
      <c r="B215" s="103" t="s">
        <v>987</v>
      </c>
      <c r="C215" s="95" t="s">
        <v>456</v>
      </c>
      <c r="D215" s="96">
        <v>4</v>
      </c>
    </row>
    <row r="216" spans="2:4" ht="15.75" customHeight="1" x14ac:dyDescent="0.25">
      <c r="B216" s="103" t="s">
        <v>988</v>
      </c>
      <c r="C216" s="95" t="s">
        <v>463</v>
      </c>
      <c r="D216" s="96">
        <v>11</v>
      </c>
    </row>
    <row r="217" spans="2:4" ht="15.75" customHeight="1" x14ac:dyDescent="0.25">
      <c r="B217" s="103" t="s">
        <v>989</v>
      </c>
      <c r="C217" s="95" t="s">
        <v>463</v>
      </c>
      <c r="D217" s="96">
        <v>11</v>
      </c>
    </row>
    <row r="218" spans="2:4" ht="15.75" customHeight="1" x14ac:dyDescent="0.25">
      <c r="B218" s="103" t="s">
        <v>990</v>
      </c>
      <c r="C218" s="95" t="s">
        <v>455</v>
      </c>
      <c r="D218" s="96">
        <v>3</v>
      </c>
    </row>
    <row r="219" spans="2:4" ht="15.75" customHeight="1" x14ac:dyDescent="0.25">
      <c r="B219" s="103" t="s">
        <v>991</v>
      </c>
      <c r="C219" s="95" t="s">
        <v>456</v>
      </c>
      <c r="D219" s="96">
        <v>4</v>
      </c>
    </row>
    <row r="220" spans="2:4" ht="15.75" customHeight="1" x14ac:dyDescent="0.25">
      <c r="B220" s="103" t="s">
        <v>992</v>
      </c>
      <c r="C220" s="95" t="s">
        <v>460</v>
      </c>
      <c r="D220" s="96">
        <v>9</v>
      </c>
    </row>
    <row r="221" spans="2:4" ht="15.75" customHeight="1" x14ac:dyDescent="0.25">
      <c r="B221" s="103" t="s">
        <v>993</v>
      </c>
      <c r="C221" s="95" t="s">
        <v>456</v>
      </c>
      <c r="D221" s="96">
        <v>4</v>
      </c>
    </row>
    <row r="222" spans="2:4" ht="15.75" customHeight="1" x14ac:dyDescent="0.25">
      <c r="B222" s="103" t="s">
        <v>994</v>
      </c>
      <c r="C222" s="95" t="s">
        <v>454</v>
      </c>
      <c r="D222" s="96">
        <v>1</v>
      </c>
    </row>
    <row r="223" spans="2:4" ht="15.75" customHeight="1" x14ac:dyDescent="0.25">
      <c r="B223" s="103" t="s">
        <v>995</v>
      </c>
      <c r="C223" s="95" t="s">
        <v>457</v>
      </c>
      <c r="D223" s="96">
        <v>6</v>
      </c>
    </row>
    <row r="224" spans="2:4" ht="15.75" customHeight="1" x14ac:dyDescent="0.25">
      <c r="B224" s="103" t="s">
        <v>996</v>
      </c>
      <c r="C224" s="95" t="s">
        <v>463</v>
      </c>
      <c r="D224" s="96">
        <v>11</v>
      </c>
    </row>
    <row r="225" spans="2:4" ht="15.75" customHeight="1" x14ac:dyDescent="0.25">
      <c r="B225" s="103" t="s">
        <v>997</v>
      </c>
      <c r="C225" s="95" t="s">
        <v>463</v>
      </c>
      <c r="D225" s="96">
        <v>11</v>
      </c>
    </row>
    <row r="226" spans="2:4" ht="15.75" customHeight="1" x14ac:dyDescent="0.25">
      <c r="B226" s="103" t="s">
        <v>998</v>
      </c>
      <c r="C226" s="95" t="s">
        <v>463</v>
      </c>
      <c r="D226" s="96">
        <v>11</v>
      </c>
    </row>
    <row r="227" spans="2:4" ht="15.75" customHeight="1" x14ac:dyDescent="0.25">
      <c r="B227" s="103" t="s">
        <v>999</v>
      </c>
      <c r="C227" s="95" t="s">
        <v>462</v>
      </c>
      <c r="D227" s="96">
        <v>12</v>
      </c>
    </row>
    <row r="228" spans="2:4" ht="15.75" customHeight="1" x14ac:dyDescent="0.25">
      <c r="B228" s="103" t="s">
        <v>1000</v>
      </c>
      <c r="C228" s="95" t="s">
        <v>454</v>
      </c>
      <c r="D228" s="96">
        <v>1</v>
      </c>
    </row>
    <row r="229" spans="2:4" ht="15.75" customHeight="1" x14ac:dyDescent="0.25">
      <c r="B229" s="103" t="s">
        <v>1001</v>
      </c>
      <c r="C229" s="95" t="s">
        <v>456</v>
      </c>
      <c r="D229" s="96">
        <v>4</v>
      </c>
    </row>
    <row r="230" spans="2:4" ht="15.75" customHeight="1" x14ac:dyDescent="0.25">
      <c r="B230" s="103" t="s">
        <v>1002</v>
      </c>
      <c r="C230" s="95" t="s">
        <v>457</v>
      </c>
      <c r="D230" s="96">
        <v>6</v>
      </c>
    </row>
    <row r="231" spans="2:4" ht="15.75" customHeight="1" x14ac:dyDescent="0.25">
      <c r="B231" s="103" t="s">
        <v>1003</v>
      </c>
      <c r="C231" s="95" t="s">
        <v>456</v>
      </c>
      <c r="D231" s="96">
        <v>4</v>
      </c>
    </row>
    <row r="232" spans="2:4" ht="15.75" customHeight="1" x14ac:dyDescent="0.25">
      <c r="B232" s="103" t="s">
        <v>1004</v>
      </c>
      <c r="C232" s="95" t="s">
        <v>456</v>
      </c>
      <c r="D232" s="96">
        <v>4</v>
      </c>
    </row>
    <row r="233" spans="2:4" ht="15.75" customHeight="1" x14ac:dyDescent="0.25">
      <c r="B233" s="103" t="s">
        <v>1005</v>
      </c>
      <c r="C233" s="95" t="s">
        <v>462</v>
      </c>
      <c r="D233" s="96">
        <v>12</v>
      </c>
    </row>
    <row r="234" spans="2:4" ht="15.75" customHeight="1" x14ac:dyDescent="0.25">
      <c r="B234" s="103" t="s">
        <v>1006</v>
      </c>
      <c r="C234" s="95" t="s">
        <v>457</v>
      </c>
      <c r="D234" s="96">
        <v>6</v>
      </c>
    </row>
    <row r="235" spans="2:4" ht="15.75" customHeight="1" x14ac:dyDescent="0.25">
      <c r="B235" s="103" t="s">
        <v>1006</v>
      </c>
      <c r="C235" s="95" t="s">
        <v>461</v>
      </c>
      <c r="D235" s="96">
        <v>10</v>
      </c>
    </row>
    <row r="236" spans="2:4" ht="15.75" customHeight="1" x14ac:dyDescent="0.25">
      <c r="B236" s="103" t="s">
        <v>1007</v>
      </c>
      <c r="C236" s="95" t="s">
        <v>457</v>
      </c>
      <c r="D236" s="96">
        <v>6</v>
      </c>
    </row>
    <row r="237" spans="2:4" ht="15.75" customHeight="1" x14ac:dyDescent="0.25">
      <c r="B237" s="103" t="s">
        <v>1008</v>
      </c>
      <c r="C237" s="95" t="s">
        <v>456</v>
      </c>
      <c r="D237" s="96">
        <v>4</v>
      </c>
    </row>
    <row r="238" spans="2:4" ht="15.75" customHeight="1" x14ac:dyDescent="0.25">
      <c r="B238" s="103" t="s">
        <v>1009</v>
      </c>
      <c r="C238" s="95" t="s">
        <v>456</v>
      </c>
      <c r="D238" s="96">
        <v>4</v>
      </c>
    </row>
    <row r="239" spans="2:4" ht="15.75" customHeight="1" x14ac:dyDescent="0.25">
      <c r="B239" s="103" t="s">
        <v>1010</v>
      </c>
      <c r="C239" s="95" t="s">
        <v>457</v>
      </c>
      <c r="D239" s="96">
        <v>6</v>
      </c>
    </row>
    <row r="240" spans="2:4" ht="15.75" customHeight="1" x14ac:dyDescent="0.25">
      <c r="B240" s="103" t="s">
        <v>1011</v>
      </c>
      <c r="C240" s="95" t="s">
        <v>456</v>
      </c>
      <c r="D240" s="96">
        <v>4</v>
      </c>
    </row>
    <row r="241" spans="2:4" ht="15.75" customHeight="1" x14ac:dyDescent="0.25">
      <c r="B241" s="103" t="s">
        <v>1012</v>
      </c>
      <c r="C241" s="95" t="s">
        <v>456</v>
      </c>
      <c r="D241" s="96">
        <v>4</v>
      </c>
    </row>
    <row r="242" spans="2:4" ht="15.75" customHeight="1" x14ac:dyDescent="0.25">
      <c r="B242" s="103" t="s">
        <v>1013</v>
      </c>
      <c r="C242" s="95" t="s">
        <v>457</v>
      </c>
      <c r="D242" s="96">
        <v>6</v>
      </c>
    </row>
    <row r="243" spans="2:4" ht="15.75" customHeight="1" x14ac:dyDescent="0.25">
      <c r="B243" s="103" t="s">
        <v>1014</v>
      </c>
      <c r="C243" s="95" t="s">
        <v>463</v>
      </c>
      <c r="D243" s="96">
        <v>11</v>
      </c>
    </row>
    <row r="244" spans="2:4" ht="15.75" customHeight="1" x14ac:dyDescent="0.25">
      <c r="B244" s="103" t="s">
        <v>1015</v>
      </c>
      <c r="C244" s="95" t="s">
        <v>456</v>
      </c>
      <c r="D244" s="96">
        <v>4</v>
      </c>
    </row>
    <row r="245" spans="2:4" ht="15.75" customHeight="1" x14ac:dyDescent="0.25">
      <c r="B245" s="103" t="s">
        <v>1016</v>
      </c>
      <c r="C245" s="95" t="s">
        <v>457</v>
      </c>
      <c r="D245" s="96">
        <v>6</v>
      </c>
    </row>
    <row r="246" spans="2:4" ht="15.75" customHeight="1" x14ac:dyDescent="0.25">
      <c r="B246" s="103" t="s">
        <v>1017</v>
      </c>
      <c r="C246" s="95" t="s">
        <v>454</v>
      </c>
      <c r="D246" s="96">
        <v>1</v>
      </c>
    </row>
    <row r="247" spans="2:4" ht="15.75" customHeight="1" x14ac:dyDescent="0.25">
      <c r="B247" s="103" t="s">
        <v>1018</v>
      </c>
      <c r="C247" s="95" t="s">
        <v>462</v>
      </c>
      <c r="D247" s="96">
        <v>12</v>
      </c>
    </row>
    <row r="248" spans="2:4" ht="15.75" customHeight="1" x14ac:dyDescent="0.25">
      <c r="B248" s="103" t="s">
        <v>1019</v>
      </c>
      <c r="C248" s="95" t="s">
        <v>456</v>
      </c>
      <c r="D248" s="96">
        <v>4</v>
      </c>
    </row>
    <row r="249" spans="2:4" ht="15.75" customHeight="1" x14ac:dyDescent="0.25">
      <c r="B249" s="103" t="s">
        <v>1020</v>
      </c>
      <c r="C249" s="95" t="s">
        <v>454</v>
      </c>
      <c r="D249" s="96">
        <v>1</v>
      </c>
    </row>
    <row r="250" spans="2:4" ht="15.75" customHeight="1" x14ac:dyDescent="0.25">
      <c r="B250" s="103" t="s">
        <v>1021</v>
      </c>
      <c r="C250" s="95" t="s">
        <v>460</v>
      </c>
      <c r="D250" s="96">
        <v>9</v>
      </c>
    </row>
    <row r="251" spans="2:4" ht="15.75" customHeight="1" x14ac:dyDescent="0.25">
      <c r="B251" s="103" t="s">
        <v>1022</v>
      </c>
      <c r="C251" s="95" t="s">
        <v>457</v>
      </c>
      <c r="D251" s="96">
        <v>6</v>
      </c>
    </row>
    <row r="252" spans="2:4" ht="15.75" customHeight="1" x14ac:dyDescent="0.25">
      <c r="B252" s="103" t="s">
        <v>1023</v>
      </c>
      <c r="C252" s="95" t="s">
        <v>462</v>
      </c>
      <c r="D252" s="96">
        <v>12</v>
      </c>
    </row>
    <row r="253" spans="2:4" ht="15.75" customHeight="1" x14ac:dyDescent="0.25">
      <c r="B253" s="103" t="s">
        <v>1024</v>
      </c>
      <c r="C253" s="95" t="s">
        <v>462</v>
      </c>
      <c r="D253" s="96">
        <v>12</v>
      </c>
    </row>
    <row r="254" spans="2:4" ht="15.75" customHeight="1" x14ac:dyDescent="0.25">
      <c r="B254" s="103" t="s">
        <v>1025</v>
      </c>
      <c r="C254" s="95" t="s">
        <v>461</v>
      </c>
      <c r="D254" s="96">
        <v>10</v>
      </c>
    </row>
    <row r="255" spans="2:4" ht="15.75" customHeight="1" x14ac:dyDescent="0.25">
      <c r="B255" s="103" t="s">
        <v>1026</v>
      </c>
      <c r="C255" s="95" t="s">
        <v>458</v>
      </c>
      <c r="D255" s="96">
        <v>7</v>
      </c>
    </row>
    <row r="256" spans="2:4" ht="15.75" customHeight="1" x14ac:dyDescent="0.25">
      <c r="B256" s="103" t="s">
        <v>1027</v>
      </c>
      <c r="C256" s="95" t="s">
        <v>463</v>
      </c>
      <c r="D256" s="96">
        <v>11</v>
      </c>
    </row>
    <row r="257" spans="2:4" ht="15.75" customHeight="1" x14ac:dyDescent="0.25">
      <c r="B257" s="103" t="s">
        <v>1028</v>
      </c>
      <c r="C257" s="95" t="s">
        <v>462</v>
      </c>
      <c r="D257" s="96">
        <v>12</v>
      </c>
    </row>
    <row r="258" spans="2:4" ht="15.75" customHeight="1" x14ac:dyDescent="0.25">
      <c r="B258" s="103" t="s">
        <v>1029</v>
      </c>
      <c r="C258" s="95" t="s">
        <v>454</v>
      </c>
      <c r="D258" s="96">
        <v>1</v>
      </c>
    </row>
    <row r="259" spans="2:4" ht="15.75" customHeight="1" x14ac:dyDescent="0.25">
      <c r="B259" s="103" t="s">
        <v>1030</v>
      </c>
      <c r="C259" s="95" t="s">
        <v>455</v>
      </c>
      <c r="D259" s="96">
        <v>3</v>
      </c>
    </row>
    <row r="260" spans="2:4" ht="15.75" customHeight="1" x14ac:dyDescent="0.25">
      <c r="B260" s="103" t="s">
        <v>1031</v>
      </c>
      <c r="C260" s="95" t="s">
        <v>458</v>
      </c>
      <c r="D260" s="96">
        <v>7</v>
      </c>
    </row>
    <row r="261" spans="2:4" ht="15.75" customHeight="1" x14ac:dyDescent="0.25">
      <c r="B261" s="103" t="s">
        <v>1032</v>
      </c>
      <c r="C261" s="95" t="s">
        <v>457</v>
      </c>
      <c r="D261" s="96">
        <v>6</v>
      </c>
    </row>
    <row r="262" spans="2:4" ht="15.75" customHeight="1" x14ac:dyDescent="0.25">
      <c r="B262" s="103" t="s">
        <v>1033</v>
      </c>
      <c r="C262" s="95" t="s">
        <v>459</v>
      </c>
      <c r="D262" s="96">
        <v>8</v>
      </c>
    </row>
    <row r="263" spans="2:4" ht="15.75" customHeight="1" x14ac:dyDescent="0.25">
      <c r="B263" s="103" t="s">
        <v>1034</v>
      </c>
      <c r="C263" s="95" t="s">
        <v>456</v>
      </c>
      <c r="D263" s="96">
        <v>4</v>
      </c>
    </row>
    <row r="264" spans="2:4" ht="15.75" customHeight="1" x14ac:dyDescent="0.25">
      <c r="B264" s="103" t="s">
        <v>1035</v>
      </c>
      <c r="C264" s="95" t="s">
        <v>462</v>
      </c>
      <c r="D264" s="96">
        <v>12</v>
      </c>
    </row>
    <row r="265" spans="2:4" ht="15.75" customHeight="1" x14ac:dyDescent="0.25">
      <c r="B265" s="103" t="s">
        <v>1036</v>
      </c>
      <c r="C265" s="95" t="s">
        <v>462</v>
      </c>
      <c r="D265" s="96">
        <v>12</v>
      </c>
    </row>
    <row r="266" spans="2:4" ht="15.75" customHeight="1" x14ac:dyDescent="0.25">
      <c r="B266" s="103" t="s">
        <v>1037</v>
      </c>
      <c r="C266" s="95" t="s">
        <v>457</v>
      </c>
      <c r="D266" s="96">
        <v>6</v>
      </c>
    </row>
    <row r="267" spans="2:4" ht="15.75" customHeight="1" x14ac:dyDescent="0.25">
      <c r="B267" s="103" t="s">
        <v>1038</v>
      </c>
      <c r="C267" s="95" t="s">
        <v>455</v>
      </c>
      <c r="D267" s="96">
        <v>3</v>
      </c>
    </row>
    <row r="268" spans="2:4" ht="15.75" customHeight="1" x14ac:dyDescent="0.25">
      <c r="B268" s="103" t="s">
        <v>1039</v>
      </c>
      <c r="C268" s="95" t="s">
        <v>454</v>
      </c>
      <c r="D268" s="96">
        <v>1</v>
      </c>
    </row>
    <row r="269" spans="2:4" ht="15.75" customHeight="1" x14ac:dyDescent="0.25">
      <c r="B269" s="103" t="s">
        <v>1040</v>
      </c>
      <c r="C269" s="95" t="s">
        <v>462</v>
      </c>
      <c r="D269" s="96">
        <v>12</v>
      </c>
    </row>
    <row r="270" spans="2:4" ht="15.75" customHeight="1" x14ac:dyDescent="0.25">
      <c r="B270" s="103" t="s">
        <v>1041</v>
      </c>
      <c r="C270" s="95" t="s">
        <v>463</v>
      </c>
      <c r="D270" s="96">
        <v>11</v>
      </c>
    </row>
    <row r="271" spans="2:4" ht="15.75" customHeight="1" x14ac:dyDescent="0.25">
      <c r="B271" s="103" t="s">
        <v>1042</v>
      </c>
      <c r="C271" s="95" t="s">
        <v>454</v>
      </c>
      <c r="D271" s="96">
        <v>1</v>
      </c>
    </row>
    <row r="272" spans="2:4" ht="15.75" customHeight="1" x14ac:dyDescent="0.25">
      <c r="B272" s="103" t="s">
        <v>1043</v>
      </c>
      <c r="C272" s="95" t="s">
        <v>463</v>
      </c>
      <c r="D272" s="96">
        <v>11</v>
      </c>
    </row>
    <row r="273" spans="2:4" ht="15.75" customHeight="1" x14ac:dyDescent="0.25">
      <c r="B273" s="103" t="s">
        <v>1044</v>
      </c>
      <c r="C273" s="95" t="s">
        <v>463</v>
      </c>
      <c r="D273" s="96">
        <v>11</v>
      </c>
    </row>
    <row r="274" spans="2:4" ht="15.75" customHeight="1" x14ac:dyDescent="0.25">
      <c r="B274" s="103" t="s">
        <v>1045</v>
      </c>
      <c r="C274" s="95" t="s">
        <v>463</v>
      </c>
      <c r="D274" s="96">
        <v>11</v>
      </c>
    </row>
    <row r="275" spans="2:4" ht="15.75" customHeight="1" x14ac:dyDescent="0.25">
      <c r="B275" s="103" t="s">
        <v>1046</v>
      </c>
      <c r="C275" s="95" t="s">
        <v>463</v>
      </c>
      <c r="D275" s="96">
        <v>11</v>
      </c>
    </row>
    <row r="276" spans="2:4" ht="15.75" customHeight="1" x14ac:dyDescent="0.25">
      <c r="B276" s="103" t="s">
        <v>1047</v>
      </c>
      <c r="C276" s="95" t="s">
        <v>456</v>
      </c>
      <c r="D276" s="96">
        <v>4</v>
      </c>
    </row>
    <row r="277" spans="2:4" ht="15.75" customHeight="1" x14ac:dyDescent="0.25">
      <c r="B277" s="103" t="s">
        <v>1048</v>
      </c>
      <c r="C277" s="95" t="s">
        <v>462</v>
      </c>
      <c r="D277" s="96">
        <v>12</v>
      </c>
    </row>
    <row r="278" spans="2:4" ht="15.75" customHeight="1" x14ac:dyDescent="0.25">
      <c r="B278" s="103" t="s">
        <v>1049</v>
      </c>
      <c r="C278" s="95" t="s">
        <v>455</v>
      </c>
      <c r="D278" s="96">
        <v>3</v>
      </c>
    </row>
    <row r="279" spans="2:4" ht="15.75" customHeight="1" x14ac:dyDescent="0.25">
      <c r="B279" s="103" t="s">
        <v>834</v>
      </c>
      <c r="C279" s="95" t="s">
        <v>462</v>
      </c>
      <c r="D279" s="96">
        <v>12</v>
      </c>
    </row>
    <row r="280" spans="2:4" ht="15.75" customHeight="1" x14ac:dyDescent="0.25">
      <c r="B280" s="103" t="s">
        <v>1050</v>
      </c>
      <c r="C280" s="95" t="s">
        <v>463</v>
      </c>
      <c r="D280" s="96">
        <v>11</v>
      </c>
    </row>
    <row r="281" spans="2:4" ht="15.75" customHeight="1" x14ac:dyDescent="0.25">
      <c r="B281" s="103" t="s">
        <v>1051</v>
      </c>
      <c r="C281" s="95" t="s">
        <v>456</v>
      </c>
      <c r="D281" s="96">
        <v>4</v>
      </c>
    </row>
    <row r="282" spans="2:4" ht="15.75" customHeight="1" x14ac:dyDescent="0.25">
      <c r="B282" s="103" t="s">
        <v>1052</v>
      </c>
      <c r="C282" s="95" t="s">
        <v>454</v>
      </c>
      <c r="D282" s="96">
        <v>1</v>
      </c>
    </row>
    <row r="283" spans="2:4" ht="15.75" customHeight="1" x14ac:dyDescent="0.25">
      <c r="B283" s="103" t="s">
        <v>1053</v>
      </c>
      <c r="C283" s="95" t="s">
        <v>455</v>
      </c>
      <c r="D283" s="96">
        <v>3</v>
      </c>
    </row>
    <row r="284" spans="2:4" ht="15.75" customHeight="1" x14ac:dyDescent="0.25">
      <c r="B284" s="103" t="s">
        <v>1054</v>
      </c>
      <c r="C284" s="95" t="s">
        <v>462</v>
      </c>
      <c r="D284" s="96">
        <v>12</v>
      </c>
    </row>
    <row r="285" spans="2:4" ht="15.75" customHeight="1" x14ac:dyDescent="0.25">
      <c r="B285" s="103" t="s">
        <v>1055</v>
      </c>
      <c r="C285" s="95" t="s">
        <v>454</v>
      </c>
      <c r="D285" s="96">
        <v>1</v>
      </c>
    </row>
    <row r="286" spans="2:4" ht="15.75" customHeight="1" x14ac:dyDescent="0.25">
      <c r="B286" s="103" t="s">
        <v>1056</v>
      </c>
      <c r="C286" s="95" t="s">
        <v>454</v>
      </c>
      <c r="D286" s="96">
        <v>1</v>
      </c>
    </row>
    <row r="287" spans="2:4" ht="15.75" customHeight="1" x14ac:dyDescent="0.25">
      <c r="B287" s="103" t="s">
        <v>1057</v>
      </c>
      <c r="C287" s="95" t="s">
        <v>462</v>
      </c>
      <c r="D287" s="96">
        <v>12</v>
      </c>
    </row>
    <row r="288" spans="2:4" ht="15.75" customHeight="1" x14ac:dyDescent="0.25">
      <c r="B288" s="103" t="s">
        <v>1058</v>
      </c>
      <c r="C288" s="95" t="s">
        <v>457</v>
      </c>
      <c r="D288" s="96">
        <v>6</v>
      </c>
    </row>
    <row r="289" spans="2:4" ht="15.75" customHeight="1" x14ac:dyDescent="0.25">
      <c r="B289" s="103" t="s">
        <v>1059</v>
      </c>
      <c r="C289" s="95" t="s">
        <v>457</v>
      </c>
      <c r="D289" s="96">
        <v>6</v>
      </c>
    </row>
    <row r="290" spans="2:4" ht="15.75" customHeight="1" x14ac:dyDescent="0.25">
      <c r="B290" s="103" t="s">
        <v>1060</v>
      </c>
      <c r="C290" s="95" t="s">
        <v>462</v>
      </c>
      <c r="D290" s="96">
        <v>12</v>
      </c>
    </row>
    <row r="291" spans="2:4" ht="15.75" customHeight="1" x14ac:dyDescent="0.25">
      <c r="B291" s="103" t="s">
        <v>1061</v>
      </c>
      <c r="C291" s="95" t="s">
        <v>463</v>
      </c>
      <c r="D291" s="96">
        <v>11</v>
      </c>
    </row>
    <row r="292" spans="2:4" ht="15.75" customHeight="1" x14ac:dyDescent="0.25">
      <c r="B292" s="103" t="s">
        <v>1062</v>
      </c>
      <c r="C292" s="95" t="s">
        <v>454</v>
      </c>
      <c r="D292" s="96">
        <v>1</v>
      </c>
    </row>
    <row r="293" spans="2:4" ht="15.75" customHeight="1" x14ac:dyDescent="0.25">
      <c r="B293" s="103" t="s">
        <v>1063</v>
      </c>
      <c r="C293" s="95" t="s">
        <v>454</v>
      </c>
      <c r="D293" s="96">
        <v>1</v>
      </c>
    </row>
    <row r="294" spans="2:4" ht="15.75" customHeight="1" x14ac:dyDescent="0.25">
      <c r="B294" s="103" t="s">
        <v>1064</v>
      </c>
      <c r="C294" s="95" t="s">
        <v>455</v>
      </c>
      <c r="D294" s="96">
        <v>3</v>
      </c>
    </row>
    <row r="295" spans="2:4" ht="15.75" customHeight="1" x14ac:dyDescent="0.25">
      <c r="B295" s="103" t="s">
        <v>1065</v>
      </c>
      <c r="C295" s="95" t="s">
        <v>456</v>
      </c>
      <c r="D295" s="96">
        <v>4</v>
      </c>
    </row>
    <row r="296" spans="2:4" ht="15.75" customHeight="1" x14ac:dyDescent="0.25">
      <c r="B296" s="103" t="s">
        <v>1066</v>
      </c>
      <c r="C296" s="95" t="s">
        <v>456</v>
      </c>
      <c r="D296" s="96">
        <v>4</v>
      </c>
    </row>
    <row r="297" spans="2:4" ht="15.75" customHeight="1" x14ac:dyDescent="0.25">
      <c r="B297" s="103" t="s">
        <v>1067</v>
      </c>
      <c r="C297" s="95" t="s">
        <v>454</v>
      </c>
      <c r="D297" s="96">
        <v>1</v>
      </c>
    </row>
    <row r="298" spans="2:4" ht="15.75" customHeight="1" x14ac:dyDescent="0.25">
      <c r="B298" s="103" t="s">
        <v>1068</v>
      </c>
      <c r="C298" s="95" t="s">
        <v>457</v>
      </c>
      <c r="D298" s="96">
        <v>6</v>
      </c>
    </row>
    <row r="299" spans="2:4" ht="15.75" customHeight="1" x14ac:dyDescent="0.25">
      <c r="B299" s="103" t="s">
        <v>832</v>
      </c>
      <c r="C299" s="95" t="s">
        <v>462</v>
      </c>
      <c r="D299" s="96">
        <v>12</v>
      </c>
    </row>
    <row r="300" spans="2:4" ht="15.75" customHeight="1" x14ac:dyDescent="0.25">
      <c r="B300" s="103" t="s">
        <v>1069</v>
      </c>
      <c r="C300" s="95" t="s">
        <v>455</v>
      </c>
      <c r="D300" s="96">
        <v>3</v>
      </c>
    </row>
    <row r="301" spans="2:4" ht="15.75" customHeight="1" x14ac:dyDescent="0.25">
      <c r="B301" s="103" t="s">
        <v>1070</v>
      </c>
      <c r="C301" s="95" t="s">
        <v>457</v>
      </c>
      <c r="D301" s="96">
        <v>6</v>
      </c>
    </row>
    <row r="302" spans="2:4" ht="15.75" customHeight="1" x14ac:dyDescent="0.25">
      <c r="B302" s="103" t="s">
        <v>1071</v>
      </c>
      <c r="C302" s="95" t="s">
        <v>454</v>
      </c>
      <c r="D302" s="96">
        <v>1</v>
      </c>
    </row>
    <row r="303" spans="2:4" ht="15.75" customHeight="1" x14ac:dyDescent="0.25">
      <c r="B303" s="103" t="s">
        <v>1072</v>
      </c>
      <c r="C303" s="95" t="s">
        <v>458</v>
      </c>
      <c r="D303" s="96">
        <v>7</v>
      </c>
    </row>
    <row r="304" spans="2:4" ht="15.75" customHeight="1" x14ac:dyDescent="0.25">
      <c r="B304" s="103" t="s">
        <v>1073</v>
      </c>
      <c r="C304" s="95" t="s">
        <v>457</v>
      </c>
      <c r="D304" s="96">
        <v>6</v>
      </c>
    </row>
    <row r="305" spans="2:4" ht="15.75" customHeight="1" x14ac:dyDescent="0.25">
      <c r="B305" s="103" t="s">
        <v>1074</v>
      </c>
      <c r="C305" s="95" t="s">
        <v>456</v>
      </c>
      <c r="D305" s="96">
        <v>4</v>
      </c>
    </row>
    <row r="306" spans="2:4" ht="15.75" customHeight="1" x14ac:dyDescent="0.25">
      <c r="B306" s="103" t="s">
        <v>1075</v>
      </c>
      <c r="C306" s="95" t="s">
        <v>454</v>
      </c>
      <c r="D306" s="96">
        <v>1</v>
      </c>
    </row>
    <row r="307" spans="2:4" ht="15.75" customHeight="1" x14ac:dyDescent="0.25">
      <c r="B307" s="103" t="s">
        <v>1076</v>
      </c>
      <c r="C307" s="95" t="s">
        <v>455</v>
      </c>
      <c r="D307" s="96">
        <v>3</v>
      </c>
    </row>
    <row r="308" spans="2:4" ht="15.75" customHeight="1" x14ac:dyDescent="0.25">
      <c r="B308" s="103" t="s">
        <v>1077</v>
      </c>
      <c r="C308" s="95" t="s">
        <v>454</v>
      </c>
      <c r="D308" s="96">
        <v>1</v>
      </c>
    </row>
    <row r="309" spans="2:4" ht="15.75" customHeight="1" x14ac:dyDescent="0.25">
      <c r="B309" s="103" t="s">
        <v>1078</v>
      </c>
      <c r="C309" s="95" t="s">
        <v>458</v>
      </c>
      <c r="D309" s="96">
        <v>7</v>
      </c>
    </row>
    <row r="310" spans="2:4" ht="15.75" customHeight="1" x14ac:dyDescent="0.25">
      <c r="B310" s="103" t="s">
        <v>1079</v>
      </c>
      <c r="C310" s="95" t="s">
        <v>462</v>
      </c>
      <c r="D310" s="96">
        <v>12</v>
      </c>
    </row>
    <row r="311" spans="2:4" ht="15.75" customHeight="1" x14ac:dyDescent="0.25">
      <c r="B311" s="103" t="s">
        <v>1080</v>
      </c>
      <c r="C311" s="95" t="s">
        <v>458</v>
      </c>
      <c r="D311" s="96">
        <v>7</v>
      </c>
    </row>
    <row r="312" spans="2:4" ht="15.75" customHeight="1" x14ac:dyDescent="0.25">
      <c r="B312" s="103" t="s">
        <v>1081</v>
      </c>
      <c r="C312" s="95" t="s">
        <v>456</v>
      </c>
      <c r="D312" s="96">
        <v>4</v>
      </c>
    </row>
    <row r="313" spans="2:4" ht="15.75" customHeight="1" x14ac:dyDescent="0.25">
      <c r="B313" s="103" t="s">
        <v>1082</v>
      </c>
      <c r="C313" s="95" t="s">
        <v>461</v>
      </c>
      <c r="D313" s="96">
        <v>10</v>
      </c>
    </row>
    <row r="314" spans="2:4" ht="15.75" customHeight="1" x14ac:dyDescent="0.25">
      <c r="B314" s="103" t="s">
        <v>1083</v>
      </c>
      <c r="C314" s="95" t="s">
        <v>463</v>
      </c>
      <c r="D314" s="96">
        <v>11</v>
      </c>
    </row>
    <row r="315" spans="2:4" ht="15.75" customHeight="1" x14ac:dyDescent="0.25">
      <c r="B315" s="103" t="s">
        <v>1084</v>
      </c>
      <c r="C315" s="95" t="s">
        <v>463</v>
      </c>
      <c r="D315" s="96">
        <v>11</v>
      </c>
    </row>
    <row r="316" spans="2:4" ht="15.75" customHeight="1" x14ac:dyDescent="0.25">
      <c r="B316" s="103" t="s">
        <v>1085</v>
      </c>
      <c r="C316" s="95" t="s">
        <v>457</v>
      </c>
      <c r="D316" s="96">
        <v>6</v>
      </c>
    </row>
    <row r="317" spans="2:4" ht="15.75" customHeight="1" x14ac:dyDescent="0.25">
      <c r="B317" s="103" t="s">
        <v>1086</v>
      </c>
      <c r="C317" s="95" t="s">
        <v>460</v>
      </c>
      <c r="D317" s="96">
        <v>9</v>
      </c>
    </row>
    <row r="318" spans="2:4" ht="15.75" customHeight="1" x14ac:dyDescent="0.25">
      <c r="B318" s="103" t="s">
        <v>1087</v>
      </c>
      <c r="C318" s="95" t="s">
        <v>460</v>
      </c>
      <c r="D318" s="96">
        <v>9</v>
      </c>
    </row>
    <row r="319" spans="2:4" ht="15.75" customHeight="1" x14ac:dyDescent="0.25">
      <c r="B319" s="103" t="s">
        <v>1088</v>
      </c>
      <c r="C319" s="95" t="s">
        <v>454</v>
      </c>
      <c r="D319" s="96">
        <v>1</v>
      </c>
    </row>
    <row r="320" spans="2:4" ht="15.75" customHeight="1" x14ac:dyDescent="0.25">
      <c r="B320" s="103" t="s">
        <v>1089</v>
      </c>
      <c r="C320" s="95" t="s">
        <v>458</v>
      </c>
      <c r="D320" s="96">
        <v>7</v>
      </c>
    </row>
    <row r="321" spans="2:4" ht="15.75" customHeight="1" x14ac:dyDescent="0.25">
      <c r="B321" s="103" t="s">
        <v>1090</v>
      </c>
      <c r="C321" s="95" t="s">
        <v>462</v>
      </c>
      <c r="D321" s="96">
        <v>12</v>
      </c>
    </row>
    <row r="322" spans="2:4" ht="15.75" customHeight="1" x14ac:dyDescent="0.25">
      <c r="B322" s="103" t="s">
        <v>1091</v>
      </c>
      <c r="C322" s="95" t="s">
        <v>462</v>
      </c>
      <c r="D322" s="96">
        <v>12</v>
      </c>
    </row>
    <row r="323" spans="2:4" ht="15.75" customHeight="1" x14ac:dyDescent="0.25">
      <c r="B323" s="103" t="s">
        <v>1092</v>
      </c>
      <c r="C323" s="95" t="s">
        <v>456</v>
      </c>
      <c r="D323" s="96">
        <v>4</v>
      </c>
    </row>
    <row r="324" spans="2:4" ht="15.75" customHeight="1" x14ac:dyDescent="0.25">
      <c r="B324" s="103" t="s">
        <v>1092</v>
      </c>
      <c r="C324" s="95" t="s">
        <v>462</v>
      </c>
      <c r="D324" s="96">
        <v>12</v>
      </c>
    </row>
    <row r="325" spans="2:4" ht="15.75" customHeight="1" x14ac:dyDescent="0.25">
      <c r="B325" s="103" t="s">
        <v>1093</v>
      </c>
      <c r="C325" s="95" t="s">
        <v>458</v>
      </c>
      <c r="D325" s="96">
        <v>7</v>
      </c>
    </row>
    <row r="326" spans="2:4" ht="15.75" customHeight="1" x14ac:dyDescent="0.25">
      <c r="B326" s="103" t="s">
        <v>1094</v>
      </c>
      <c r="C326" s="95" t="s">
        <v>458</v>
      </c>
      <c r="D326" s="96">
        <v>7</v>
      </c>
    </row>
    <row r="327" spans="2:4" ht="15.75" customHeight="1" x14ac:dyDescent="0.25">
      <c r="B327" s="103" t="s">
        <v>1095</v>
      </c>
      <c r="C327" s="95" t="s">
        <v>457</v>
      </c>
      <c r="D327" s="96">
        <v>6</v>
      </c>
    </row>
    <row r="328" spans="2:4" ht="15.75" customHeight="1" x14ac:dyDescent="0.25">
      <c r="B328" s="103" t="s">
        <v>1096</v>
      </c>
      <c r="C328" s="95" t="s">
        <v>459</v>
      </c>
      <c r="D328" s="96">
        <v>8</v>
      </c>
    </row>
    <row r="329" spans="2:4" ht="15.75" customHeight="1" x14ac:dyDescent="0.25">
      <c r="B329" s="103" t="s">
        <v>1097</v>
      </c>
      <c r="C329" s="95" t="s">
        <v>458</v>
      </c>
      <c r="D329" s="96">
        <v>7</v>
      </c>
    </row>
    <row r="330" spans="2:4" ht="15.75" customHeight="1" x14ac:dyDescent="0.25">
      <c r="B330" s="103" t="s">
        <v>1098</v>
      </c>
      <c r="C330" s="95" t="s">
        <v>462</v>
      </c>
      <c r="D330" s="96">
        <v>12</v>
      </c>
    </row>
    <row r="331" spans="2:4" ht="15.75" customHeight="1" x14ac:dyDescent="0.25">
      <c r="B331" s="103" t="s">
        <v>1099</v>
      </c>
      <c r="C331" s="95" t="s">
        <v>458</v>
      </c>
      <c r="D331" s="96">
        <v>7</v>
      </c>
    </row>
    <row r="332" spans="2:4" ht="15.75" customHeight="1" x14ac:dyDescent="0.25">
      <c r="B332" s="103" t="s">
        <v>1100</v>
      </c>
      <c r="C332" s="95" t="s">
        <v>458</v>
      </c>
      <c r="D332" s="96">
        <v>7</v>
      </c>
    </row>
    <row r="333" spans="2:4" ht="15.75" customHeight="1" x14ac:dyDescent="0.25">
      <c r="B333" s="103" t="s">
        <v>1101</v>
      </c>
      <c r="C333" s="95" t="s">
        <v>458</v>
      </c>
      <c r="D333" s="96">
        <v>7</v>
      </c>
    </row>
    <row r="334" spans="2:4" ht="15.75" customHeight="1" x14ac:dyDescent="0.25">
      <c r="B334" s="103" t="s">
        <v>1102</v>
      </c>
      <c r="C334" s="95" t="s">
        <v>454</v>
      </c>
      <c r="D334" s="96">
        <v>1</v>
      </c>
    </row>
    <row r="335" spans="2:4" ht="15.75" customHeight="1" x14ac:dyDescent="0.25">
      <c r="B335" s="103" t="s">
        <v>1103</v>
      </c>
      <c r="C335" s="95" t="s">
        <v>458</v>
      </c>
      <c r="D335" s="96">
        <v>7</v>
      </c>
    </row>
    <row r="336" spans="2:4" ht="15.75" customHeight="1" x14ac:dyDescent="0.25">
      <c r="B336" s="103" t="s">
        <v>1104</v>
      </c>
      <c r="C336" s="95" t="s">
        <v>462</v>
      </c>
      <c r="D336" s="96">
        <v>12</v>
      </c>
    </row>
    <row r="337" spans="2:4" ht="15.75" customHeight="1" x14ac:dyDescent="0.25">
      <c r="B337" s="103" t="s">
        <v>1105</v>
      </c>
      <c r="C337" s="95" t="s">
        <v>454</v>
      </c>
      <c r="D337" s="96">
        <v>1</v>
      </c>
    </row>
    <row r="338" spans="2:4" ht="15.75" customHeight="1" x14ac:dyDescent="0.25">
      <c r="B338" s="103" t="s">
        <v>1105</v>
      </c>
      <c r="C338" s="95" t="s">
        <v>456</v>
      </c>
      <c r="D338" s="96">
        <v>4</v>
      </c>
    </row>
    <row r="339" spans="2:4" ht="15.75" customHeight="1" x14ac:dyDescent="0.25">
      <c r="B339" s="103" t="s">
        <v>1106</v>
      </c>
      <c r="C339" s="95" t="s">
        <v>454</v>
      </c>
      <c r="D339" s="96">
        <v>1</v>
      </c>
    </row>
    <row r="340" spans="2:4" ht="15.75" customHeight="1" x14ac:dyDescent="0.25">
      <c r="B340" s="103" t="s">
        <v>1107</v>
      </c>
      <c r="C340" s="95" t="s">
        <v>457</v>
      </c>
      <c r="D340" s="96">
        <v>6</v>
      </c>
    </row>
    <row r="341" spans="2:4" ht="15.75" customHeight="1" x14ac:dyDescent="0.25">
      <c r="B341" s="103" t="s">
        <v>1108</v>
      </c>
      <c r="C341" s="95" t="s">
        <v>457</v>
      </c>
      <c r="D341" s="96">
        <v>6</v>
      </c>
    </row>
    <row r="342" spans="2:4" ht="15.75" customHeight="1" x14ac:dyDescent="0.25">
      <c r="B342" s="103" t="s">
        <v>1109</v>
      </c>
      <c r="C342" s="95" t="s">
        <v>455</v>
      </c>
      <c r="D342" s="96">
        <v>3</v>
      </c>
    </row>
    <row r="343" spans="2:4" ht="15.75" customHeight="1" x14ac:dyDescent="0.25">
      <c r="B343" s="103" t="s">
        <v>1110</v>
      </c>
      <c r="C343" s="95" t="s">
        <v>462</v>
      </c>
      <c r="D343" s="96">
        <v>12</v>
      </c>
    </row>
    <row r="344" spans="2:4" ht="15.75" customHeight="1" x14ac:dyDescent="0.25">
      <c r="B344" s="103" t="s">
        <v>1111</v>
      </c>
      <c r="C344" s="95" t="s">
        <v>455</v>
      </c>
      <c r="D344" s="96">
        <v>3</v>
      </c>
    </row>
    <row r="345" spans="2:4" ht="15.75" customHeight="1" x14ac:dyDescent="0.25">
      <c r="B345" s="103" t="s">
        <v>1112</v>
      </c>
      <c r="C345" s="95" t="s">
        <v>462</v>
      </c>
      <c r="D345" s="96">
        <v>12</v>
      </c>
    </row>
    <row r="346" spans="2:4" ht="15.75" customHeight="1" x14ac:dyDescent="0.25">
      <c r="B346" s="103" t="s">
        <v>1113</v>
      </c>
      <c r="C346" s="95" t="s">
        <v>462</v>
      </c>
      <c r="D346" s="96">
        <v>12</v>
      </c>
    </row>
    <row r="347" spans="2:4" ht="15.75" customHeight="1" x14ac:dyDescent="0.25">
      <c r="B347" s="103" t="s">
        <v>1114</v>
      </c>
      <c r="C347" s="95" t="s">
        <v>462</v>
      </c>
      <c r="D347" s="96">
        <v>12</v>
      </c>
    </row>
    <row r="348" spans="2:4" ht="15.75" customHeight="1" x14ac:dyDescent="0.25">
      <c r="B348" s="103" t="s">
        <v>1115</v>
      </c>
      <c r="C348" s="95" t="s">
        <v>462</v>
      </c>
      <c r="D348" s="96">
        <v>12</v>
      </c>
    </row>
    <row r="349" spans="2:4" ht="15.75" customHeight="1" x14ac:dyDescent="0.25">
      <c r="B349" s="103" t="s">
        <v>1116</v>
      </c>
      <c r="C349" s="95" t="s">
        <v>455</v>
      </c>
      <c r="D349" s="96">
        <v>3</v>
      </c>
    </row>
    <row r="350" spans="2:4" ht="15.75" customHeight="1" x14ac:dyDescent="0.25">
      <c r="B350" s="103" t="s">
        <v>1117</v>
      </c>
      <c r="C350" s="95" t="s">
        <v>456</v>
      </c>
      <c r="D350" s="96">
        <v>4</v>
      </c>
    </row>
    <row r="351" spans="2:4" ht="15.75" customHeight="1" x14ac:dyDescent="0.25">
      <c r="B351" s="103" t="s">
        <v>1118</v>
      </c>
      <c r="C351" s="95" t="s">
        <v>462</v>
      </c>
      <c r="D351" s="96">
        <v>12</v>
      </c>
    </row>
    <row r="352" spans="2:4" ht="15.75" customHeight="1" x14ac:dyDescent="0.25">
      <c r="B352" s="103" t="s">
        <v>1119</v>
      </c>
      <c r="C352" s="95" t="s">
        <v>456</v>
      </c>
      <c r="D352" s="96">
        <v>4</v>
      </c>
    </row>
    <row r="353" spans="2:4" ht="15.75" customHeight="1" x14ac:dyDescent="0.25">
      <c r="B353" s="103" t="s">
        <v>1120</v>
      </c>
      <c r="C353" s="95" t="s">
        <v>462</v>
      </c>
      <c r="D353" s="96">
        <v>12</v>
      </c>
    </row>
    <row r="354" spans="2:4" ht="15.75" customHeight="1" x14ac:dyDescent="0.25">
      <c r="B354" s="103" t="s">
        <v>1121</v>
      </c>
      <c r="C354" s="95" t="s">
        <v>461</v>
      </c>
      <c r="D354" s="96">
        <v>10</v>
      </c>
    </row>
    <row r="355" spans="2:4" ht="15.75" customHeight="1" x14ac:dyDescent="0.25">
      <c r="B355" s="103" t="s">
        <v>1122</v>
      </c>
      <c r="C355" s="95" t="s">
        <v>462</v>
      </c>
      <c r="D355" s="96">
        <v>12</v>
      </c>
    </row>
    <row r="356" spans="2:4" ht="15.75" customHeight="1" x14ac:dyDescent="0.25">
      <c r="B356" s="103" t="s">
        <v>1123</v>
      </c>
      <c r="C356" s="95" t="s">
        <v>462</v>
      </c>
      <c r="D356" s="96">
        <v>12</v>
      </c>
    </row>
    <row r="357" spans="2:4" ht="15.75" customHeight="1" x14ac:dyDescent="0.25">
      <c r="B357" s="103" t="s">
        <v>1124</v>
      </c>
      <c r="C357" s="95" t="s">
        <v>462</v>
      </c>
      <c r="D357" s="96">
        <v>12</v>
      </c>
    </row>
    <row r="358" spans="2:4" ht="15.75" customHeight="1" x14ac:dyDescent="0.25">
      <c r="B358" s="103" t="s">
        <v>1125</v>
      </c>
      <c r="C358" s="95" t="s">
        <v>454</v>
      </c>
      <c r="D358" s="96">
        <v>1</v>
      </c>
    </row>
    <row r="359" spans="2:4" ht="15.75" customHeight="1" x14ac:dyDescent="0.25">
      <c r="B359" s="103" t="s">
        <v>1126</v>
      </c>
      <c r="C359" s="95" t="s">
        <v>456</v>
      </c>
      <c r="D359" s="96">
        <v>4</v>
      </c>
    </row>
    <row r="360" spans="2:4" ht="15.75" customHeight="1" x14ac:dyDescent="0.25">
      <c r="B360" s="103" t="s">
        <v>1127</v>
      </c>
      <c r="C360" s="95" t="s">
        <v>456</v>
      </c>
      <c r="D360" s="96">
        <v>4</v>
      </c>
    </row>
    <row r="361" spans="2:4" ht="15.75" customHeight="1" x14ac:dyDescent="0.25">
      <c r="B361" s="103" t="s">
        <v>1128</v>
      </c>
      <c r="C361" s="95" t="s">
        <v>454</v>
      </c>
      <c r="D361" s="96">
        <v>1</v>
      </c>
    </row>
    <row r="362" spans="2:4" ht="15.75" customHeight="1" x14ac:dyDescent="0.25">
      <c r="B362" s="103" t="s">
        <v>1129</v>
      </c>
      <c r="C362" s="95" t="s">
        <v>461</v>
      </c>
      <c r="D362" s="96">
        <v>10</v>
      </c>
    </row>
    <row r="363" spans="2:4" ht="15.75" customHeight="1" x14ac:dyDescent="0.25">
      <c r="B363" s="103" t="s">
        <v>1130</v>
      </c>
      <c r="C363" s="95" t="s">
        <v>456</v>
      </c>
      <c r="D363" s="96">
        <v>4</v>
      </c>
    </row>
    <row r="364" spans="2:4" ht="15.75" customHeight="1" x14ac:dyDescent="0.25">
      <c r="B364" s="103" t="s">
        <v>1131</v>
      </c>
      <c r="C364" s="95" t="s">
        <v>456</v>
      </c>
      <c r="D364" s="96">
        <v>4</v>
      </c>
    </row>
    <row r="365" spans="2:4" ht="15.75" customHeight="1" x14ac:dyDescent="0.25">
      <c r="B365" s="103" t="s">
        <v>1132</v>
      </c>
      <c r="C365" s="95" t="s">
        <v>455</v>
      </c>
      <c r="D365" s="96">
        <v>3</v>
      </c>
    </row>
    <row r="366" spans="2:4" ht="15.75" customHeight="1" x14ac:dyDescent="0.25">
      <c r="B366" s="103" t="s">
        <v>1133</v>
      </c>
      <c r="C366" s="95" t="s">
        <v>460</v>
      </c>
      <c r="D366" s="96">
        <v>9</v>
      </c>
    </row>
    <row r="367" spans="2:4" ht="15.75" customHeight="1" x14ac:dyDescent="0.25">
      <c r="B367" s="103" t="s">
        <v>1134</v>
      </c>
      <c r="C367" s="95" t="s">
        <v>460</v>
      </c>
      <c r="D367" s="96">
        <v>9</v>
      </c>
    </row>
    <row r="368" spans="2:4" ht="15.75" customHeight="1" x14ac:dyDescent="0.25">
      <c r="B368" s="103" t="s">
        <v>1135</v>
      </c>
      <c r="C368" s="95" t="s">
        <v>456</v>
      </c>
      <c r="D368" s="96">
        <v>4</v>
      </c>
    </row>
    <row r="369" spans="2:4" ht="15.75" customHeight="1" x14ac:dyDescent="0.25">
      <c r="B369" s="103" t="s">
        <v>1136</v>
      </c>
      <c r="C369" s="95" t="s">
        <v>458</v>
      </c>
      <c r="D369" s="96">
        <v>7</v>
      </c>
    </row>
    <row r="370" spans="2:4" ht="15.75" customHeight="1" x14ac:dyDescent="0.25">
      <c r="B370" s="103" t="s">
        <v>1137</v>
      </c>
      <c r="C370" s="95" t="s">
        <v>455</v>
      </c>
      <c r="D370" s="96">
        <v>3</v>
      </c>
    </row>
    <row r="371" spans="2:4" ht="15.75" customHeight="1" x14ac:dyDescent="0.25">
      <c r="B371" s="103" t="s">
        <v>1138</v>
      </c>
      <c r="C371" s="95" t="s">
        <v>456</v>
      </c>
      <c r="D371" s="96">
        <v>4</v>
      </c>
    </row>
    <row r="372" spans="2:4" ht="15.75" customHeight="1" x14ac:dyDescent="0.25">
      <c r="B372" s="103" t="s">
        <v>1139</v>
      </c>
      <c r="C372" s="95" t="s">
        <v>454</v>
      </c>
      <c r="D372" s="96">
        <v>1</v>
      </c>
    </row>
    <row r="373" spans="2:4" ht="15.75" customHeight="1" x14ac:dyDescent="0.25">
      <c r="B373" s="103" t="s">
        <v>1140</v>
      </c>
      <c r="C373" s="95" t="s">
        <v>462</v>
      </c>
      <c r="D373" s="96">
        <v>12</v>
      </c>
    </row>
    <row r="374" spans="2:4" ht="15.75" customHeight="1" x14ac:dyDescent="0.25">
      <c r="B374" s="103" t="s">
        <v>1141</v>
      </c>
      <c r="C374" s="95" t="s">
        <v>462</v>
      </c>
      <c r="D374" s="96">
        <v>12</v>
      </c>
    </row>
    <row r="375" spans="2:4" ht="15.75" customHeight="1" x14ac:dyDescent="0.25">
      <c r="B375" s="103" t="s">
        <v>1142</v>
      </c>
      <c r="C375" s="95" t="s">
        <v>462</v>
      </c>
      <c r="D375" s="96">
        <v>12</v>
      </c>
    </row>
    <row r="376" spans="2:4" ht="15.75" customHeight="1" x14ac:dyDescent="0.25">
      <c r="B376" s="103" t="s">
        <v>1143</v>
      </c>
      <c r="C376" s="95" t="s">
        <v>458</v>
      </c>
      <c r="D376" s="96">
        <v>7</v>
      </c>
    </row>
    <row r="377" spans="2:4" ht="15.75" customHeight="1" x14ac:dyDescent="0.25">
      <c r="B377" s="103" t="s">
        <v>1143</v>
      </c>
      <c r="C377" s="95" t="s">
        <v>462</v>
      </c>
      <c r="D377" s="96">
        <v>12</v>
      </c>
    </row>
    <row r="378" spans="2:4" ht="15.75" customHeight="1" x14ac:dyDescent="0.25">
      <c r="B378" s="103" t="s">
        <v>1144</v>
      </c>
      <c r="C378" s="95" t="s">
        <v>458</v>
      </c>
      <c r="D378" s="96">
        <v>7</v>
      </c>
    </row>
    <row r="379" spans="2:4" ht="15.75" customHeight="1" x14ac:dyDescent="0.25">
      <c r="B379" s="103" t="s">
        <v>1145</v>
      </c>
      <c r="C379" s="95" t="s">
        <v>462</v>
      </c>
      <c r="D379" s="96">
        <v>12</v>
      </c>
    </row>
    <row r="380" spans="2:4" ht="15.75" customHeight="1" x14ac:dyDescent="0.25">
      <c r="B380" s="103" t="s">
        <v>1146</v>
      </c>
      <c r="C380" s="95" t="s">
        <v>454</v>
      </c>
      <c r="D380" s="96">
        <v>1</v>
      </c>
    </row>
    <row r="381" spans="2:4" ht="15.75" customHeight="1" x14ac:dyDescent="0.25">
      <c r="B381" s="103" t="s">
        <v>1147</v>
      </c>
      <c r="C381" s="95" t="s">
        <v>454</v>
      </c>
      <c r="D381" s="96">
        <v>1</v>
      </c>
    </row>
    <row r="382" spans="2:4" ht="15.75" customHeight="1" x14ac:dyDescent="0.25">
      <c r="B382" s="103" t="s">
        <v>1148</v>
      </c>
      <c r="C382" s="95" t="s">
        <v>454</v>
      </c>
      <c r="D382" s="96">
        <v>1</v>
      </c>
    </row>
    <row r="383" spans="2:4" ht="15.75" customHeight="1" x14ac:dyDescent="0.25">
      <c r="B383" s="103" t="s">
        <v>1149</v>
      </c>
      <c r="C383" s="95" t="s">
        <v>459</v>
      </c>
      <c r="D383" s="96">
        <v>8</v>
      </c>
    </row>
    <row r="384" spans="2:4" ht="15.75" customHeight="1" x14ac:dyDescent="0.25">
      <c r="B384" s="103" t="s">
        <v>1150</v>
      </c>
      <c r="C384" s="95" t="s">
        <v>455</v>
      </c>
      <c r="D384" s="96">
        <v>3</v>
      </c>
    </row>
    <row r="385" spans="2:4" ht="15.75" customHeight="1" x14ac:dyDescent="0.25">
      <c r="B385" s="103" t="s">
        <v>1151</v>
      </c>
      <c r="C385" s="95" t="s">
        <v>458</v>
      </c>
      <c r="D385" s="96">
        <v>7</v>
      </c>
    </row>
    <row r="386" spans="2:4" ht="15.75" customHeight="1" x14ac:dyDescent="0.25">
      <c r="B386" s="103" t="s">
        <v>1152</v>
      </c>
      <c r="C386" s="95" t="s">
        <v>456</v>
      </c>
      <c r="D386" s="96">
        <v>4</v>
      </c>
    </row>
    <row r="387" spans="2:4" ht="15.75" customHeight="1" x14ac:dyDescent="0.25">
      <c r="B387" s="103" t="s">
        <v>1153</v>
      </c>
      <c r="C387" s="95" t="s">
        <v>463</v>
      </c>
      <c r="D387" s="96">
        <v>11</v>
      </c>
    </row>
    <row r="388" spans="2:4" ht="15.75" customHeight="1" x14ac:dyDescent="0.25">
      <c r="B388" s="103" t="s">
        <v>1154</v>
      </c>
      <c r="C388" s="95" t="s">
        <v>456</v>
      </c>
      <c r="D388" s="96">
        <v>4</v>
      </c>
    </row>
    <row r="389" spans="2:4" ht="15.75" customHeight="1" x14ac:dyDescent="0.25">
      <c r="B389" s="103" t="s">
        <v>1155</v>
      </c>
      <c r="C389" s="95" t="s">
        <v>458</v>
      </c>
      <c r="D389" s="96">
        <v>7</v>
      </c>
    </row>
    <row r="390" spans="2:4" ht="15.75" customHeight="1" x14ac:dyDescent="0.25">
      <c r="B390" s="103" t="s">
        <v>1156</v>
      </c>
      <c r="C390" s="95" t="s">
        <v>463</v>
      </c>
      <c r="D390" s="96">
        <v>11</v>
      </c>
    </row>
    <row r="391" spans="2:4" ht="15.75" customHeight="1" x14ac:dyDescent="0.25">
      <c r="B391" s="103" t="s">
        <v>1157</v>
      </c>
      <c r="C391" s="95" t="s">
        <v>463</v>
      </c>
      <c r="D391" s="96">
        <v>11</v>
      </c>
    </row>
    <row r="392" spans="2:4" ht="15.75" customHeight="1" x14ac:dyDescent="0.25">
      <c r="B392" s="103" t="s">
        <v>1158</v>
      </c>
      <c r="C392" s="95" t="s">
        <v>457</v>
      </c>
      <c r="D392" s="96">
        <v>6</v>
      </c>
    </row>
    <row r="393" spans="2:4" ht="15.75" customHeight="1" x14ac:dyDescent="0.25">
      <c r="B393" s="103" t="s">
        <v>1159</v>
      </c>
      <c r="C393" s="95" t="s">
        <v>463</v>
      </c>
      <c r="D393" s="96">
        <v>11</v>
      </c>
    </row>
    <row r="394" spans="2:4" ht="15.75" customHeight="1" x14ac:dyDescent="0.25">
      <c r="B394" s="103" t="s">
        <v>1160</v>
      </c>
      <c r="C394" s="95" t="s">
        <v>462</v>
      </c>
      <c r="D394" s="96">
        <v>12</v>
      </c>
    </row>
    <row r="395" spans="2:4" ht="15.75" customHeight="1" x14ac:dyDescent="0.25">
      <c r="B395" s="103" t="s">
        <v>1161</v>
      </c>
      <c r="C395" s="95" t="s">
        <v>455</v>
      </c>
      <c r="D395" s="96">
        <v>3</v>
      </c>
    </row>
    <row r="396" spans="2:4" ht="15.75" customHeight="1" x14ac:dyDescent="0.25">
      <c r="B396" s="103" t="s">
        <v>1162</v>
      </c>
      <c r="C396" s="95" t="s">
        <v>462</v>
      </c>
      <c r="D396" s="96">
        <v>12</v>
      </c>
    </row>
    <row r="397" spans="2:4" ht="15.75" customHeight="1" x14ac:dyDescent="0.25">
      <c r="B397" s="103" t="s">
        <v>1163</v>
      </c>
      <c r="C397" s="95" t="s">
        <v>455</v>
      </c>
      <c r="D397" s="96">
        <v>3</v>
      </c>
    </row>
    <row r="398" spans="2:4" ht="15.75" customHeight="1" x14ac:dyDescent="0.25">
      <c r="B398" s="103" t="s">
        <v>1164</v>
      </c>
      <c r="C398" s="95" t="s">
        <v>456</v>
      </c>
      <c r="D398" s="96">
        <v>4</v>
      </c>
    </row>
    <row r="399" spans="2:4" ht="15.75" customHeight="1" x14ac:dyDescent="0.25">
      <c r="B399" s="103" t="s">
        <v>1165</v>
      </c>
      <c r="C399" s="95" t="s">
        <v>462</v>
      </c>
      <c r="D399" s="96">
        <v>12</v>
      </c>
    </row>
    <row r="400" spans="2:4" ht="15.75" customHeight="1" x14ac:dyDescent="0.25">
      <c r="B400" s="103" t="s">
        <v>1166</v>
      </c>
      <c r="C400" s="95" t="s">
        <v>463</v>
      </c>
      <c r="D400" s="96">
        <v>11</v>
      </c>
    </row>
    <row r="401" spans="2:4" ht="15.75" customHeight="1" x14ac:dyDescent="0.25">
      <c r="B401" s="103" t="s">
        <v>1167</v>
      </c>
      <c r="C401" s="95" t="s">
        <v>454</v>
      </c>
      <c r="D401" s="96">
        <v>1</v>
      </c>
    </row>
    <row r="402" spans="2:4" ht="15.75" customHeight="1" x14ac:dyDescent="0.25">
      <c r="B402" s="103" t="s">
        <v>1168</v>
      </c>
      <c r="C402" s="95" t="s">
        <v>456</v>
      </c>
      <c r="D402" s="96">
        <v>4</v>
      </c>
    </row>
    <row r="403" spans="2:4" ht="15.75" customHeight="1" x14ac:dyDescent="0.25">
      <c r="B403" s="103" t="s">
        <v>1169</v>
      </c>
      <c r="C403" s="95" t="s">
        <v>456</v>
      </c>
      <c r="D403" s="96">
        <v>4</v>
      </c>
    </row>
    <row r="404" spans="2:4" ht="15.75" customHeight="1" x14ac:dyDescent="0.25">
      <c r="B404" s="103" t="s">
        <v>1170</v>
      </c>
      <c r="C404" s="95" t="s">
        <v>463</v>
      </c>
      <c r="D404" s="96">
        <v>11</v>
      </c>
    </row>
    <row r="405" spans="2:4" ht="15.75" customHeight="1" x14ac:dyDescent="0.25">
      <c r="B405" s="103" t="s">
        <v>1171</v>
      </c>
      <c r="C405" s="95" t="s">
        <v>463</v>
      </c>
      <c r="D405" s="96">
        <v>11</v>
      </c>
    </row>
    <row r="406" spans="2:4" ht="15.75" customHeight="1" x14ac:dyDescent="0.25">
      <c r="B406" s="103" t="s">
        <v>1172</v>
      </c>
      <c r="C406" s="95" t="s">
        <v>463</v>
      </c>
      <c r="D406" s="96">
        <v>11</v>
      </c>
    </row>
    <row r="407" spans="2:4" ht="15.75" customHeight="1" x14ac:dyDescent="0.25">
      <c r="B407" s="103" t="s">
        <v>1173</v>
      </c>
      <c r="C407" s="95" t="s">
        <v>456</v>
      </c>
      <c r="D407" s="96">
        <v>4</v>
      </c>
    </row>
    <row r="408" spans="2:4" ht="15.75" customHeight="1" x14ac:dyDescent="0.25">
      <c r="B408" s="103" t="s">
        <v>1174</v>
      </c>
      <c r="C408" s="95" t="s">
        <v>456</v>
      </c>
      <c r="D408" s="96">
        <v>4</v>
      </c>
    </row>
    <row r="409" spans="2:4" ht="15.75" customHeight="1" x14ac:dyDescent="0.25">
      <c r="B409" s="103" t="s">
        <v>1175</v>
      </c>
      <c r="C409" s="95" t="s">
        <v>463</v>
      </c>
      <c r="D409" s="96">
        <v>11</v>
      </c>
    </row>
    <row r="410" spans="2:4" ht="15.75" customHeight="1" x14ac:dyDescent="0.25">
      <c r="B410" s="103" t="s">
        <v>1176</v>
      </c>
      <c r="C410" s="95" t="s">
        <v>455</v>
      </c>
      <c r="D410" s="96">
        <v>3</v>
      </c>
    </row>
    <row r="411" spans="2:4" ht="15.75" customHeight="1" x14ac:dyDescent="0.25">
      <c r="B411" s="103" t="s">
        <v>1176</v>
      </c>
      <c r="C411" s="95" t="s">
        <v>456</v>
      </c>
      <c r="D411" s="96">
        <v>4</v>
      </c>
    </row>
    <row r="412" spans="2:4" ht="15.75" customHeight="1" x14ac:dyDescent="0.25">
      <c r="B412" s="103" t="s">
        <v>1177</v>
      </c>
      <c r="C412" s="95" t="s">
        <v>456</v>
      </c>
      <c r="D412" s="96">
        <v>4</v>
      </c>
    </row>
    <row r="413" spans="2:4" ht="15.75" customHeight="1" x14ac:dyDescent="0.25">
      <c r="B413" s="103" t="s">
        <v>1178</v>
      </c>
      <c r="C413" s="95" t="s">
        <v>456</v>
      </c>
      <c r="D413" s="96">
        <v>4</v>
      </c>
    </row>
    <row r="414" spans="2:4" ht="15.75" customHeight="1" x14ac:dyDescent="0.25">
      <c r="B414" s="103" t="s">
        <v>1179</v>
      </c>
      <c r="C414" s="95" t="s">
        <v>456</v>
      </c>
      <c r="D414" s="96">
        <v>4</v>
      </c>
    </row>
    <row r="415" spans="2:4" ht="15.75" customHeight="1" x14ac:dyDescent="0.25">
      <c r="B415" s="103" t="s">
        <v>1180</v>
      </c>
      <c r="C415" s="95" t="s">
        <v>462</v>
      </c>
      <c r="D415" s="96">
        <v>12</v>
      </c>
    </row>
    <row r="416" spans="2:4" ht="15.75" customHeight="1" x14ac:dyDescent="0.25">
      <c r="B416" s="103" t="s">
        <v>1181</v>
      </c>
      <c r="C416" s="95" t="s">
        <v>455</v>
      </c>
      <c r="D416" s="96">
        <v>3</v>
      </c>
    </row>
    <row r="417" spans="2:4" ht="15.75" customHeight="1" x14ac:dyDescent="0.25">
      <c r="B417" s="103" t="s">
        <v>1182</v>
      </c>
      <c r="C417" s="95" t="s">
        <v>457</v>
      </c>
      <c r="D417" s="96">
        <v>6</v>
      </c>
    </row>
    <row r="418" spans="2:4" ht="15.75" customHeight="1" x14ac:dyDescent="0.25">
      <c r="B418" s="103" t="s">
        <v>1183</v>
      </c>
      <c r="C418" s="95" t="s">
        <v>462</v>
      </c>
      <c r="D418" s="96">
        <v>12</v>
      </c>
    </row>
    <row r="419" spans="2:4" ht="15.75" customHeight="1" x14ac:dyDescent="0.25">
      <c r="B419" s="103" t="s">
        <v>1184</v>
      </c>
      <c r="C419" s="95" t="s">
        <v>456</v>
      </c>
      <c r="D419" s="96">
        <v>4</v>
      </c>
    </row>
    <row r="420" spans="2:4" ht="15.75" customHeight="1" x14ac:dyDescent="0.25">
      <c r="B420" s="103" t="s">
        <v>1185</v>
      </c>
      <c r="C420" s="95" t="s">
        <v>457</v>
      </c>
      <c r="D420" s="96">
        <v>6</v>
      </c>
    </row>
    <row r="421" spans="2:4" ht="15.75" customHeight="1" x14ac:dyDescent="0.25">
      <c r="B421" s="103" t="s">
        <v>1186</v>
      </c>
      <c r="C421" s="95" t="s">
        <v>456</v>
      </c>
      <c r="D421" s="96">
        <v>4</v>
      </c>
    </row>
    <row r="422" spans="2:4" ht="15.75" customHeight="1" x14ac:dyDescent="0.25">
      <c r="B422" s="103" t="s">
        <v>1187</v>
      </c>
      <c r="C422" s="95" t="s">
        <v>454</v>
      </c>
      <c r="D422" s="96">
        <v>1</v>
      </c>
    </row>
    <row r="423" spans="2:4" ht="15.75" customHeight="1" x14ac:dyDescent="0.25">
      <c r="B423" s="103" t="s">
        <v>1188</v>
      </c>
      <c r="C423" s="95" t="s">
        <v>457</v>
      </c>
      <c r="D423" s="96">
        <v>6</v>
      </c>
    </row>
    <row r="424" spans="2:4" ht="15.75" customHeight="1" x14ac:dyDescent="0.25">
      <c r="B424" s="103" t="s">
        <v>1189</v>
      </c>
      <c r="C424" s="95" t="s">
        <v>457</v>
      </c>
      <c r="D424" s="96">
        <v>6</v>
      </c>
    </row>
    <row r="425" spans="2:4" ht="15.75" customHeight="1" x14ac:dyDescent="0.25">
      <c r="B425" s="103" t="s">
        <v>1190</v>
      </c>
      <c r="C425" s="95" t="s">
        <v>458</v>
      </c>
      <c r="D425" s="96">
        <v>7</v>
      </c>
    </row>
    <row r="426" spans="2:4" ht="15.75" customHeight="1" x14ac:dyDescent="0.25">
      <c r="B426" s="103" t="s">
        <v>1191</v>
      </c>
      <c r="C426" s="95" t="s">
        <v>458</v>
      </c>
      <c r="D426" s="96">
        <v>7</v>
      </c>
    </row>
    <row r="427" spans="2:4" ht="15.75" customHeight="1" x14ac:dyDescent="0.25">
      <c r="B427" s="103" t="s">
        <v>1192</v>
      </c>
      <c r="C427" s="95" t="s">
        <v>458</v>
      </c>
      <c r="D427" s="96">
        <v>7</v>
      </c>
    </row>
    <row r="428" spans="2:4" ht="15.75" customHeight="1" x14ac:dyDescent="0.25">
      <c r="B428" s="103" t="s">
        <v>1193</v>
      </c>
      <c r="C428" s="95" t="s">
        <v>457</v>
      </c>
      <c r="D428" s="96">
        <v>6</v>
      </c>
    </row>
    <row r="429" spans="2:4" ht="15.75" customHeight="1" x14ac:dyDescent="0.25">
      <c r="B429" s="103" t="s">
        <v>1194</v>
      </c>
      <c r="C429" s="95" t="s">
        <v>456</v>
      </c>
      <c r="D429" s="96">
        <v>4</v>
      </c>
    </row>
    <row r="430" spans="2:4" ht="15.75" customHeight="1" x14ac:dyDescent="0.25">
      <c r="B430" s="103" t="s">
        <v>1195</v>
      </c>
      <c r="C430" s="95" t="s">
        <v>462</v>
      </c>
      <c r="D430" s="96">
        <v>12</v>
      </c>
    </row>
    <row r="431" spans="2:4" ht="15.75" customHeight="1" x14ac:dyDescent="0.25">
      <c r="B431" s="103" t="s">
        <v>1196</v>
      </c>
      <c r="C431" s="95" t="s">
        <v>456</v>
      </c>
      <c r="D431" s="96">
        <v>4</v>
      </c>
    </row>
    <row r="432" spans="2:4" ht="15.75" customHeight="1" x14ac:dyDescent="0.25">
      <c r="B432" s="103" t="s">
        <v>1197</v>
      </c>
      <c r="C432" s="95" t="s">
        <v>456</v>
      </c>
      <c r="D432" s="96">
        <v>4</v>
      </c>
    </row>
    <row r="433" spans="2:4" ht="15.75" customHeight="1" x14ac:dyDescent="0.25">
      <c r="B433" s="103" t="s">
        <v>1198</v>
      </c>
      <c r="C433" s="95" t="s">
        <v>462</v>
      </c>
      <c r="D433" s="96">
        <v>12</v>
      </c>
    </row>
    <row r="434" spans="2:4" ht="15.75" customHeight="1" x14ac:dyDescent="0.25">
      <c r="B434" s="103" t="s">
        <v>1199</v>
      </c>
      <c r="C434" s="95" t="s">
        <v>463</v>
      </c>
      <c r="D434" s="96">
        <v>11</v>
      </c>
    </row>
    <row r="435" spans="2:4" ht="15.75" customHeight="1" x14ac:dyDescent="0.25">
      <c r="B435" s="103" t="s">
        <v>1200</v>
      </c>
      <c r="C435" s="95" t="s">
        <v>463</v>
      </c>
      <c r="D435" s="96">
        <v>11</v>
      </c>
    </row>
    <row r="436" spans="2:4" ht="15.75" customHeight="1" x14ac:dyDescent="0.25">
      <c r="B436" s="103" t="s">
        <v>1201</v>
      </c>
      <c r="C436" s="95" t="s">
        <v>463</v>
      </c>
      <c r="D436" s="96">
        <v>11</v>
      </c>
    </row>
    <row r="437" spans="2:4" ht="15.75" customHeight="1" x14ac:dyDescent="0.25">
      <c r="B437" s="103" t="s">
        <v>1202</v>
      </c>
      <c r="C437" s="95" t="s">
        <v>462</v>
      </c>
      <c r="D437" s="96">
        <v>12</v>
      </c>
    </row>
    <row r="438" spans="2:4" ht="15.75" customHeight="1" x14ac:dyDescent="0.25">
      <c r="B438" s="103" t="s">
        <v>1203</v>
      </c>
      <c r="C438" s="95" t="s">
        <v>457</v>
      </c>
      <c r="D438" s="96">
        <v>6</v>
      </c>
    </row>
    <row r="439" spans="2:4" ht="15.75" customHeight="1" x14ac:dyDescent="0.25">
      <c r="B439" s="103" t="s">
        <v>1204</v>
      </c>
      <c r="C439" s="95" t="s">
        <v>455</v>
      </c>
      <c r="D439" s="96">
        <v>3</v>
      </c>
    </row>
    <row r="440" spans="2:4" ht="15.75" customHeight="1" x14ac:dyDescent="0.25">
      <c r="B440" s="103" t="s">
        <v>1205</v>
      </c>
      <c r="C440" s="95" t="s">
        <v>456</v>
      </c>
      <c r="D440" s="96">
        <v>4</v>
      </c>
    </row>
    <row r="441" spans="2:4" ht="15.75" customHeight="1" x14ac:dyDescent="0.25">
      <c r="B441" s="103" t="s">
        <v>1206</v>
      </c>
      <c r="C441" s="95" t="s">
        <v>458</v>
      </c>
      <c r="D441" s="96">
        <v>7</v>
      </c>
    </row>
    <row r="442" spans="2:4" ht="15.75" customHeight="1" x14ac:dyDescent="0.25">
      <c r="B442" s="103" t="s">
        <v>1207</v>
      </c>
      <c r="C442" s="95" t="s">
        <v>462</v>
      </c>
      <c r="D442" s="96">
        <v>12</v>
      </c>
    </row>
    <row r="443" spans="2:4" ht="15.75" customHeight="1" x14ac:dyDescent="0.25">
      <c r="B443" s="103" t="s">
        <v>1208</v>
      </c>
      <c r="C443" s="95" t="s">
        <v>455</v>
      </c>
      <c r="D443" s="96">
        <v>3</v>
      </c>
    </row>
    <row r="444" spans="2:4" ht="15.75" customHeight="1" x14ac:dyDescent="0.25">
      <c r="B444" s="103" t="s">
        <v>1209</v>
      </c>
      <c r="C444" s="95" t="s">
        <v>463</v>
      </c>
      <c r="D444" s="96">
        <v>11</v>
      </c>
    </row>
    <row r="445" spans="2:4" ht="15.75" customHeight="1" x14ac:dyDescent="0.25">
      <c r="B445" s="103" t="s">
        <v>1210</v>
      </c>
      <c r="C445" s="95" t="s">
        <v>457</v>
      </c>
      <c r="D445" s="96">
        <v>6</v>
      </c>
    </row>
    <row r="446" spans="2:4" ht="15.75" customHeight="1" x14ac:dyDescent="0.25">
      <c r="B446" s="103" t="s">
        <v>1211</v>
      </c>
      <c r="C446" s="95" t="s">
        <v>460</v>
      </c>
      <c r="D446" s="96">
        <v>9</v>
      </c>
    </row>
    <row r="447" spans="2:4" ht="15.75" customHeight="1" x14ac:dyDescent="0.25">
      <c r="B447" s="103" t="s">
        <v>1212</v>
      </c>
      <c r="C447" s="95" t="s">
        <v>462</v>
      </c>
      <c r="D447" s="96">
        <v>12</v>
      </c>
    </row>
    <row r="448" spans="2:4" ht="15.75" customHeight="1" x14ac:dyDescent="0.25">
      <c r="B448" s="103" t="s">
        <v>1213</v>
      </c>
      <c r="C448" s="95" t="s">
        <v>454</v>
      </c>
      <c r="D448" s="96">
        <v>1</v>
      </c>
    </row>
    <row r="449" spans="2:4" ht="15.75" customHeight="1" x14ac:dyDescent="0.25">
      <c r="B449" s="103" t="s">
        <v>1214</v>
      </c>
      <c r="C449" s="95" t="s">
        <v>454</v>
      </c>
      <c r="D449" s="96">
        <v>1</v>
      </c>
    </row>
    <row r="450" spans="2:4" ht="15.75" customHeight="1" x14ac:dyDescent="0.25">
      <c r="B450" s="103" t="s">
        <v>1215</v>
      </c>
      <c r="C450" s="95" t="s">
        <v>457</v>
      </c>
      <c r="D450" s="96">
        <v>6</v>
      </c>
    </row>
    <row r="451" spans="2:4" ht="15.75" customHeight="1" x14ac:dyDescent="0.25">
      <c r="B451" s="103" t="s">
        <v>460</v>
      </c>
      <c r="C451" s="95" t="s">
        <v>460</v>
      </c>
      <c r="D451" s="96">
        <v>9</v>
      </c>
    </row>
    <row r="452" spans="2:4" ht="15.75" customHeight="1" x14ac:dyDescent="0.25">
      <c r="B452" s="103" t="s">
        <v>1216</v>
      </c>
      <c r="C452" s="95" t="s">
        <v>463</v>
      </c>
      <c r="D452" s="96">
        <v>11</v>
      </c>
    </row>
    <row r="453" spans="2:4" ht="15.75" customHeight="1" x14ac:dyDescent="0.25">
      <c r="B453" s="103" t="s">
        <v>1217</v>
      </c>
      <c r="C453" s="95" t="s">
        <v>454</v>
      </c>
      <c r="D453" s="96">
        <v>1</v>
      </c>
    </row>
    <row r="454" spans="2:4" ht="15.75" customHeight="1" x14ac:dyDescent="0.25">
      <c r="B454" s="103" t="s">
        <v>1218</v>
      </c>
      <c r="C454" s="95" t="s">
        <v>454</v>
      </c>
      <c r="D454" s="96">
        <v>1</v>
      </c>
    </row>
    <row r="455" spans="2:4" ht="15.75" customHeight="1" x14ac:dyDescent="0.25">
      <c r="B455" s="103" t="s">
        <v>1219</v>
      </c>
      <c r="C455" s="95" t="s">
        <v>457</v>
      </c>
      <c r="D455" s="96">
        <v>6</v>
      </c>
    </row>
    <row r="456" spans="2:4" ht="15.75" customHeight="1" x14ac:dyDescent="0.25">
      <c r="B456" s="103" t="s">
        <v>1220</v>
      </c>
      <c r="C456" s="95" t="s">
        <v>460</v>
      </c>
      <c r="D456" s="96">
        <v>9</v>
      </c>
    </row>
    <row r="457" spans="2:4" ht="15.75" customHeight="1" x14ac:dyDescent="0.25">
      <c r="B457" s="103" t="s">
        <v>1221</v>
      </c>
      <c r="C457" s="95" t="s">
        <v>456</v>
      </c>
      <c r="D457" s="96">
        <v>4</v>
      </c>
    </row>
    <row r="458" spans="2:4" ht="15.75" customHeight="1" x14ac:dyDescent="0.25">
      <c r="B458" s="103" t="s">
        <v>1222</v>
      </c>
      <c r="C458" s="95" t="s">
        <v>457</v>
      </c>
      <c r="D458" s="96">
        <v>6</v>
      </c>
    </row>
    <row r="459" spans="2:4" ht="15.75" customHeight="1" x14ac:dyDescent="0.25">
      <c r="B459" s="103" t="s">
        <v>1223</v>
      </c>
      <c r="C459" s="95" t="s">
        <v>454</v>
      </c>
      <c r="D459" s="96">
        <v>1</v>
      </c>
    </row>
    <row r="460" spans="2:4" ht="15.75" customHeight="1" x14ac:dyDescent="0.25">
      <c r="B460" s="103" t="s">
        <v>1224</v>
      </c>
      <c r="C460" s="95" t="s">
        <v>462</v>
      </c>
      <c r="D460" s="96">
        <v>12</v>
      </c>
    </row>
    <row r="461" spans="2:4" ht="15.75" customHeight="1" x14ac:dyDescent="0.25">
      <c r="B461" s="103" t="s">
        <v>1225</v>
      </c>
      <c r="C461" s="95" t="s">
        <v>462</v>
      </c>
      <c r="D461" s="96">
        <v>12</v>
      </c>
    </row>
    <row r="462" spans="2:4" ht="15.75" customHeight="1" x14ac:dyDescent="0.25">
      <c r="B462" s="103" t="s">
        <v>1226</v>
      </c>
      <c r="C462" s="95" t="s">
        <v>456</v>
      </c>
      <c r="D462" s="96">
        <v>4</v>
      </c>
    </row>
    <row r="463" spans="2:4" ht="15.75" customHeight="1" x14ac:dyDescent="0.25">
      <c r="B463" s="103" t="s">
        <v>1227</v>
      </c>
      <c r="C463" s="95" t="s">
        <v>463</v>
      </c>
      <c r="D463" s="96">
        <v>11</v>
      </c>
    </row>
    <row r="464" spans="2:4" ht="15.75" customHeight="1" x14ac:dyDescent="0.25">
      <c r="B464" s="103" t="s">
        <v>1228</v>
      </c>
      <c r="C464" s="95" t="s">
        <v>456</v>
      </c>
      <c r="D464" s="96">
        <v>4</v>
      </c>
    </row>
    <row r="465" spans="2:4" ht="15.75" customHeight="1" x14ac:dyDescent="0.25">
      <c r="B465" s="103" t="s">
        <v>1229</v>
      </c>
      <c r="C465" s="95" t="s">
        <v>457</v>
      </c>
      <c r="D465" s="96">
        <v>6</v>
      </c>
    </row>
    <row r="466" spans="2:4" ht="15.75" customHeight="1" x14ac:dyDescent="0.25">
      <c r="B466" s="103" t="s">
        <v>1230</v>
      </c>
      <c r="C466" s="95" t="s">
        <v>458</v>
      </c>
      <c r="D466" s="96">
        <v>7</v>
      </c>
    </row>
    <row r="467" spans="2:4" ht="15.75" customHeight="1" x14ac:dyDescent="0.25">
      <c r="B467" s="103" t="s">
        <v>1231</v>
      </c>
      <c r="C467" s="95" t="s">
        <v>454</v>
      </c>
      <c r="D467" s="96">
        <v>1</v>
      </c>
    </row>
    <row r="468" spans="2:4" ht="15.75" customHeight="1" x14ac:dyDescent="0.25">
      <c r="B468" s="103" t="s">
        <v>1232</v>
      </c>
      <c r="C468" s="95" t="s">
        <v>454</v>
      </c>
      <c r="D468" s="96">
        <v>1</v>
      </c>
    </row>
    <row r="469" spans="2:4" ht="15.75" customHeight="1" x14ac:dyDescent="0.25">
      <c r="B469" s="103" t="s">
        <v>822</v>
      </c>
      <c r="C469" s="95" t="s">
        <v>455</v>
      </c>
      <c r="D469" s="96">
        <v>3</v>
      </c>
    </row>
    <row r="470" spans="2:4" ht="15.75" customHeight="1" x14ac:dyDescent="0.25">
      <c r="B470" s="103" t="s">
        <v>1233</v>
      </c>
      <c r="C470" s="95" t="s">
        <v>455</v>
      </c>
      <c r="D470" s="96">
        <v>3</v>
      </c>
    </row>
    <row r="471" spans="2:4" ht="15.75" customHeight="1" x14ac:dyDescent="0.25">
      <c r="B471" s="103" t="s">
        <v>1234</v>
      </c>
      <c r="C471" s="95" t="s">
        <v>463</v>
      </c>
      <c r="D471" s="96">
        <v>11</v>
      </c>
    </row>
    <row r="472" spans="2:4" ht="15.75" customHeight="1" x14ac:dyDescent="0.25">
      <c r="B472" s="103" t="s">
        <v>1235</v>
      </c>
      <c r="C472" s="95" t="s">
        <v>463</v>
      </c>
      <c r="D472" s="96">
        <v>11</v>
      </c>
    </row>
    <row r="473" spans="2:4" ht="15.75" customHeight="1" x14ac:dyDescent="0.25">
      <c r="B473" s="103" t="s">
        <v>1236</v>
      </c>
      <c r="C473" s="95" t="s">
        <v>463</v>
      </c>
      <c r="D473" s="96">
        <v>11</v>
      </c>
    </row>
    <row r="474" spans="2:4" ht="15.75" customHeight="1" x14ac:dyDescent="0.25">
      <c r="B474" s="103" t="s">
        <v>1237</v>
      </c>
      <c r="C474" s="95" t="s">
        <v>463</v>
      </c>
      <c r="D474" s="96">
        <v>11</v>
      </c>
    </row>
    <row r="475" spans="2:4" ht="15.75" customHeight="1" x14ac:dyDescent="0.25">
      <c r="B475" s="103" t="s">
        <v>1238</v>
      </c>
      <c r="C475" s="95" t="s">
        <v>456</v>
      </c>
      <c r="D475" s="96">
        <v>4</v>
      </c>
    </row>
    <row r="476" spans="2:4" ht="15.75" customHeight="1" x14ac:dyDescent="0.25">
      <c r="B476" s="103" t="s">
        <v>1239</v>
      </c>
      <c r="C476" s="95" t="s">
        <v>460</v>
      </c>
      <c r="D476" s="96">
        <v>9</v>
      </c>
    </row>
    <row r="477" spans="2:4" ht="15.75" customHeight="1" x14ac:dyDescent="0.25">
      <c r="B477" s="103" t="s">
        <v>1240</v>
      </c>
      <c r="C477" s="95" t="s">
        <v>463</v>
      </c>
      <c r="D477" s="96">
        <v>11</v>
      </c>
    </row>
    <row r="478" spans="2:4" ht="15.75" customHeight="1" x14ac:dyDescent="0.25">
      <c r="B478" s="103" t="s">
        <v>1241</v>
      </c>
      <c r="C478" s="95" t="s">
        <v>463</v>
      </c>
      <c r="D478" s="96">
        <v>11</v>
      </c>
    </row>
    <row r="479" spans="2:4" ht="15.75" customHeight="1" x14ac:dyDescent="0.25">
      <c r="B479" s="103" t="s">
        <v>1242</v>
      </c>
      <c r="C479" s="95" t="s">
        <v>460</v>
      </c>
      <c r="D479" s="96">
        <v>9</v>
      </c>
    </row>
    <row r="480" spans="2:4" ht="15.75" customHeight="1" x14ac:dyDescent="0.25">
      <c r="B480" s="103" t="s">
        <v>1243</v>
      </c>
      <c r="C480" s="95" t="s">
        <v>454</v>
      </c>
      <c r="D480" s="96">
        <v>1</v>
      </c>
    </row>
    <row r="481" spans="2:4" ht="15.75" customHeight="1" x14ac:dyDescent="0.25">
      <c r="B481" s="103" t="s">
        <v>1244</v>
      </c>
      <c r="C481" s="95" t="s">
        <v>454</v>
      </c>
      <c r="D481" s="96">
        <v>1</v>
      </c>
    </row>
    <row r="482" spans="2:4" ht="15.75" customHeight="1" x14ac:dyDescent="0.25">
      <c r="B482" s="103" t="s">
        <v>1245</v>
      </c>
      <c r="C482" s="95" t="s">
        <v>455</v>
      </c>
      <c r="D482" s="96">
        <v>3</v>
      </c>
    </row>
    <row r="483" spans="2:4" ht="15.75" customHeight="1" x14ac:dyDescent="0.25">
      <c r="B483" s="103" t="s">
        <v>1246</v>
      </c>
      <c r="C483" s="95" t="s">
        <v>456</v>
      </c>
      <c r="D483" s="96">
        <v>4</v>
      </c>
    </row>
    <row r="484" spans="2:4" ht="15.75" customHeight="1" x14ac:dyDescent="0.25">
      <c r="B484" s="103" t="s">
        <v>1247</v>
      </c>
      <c r="C484" s="95" t="s">
        <v>463</v>
      </c>
      <c r="D484" s="96">
        <v>11</v>
      </c>
    </row>
    <row r="485" spans="2:4" ht="15.75" customHeight="1" x14ac:dyDescent="0.25">
      <c r="B485" s="103" t="s">
        <v>1248</v>
      </c>
      <c r="C485" s="95" t="s">
        <v>454</v>
      </c>
      <c r="D485" s="96">
        <v>1</v>
      </c>
    </row>
    <row r="486" spans="2:4" ht="15.75" customHeight="1" x14ac:dyDescent="0.25">
      <c r="B486" s="103" t="s">
        <v>1249</v>
      </c>
      <c r="C486" s="95" t="s">
        <v>457</v>
      </c>
      <c r="D486" s="96">
        <v>6</v>
      </c>
    </row>
    <row r="487" spans="2:4" ht="15.75" customHeight="1" x14ac:dyDescent="0.25">
      <c r="B487" s="103" t="s">
        <v>1250</v>
      </c>
      <c r="C487" s="95" t="s">
        <v>462</v>
      </c>
      <c r="D487" s="96">
        <v>12</v>
      </c>
    </row>
    <row r="488" spans="2:4" ht="15.75" customHeight="1" x14ac:dyDescent="0.25">
      <c r="B488" s="103" t="s">
        <v>1251</v>
      </c>
      <c r="C488" s="95" t="s">
        <v>454</v>
      </c>
      <c r="D488" s="96">
        <v>1</v>
      </c>
    </row>
    <row r="489" spans="2:4" ht="15.75" customHeight="1" x14ac:dyDescent="0.25">
      <c r="B489" s="103" t="s">
        <v>1252</v>
      </c>
      <c r="C489" s="95" t="s">
        <v>462</v>
      </c>
      <c r="D489" s="96">
        <v>12</v>
      </c>
    </row>
    <row r="490" spans="2:4" ht="15.75" customHeight="1" x14ac:dyDescent="0.25">
      <c r="B490" s="103" t="s">
        <v>1253</v>
      </c>
      <c r="C490" s="95" t="s">
        <v>458</v>
      </c>
      <c r="D490" s="96">
        <v>7</v>
      </c>
    </row>
    <row r="491" spans="2:4" ht="15.75" customHeight="1" x14ac:dyDescent="0.25">
      <c r="B491" s="103" t="s">
        <v>1254</v>
      </c>
      <c r="C491" s="95" t="s">
        <v>457</v>
      </c>
      <c r="D491" s="96">
        <v>6</v>
      </c>
    </row>
    <row r="492" spans="2:4" ht="15.75" customHeight="1" x14ac:dyDescent="0.25">
      <c r="B492" s="103" t="s">
        <v>1254</v>
      </c>
      <c r="C492" s="95" t="s">
        <v>461</v>
      </c>
      <c r="D492" s="96">
        <v>10</v>
      </c>
    </row>
    <row r="493" spans="2:4" ht="15.75" customHeight="1" x14ac:dyDescent="0.25">
      <c r="B493" s="103" t="s">
        <v>1255</v>
      </c>
      <c r="C493" s="95" t="s">
        <v>457</v>
      </c>
      <c r="D493" s="96">
        <v>6</v>
      </c>
    </row>
    <row r="494" spans="2:4" ht="15.75" customHeight="1" x14ac:dyDescent="0.25">
      <c r="B494" s="103" t="s">
        <v>1256</v>
      </c>
      <c r="C494" s="95" t="s">
        <v>457</v>
      </c>
      <c r="D494" s="96">
        <v>6</v>
      </c>
    </row>
    <row r="495" spans="2:4" ht="15.75" customHeight="1" x14ac:dyDescent="0.25">
      <c r="B495" s="103" t="s">
        <v>1257</v>
      </c>
      <c r="C495" s="95" t="s">
        <v>454</v>
      </c>
      <c r="D495" s="96">
        <v>1</v>
      </c>
    </row>
    <row r="496" spans="2:4" ht="15.75" customHeight="1" x14ac:dyDescent="0.25">
      <c r="B496" s="103" t="s">
        <v>1258</v>
      </c>
      <c r="C496" s="95" t="s">
        <v>454</v>
      </c>
      <c r="D496" s="96">
        <v>1</v>
      </c>
    </row>
    <row r="497" spans="2:4" ht="15.75" customHeight="1" x14ac:dyDescent="0.25">
      <c r="B497" s="103" t="s">
        <v>1259</v>
      </c>
      <c r="C497" s="95" t="s">
        <v>457</v>
      </c>
      <c r="D497" s="96">
        <v>6</v>
      </c>
    </row>
    <row r="498" spans="2:4" ht="15.75" customHeight="1" x14ac:dyDescent="0.25">
      <c r="B498" s="103" t="s">
        <v>1260</v>
      </c>
      <c r="C498" s="95" t="s">
        <v>456</v>
      </c>
      <c r="D498" s="96">
        <v>4</v>
      </c>
    </row>
    <row r="499" spans="2:4" ht="15.75" customHeight="1" x14ac:dyDescent="0.25">
      <c r="B499" s="103" t="s">
        <v>1261</v>
      </c>
      <c r="C499" s="95" t="s">
        <v>456</v>
      </c>
      <c r="D499" s="96">
        <v>4</v>
      </c>
    </row>
    <row r="500" spans="2:4" ht="15.75" customHeight="1" x14ac:dyDescent="0.25">
      <c r="B500" s="103" t="s">
        <v>1262</v>
      </c>
      <c r="C500" s="95" t="s">
        <v>454</v>
      </c>
      <c r="D500" s="96">
        <v>1</v>
      </c>
    </row>
    <row r="501" spans="2:4" ht="15.75" customHeight="1" x14ac:dyDescent="0.25">
      <c r="B501" s="103" t="s">
        <v>1263</v>
      </c>
      <c r="C501" s="95" t="s">
        <v>456</v>
      </c>
      <c r="D501" s="96">
        <v>4</v>
      </c>
    </row>
    <row r="502" spans="2:4" ht="15.75" customHeight="1" x14ac:dyDescent="0.25">
      <c r="B502" s="103" t="s">
        <v>1264</v>
      </c>
      <c r="C502" s="95" t="s">
        <v>458</v>
      </c>
      <c r="D502" s="96">
        <v>7</v>
      </c>
    </row>
    <row r="503" spans="2:4" ht="15.75" customHeight="1" x14ac:dyDescent="0.25">
      <c r="B503" s="103" t="s">
        <v>1265</v>
      </c>
      <c r="C503" s="95" t="s">
        <v>456</v>
      </c>
      <c r="D503" s="96">
        <v>4</v>
      </c>
    </row>
    <row r="504" spans="2:4" ht="15.75" customHeight="1" x14ac:dyDescent="0.25">
      <c r="B504" s="103" t="s">
        <v>1266</v>
      </c>
      <c r="C504" s="95" t="s">
        <v>456</v>
      </c>
      <c r="D504" s="96">
        <v>4</v>
      </c>
    </row>
    <row r="505" spans="2:4" ht="15.75" customHeight="1" x14ac:dyDescent="0.25">
      <c r="B505" s="103" t="s">
        <v>1267</v>
      </c>
      <c r="C505" s="95" t="s">
        <v>463</v>
      </c>
      <c r="D505" s="96">
        <v>11</v>
      </c>
    </row>
    <row r="506" spans="2:4" ht="15.75" customHeight="1" x14ac:dyDescent="0.25">
      <c r="B506" s="103" t="s">
        <v>1268</v>
      </c>
      <c r="C506" s="95" t="s">
        <v>463</v>
      </c>
      <c r="D506" s="96">
        <v>11</v>
      </c>
    </row>
    <row r="507" spans="2:4" ht="15.75" customHeight="1" x14ac:dyDescent="0.25">
      <c r="B507" s="103" t="s">
        <v>461</v>
      </c>
      <c r="C507" s="95" t="s">
        <v>461</v>
      </c>
      <c r="D507" s="96">
        <v>10</v>
      </c>
    </row>
    <row r="508" spans="2:4" ht="15.75" customHeight="1" x14ac:dyDescent="0.25">
      <c r="B508" s="103" t="s">
        <v>1269</v>
      </c>
      <c r="C508" s="95" t="s">
        <v>457</v>
      </c>
      <c r="D508" s="96">
        <v>6</v>
      </c>
    </row>
    <row r="509" spans="2:4" ht="15.75" customHeight="1" x14ac:dyDescent="0.25">
      <c r="B509" s="103" t="s">
        <v>1269</v>
      </c>
      <c r="C509" s="95" t="s">
        <v>460</v>
      </c>
      <c r="D509" s="96">
        <v>9</v>
      </c>
    </row>
    <row r="510" spans="2:4" ht="15.75" customHeight="1" x14ac:dyDescent="0.25">
      <c r="B510" s="103" t="s">
        <v>1270</v>
      </c>
      <c r="C510" s="95" t="s">
        <v>463</v>
      </c>
      <c r="D510" s="96">
        <v>11</v>
      </c>
    </row>
    <row r="511" spans="2:4" ht="15.75" customHeight="1" x14ac:dyDescent="0.25">
      <c r="B511" s="103" t="s">
        <v>1271</v>
      </c>
      <c r="C511" s="95" t="s">
        <v>462</v>
      </c>
      <c r="D511" s="96">
        <v>12</v>
      </c>
    </row>
    <row r="512" spans="2:4" ht="15.75" customHeight="1" x14ac:dyDescent="0.25">
      <c r="B512" s="103" t="s">
        <v>1272</v>
      </c>
      <c r="C512" s="95" t="s">
        <v>454</v>
      </c>
      <c r="D512" s="96">
        <v>1</v>
      </c>
    </row>
    <row r="513" spans="2:4" ht="15.75" customHeight="1" x14ac:dyDescent="0.25">
      <c r="B513" s="103" t="s">
        <v>1273</v>
      </c>
      <c r="C513" s="95" t="s">
        <v>454</v>
      </c>
      <c r="D513" s="96">
        <v>1</v>
      </c>
    </row>
    <row r="514" spans="2:4" ht="15.75" customHeight="1" x14ac:dyDescent="0.25">
      <c r="B514" s="103" t="s">
        <v>1273</v>
      </c>
      <c r="C514" s="95" t="s">
        <v>456</v>
      </c>
      <c r="D514" s="96">
        <v>4</v>
      </c>
    </row>
    <row r="515" spans="2:4" ht="15.75" customHeight="1" x14ac:dyDescent="0.25">
      <c r="B515" s="103" t="s">
        <v>1274</v>
      </c>
      <c r="C515" s="95" t="s">
        <v>455</v>
      </c>
      <c r="D515" s="96">
        <v>3</v>
      </c>
    </row>
    <row r="516" spans="2:4" ht="15.75" customHeight="1" x14ac:dyDescent="0.25">
      <c r="B516" s="103" t="s">
        <v>1275</v>
      </c>
      <c r="C516" s="95" t="s">
        <v>462</v>
      </c>
      <c r="D516" s="96">
        <v>12</v>
      </c>
    </row>
    <row r="517" spans="2:4" ht="15.75" customHeight="1" x14ac:dyDescent="0.25">
      <c r="B517" s="103" t="s">
        <v>1276</v>
      </c>
      <c r="C517" s="95" t="s">
        <v>463</v>
      </c>
      <c r="D517" s="96">
        <v>11</v>
      </c>
    </row>
    <row r="518" spans="2:4" ht="15.75" customHeight="1" x14ac:dyDescent="0.25">
      <c r="B518" s="103" t="s">
        <v>1277</v>
      </c>
      <c r="C518" s="95" t="s">
        <v>460</v>
      </c>
      <c r="D518" s="96">
        <v>9</v>
      </c>
    </row>
    <row r="519" spans="2:4" ht="15.75" customHeight="1" x14ac:dyDescent="0.25">
      <c r="B519" s="103" t="s">
        <v>1278</v>
      </c>
      <c r="C519" s="95" t="s">
        <v>460</v>
      </c>
      <c r="D519" s="96">
        <v>9</v>
      </c>
    </row>
    <row r="520" spans="2:4" ht="15.75" customHeight="1" x14ac:dyDescent="0.25">
      <c r="B520" s="103" t="s">
        <v>1279</v>
      </c>
      <c r="C520" s="95" t="s">
        <v>460</v>
      </c>
      <c r="D520" s="96">
        <v>9</v>
      </c>
    </row>
    <row r="521" spans="2:4" ht="15.75" customHeight="1" x14ac:dyDescent="0.25">
      <c r="B521" s="103" t="s">
        <v>1280</v>
      </c>
      <c r="C521" s="95" t="s">
        <v>463</v>
      </c>
      <c r="D521" s="96">
        <v>11</v>
      </c>
    </row>
    <row r="522" spans="2:4" ht="15.75" customHeight="1" x14ac:dyDescent="0.25">
      <c r="B522" s="103" t="s">
        <v>1281</v>
      </c>
      <c r="C522" s="95" t="s">
        <v>456</v>
      </c>
      <c r="D522" s="96">
        <v>4</v>
      </c>
    </row>
    <row r="523" spans="2:4" ht="15.75" customHeight="1" x14ac:dyDescent="0.25">
      <c r="B523" s="103" t="s">
        <v>1282</v>
      </c>
      <c r="C523" s="95" t="s">
        <v>454</v>
      </c>
      <c r="D523" s="96">
        <v>1</v>
      </c>
    </row>
    <row r="524" spans="2:4" ht="15.75" customHeight="1" x14ac:dyDescent="0.25">
      <c r="B524" s="103" t="s">
        <v>1283</v>
      </c>
      <c r="C524" s="95" t="s">
        <v>456</v>
      </c>
      <c r="D524" s="96">
        <v>4</v>
      </c>
    </row>
    <row r="525" spans="2:4" ht="15.75" customHeight="1" x14ac:dyDescent="0.25">
      <c r="B525" s="103" t="s">
        <v>1284</v>
      </c>
      <c r="C525" s="95" t="s">
        <v>456</v>
      </c>
      <c r="D525" s="96">
        <v>4</v>
      </c>
    </row>
    <row r="526" spans="2:4" ht="15.75" customHeight="1" x14ac:dyDescent="0.25">
      <c r="B526" s="103" t="s">
        <v>1285</v>
      </c>
      <c r="C526" s="95" t="s">
        <v>457</v>
      </c>
      <c r="D526" s="96">
        <v>6</v>
      </c>
    </row>
    <row r="527" spans="2:4" ht="15.75" customHeight="1" x14ac:dyDescent="0.25">
      <c r="B527" s="103" t="s">
        <v>1286</v>
      </c>
      <c r="C527" s="95" t="s">
        <v>463</v>
      </c>
      <c r="D527" s="96">
        <v>11</v>
      </c>
    </row>
    <row r="528" spans="2:4" ht="15.75" customHeight="1" x14ac:dyDescent="0.25">
      <c r="B528" s="103" t="s">
        <v>1287</v>
      </c>
      <c r="C528" s="95" t="s">
        <v>463</v>
      </c>
      <c r="D528" s="96">
        <v>11</v>
      </c>
    </row>
    <row r="529" spans="2:4" ht="15.75" customHeight="1" x14ac:dyDescent="0.25">
      <c r="B529" s="103" t="s">
        <v>1288</v>
      </c>
      <c r="C529" s="95" t="s">
        <v>463</v>
      </c>
      <c r="D529" s="96">
        <v>11</v>
      </c>
    </row>
    <row r="530" spans="2:4" ht="15.75" customHeight="1" x14ac:dyDescent="0.25">
      <c r="B530" s="103" t="s">
        <v>1289</v>
      </c>
      <c r="C530" s="95" t="s">
        <v>463</v>
      </c>
      <c r="D530" s="96">
        <v>11</v>
      </c>
    </row>
    <row r="531" spans="2:4" ht="15.75" customHeight="1" x14ac:dyDescent="0.25">
      <c r="B531" s="103" t="s">
        <v>1290</v>
      </c>
      <c r="C531" s="95" t="s">
        <v>463</v>
      </c>
      <c r="D531" s="96">
        <v>11</v>
      </c>
    </row>
    <row r="532" spans="2:4" ht="15.75" customHeight="1" x14ac:dyDescent="0.25">
      <c r="B532" s="103" t="s">
        <v>1291</v>
      </c>
      <c r="C532" s="95" t="s">
        <v>456</v>
      </c>
      <c r="D532" s="96">
        <v>4</v>
      </c>
    </row>
    <row r="533" spans="2:4" ht="15.75" customHeight="1" x14ac:dyDescent="0.25">
      <c r="B533" s="103" t="s">
        <v>1292</v>
      </c>
      <c r="C533" s="95" t="s">
        <v>463</v>
      </c>
      <c r="D533" s="96">
        <v>11</v>
      </c>
    </row>
    <row r="534" spans="2:4" ht="15.75" customHeight="1" x14ac:dyDescent="0.25">
      <c r="B534" s="103" t="s">
        <v>1293</v>
      </c>
      <c r="C534" s="95" t="s">
        <v>454</v>
      </c>
      <c r="D534" s="96">
        <v>1</v>
      </c>
    </row>
    <row r="535" spans="2:4" ht="15.75" customHeight="1" x14ac:dyDescent="0.25">
      <c r="B535" s="103" t="s">
        <v>1294</v>
      </c>
      <c r="C535" s="95" t="s">
        <v>460</v>
      </c>
      <c r="D535" s="96">
        <v>9</v>
      </c>
    </row>
    <row r="536" spans="2:4" ht="15.75" customHeight="1" x14ac:dyDescent="0.25">
      <c r="B536" s="103" t="s">
        <v>1295</v>
      </c>
      <c r="C536" s="95" t="s">
        <v>463</v>
      </c>
      <c r="D536" s="96">
        <v>11</v>
      </c>
    </row>
    <row r="537" spans="2:4" ht="15.75" customHeight="1" x14ac:dyDescent="0.25">
      <c r="B537" s="103" t="s">
        <v>1296</v>
      </c>
      <c r="C537" s="95" t="s">
        <v>457</v>
      </c>
      <c r="D537" s="96">
        <v>6</v>
      </c>
    </row>
    <row r="538" spans="2:4" ht="15.75" customHeight="1" x14ac:dyDescent="0.25">
      <c r="B538" s="103" t="s">
        <v>1296</v>
      </c>
      <c r="C538" s="95" t="s">
        <v>463</v>
      </c>
      <c r="D538" s="96">
        <v>11</v>
      </c>
    </row>
    <row r="539" spans="2:4" ht="15.75" customHeight="1" x14ac:dyDescent="0.25">
      <c r="B539" s="103" t="s">
        <v>1297</v>
      </c>
      <c r="C539" s="95" t="s">
        <v>457</v>
      </c>
      <c r="D539" s="96">
        <v>6</v>
      </c>
    </row>
    <row r="540" spans="2:4" ht="15.75" customHeight="1" x14ac:dyDescent="0.25">
      <c r="B540" s="103" t="s">
        <v>1298</v>
      </c>
      <c r="C540" s="95" t="s">
        <v>456</v>
      </c>
      <c r="D540" s="96">
        <v>4</v>
      </c>
    </row>
    <row r="541" spans="2:4" ht="15.75" customHeight="1" x14ac:dyDescent="0.25">
      <c r="B541" s="103" t="s">
        <v>1299</v>
      </c>
      <c r="C541" s="95" t="s">
        <v>454</v>
      </c>
      <c r="D541" s="96">
        <v>1</v>
      </c>
    </row>
    <row r="542" spans="2:4" ht="15.75" customHeight="1" x14ac:dyDescent="0.25">
      <c r="B542" s="103" t="s">
        <v>1300</v>
      </c>
      <c r="C542" s="95" t="s">
        <v>454</v>
      </c>
      <c r="D542" s="96">
        <v>1</v>
      </c>
    </row>
    <row r="543" spans="2:4" ht="15.75" customHeight="1" x14ac:dyDescent="0.25">
      <c r="B543" s="103" t="s">
        <v>1301</v>
      </c>
      <c r="C543" s="95" t="s">
        <v>456</v>
      </c>
      <c r="D543" s="96">
        <v>4</v>
      </c>
    </row>
    <row r="544" spans="2:4" ht="15.75" customHeight="1" x14ac:dyDescent="0.25">
      <c r="B544" s="103" t="s">
        <v>1302</v>
      </c>
      <c r="C544" s="95" t="s">
        <v>456</v>
      </c>
      <c r="D544" s="96">
        <v>4</v>
      </c>
    </row>
    <row r="545" spans="2:4" ht="15.75" customHeight="1" x14ac:dyDescent="0.25">
      <c r="B545" s="103" t="s">
        <v>1303</v>
      </c>
      <c r="C545" s="95" t="s">
        <v>458</v>
      </c>
      <c r="D545" s="96">
        <v>7</v>
      </c>
    </row>
    <row r="546" spans="2:4" ht="15.75" customHeight="1" x14ac:dyDescent="0.25">
      <c r="B546" s="103" t="s">
        <v>1304</v>
      </c>
      <c r="C546" s="95" t="s">
        <v>456</v>
      </c>
      <c r="D546" s="96">
        <v>4</v>
      </c>
    </row>
    <row r="547" spans="2:4" ht="15.75" customHeight="1" x14ac:dyDescent="0.25">
      <c r="B547" s="103" t="s">
        <v>1305</v>
      </c>
      <c r="C547" s="95" t="s">
        <v>454</v>
      </c>
      <c r="D547" s="96">
        <v>1</v>
      </c>
    </row>
    <row r="548" spans="2:4" ht="15.75" customHeight="1" x14ac:dyDescent="0.25">
      <c r="B548" s="103" t="s">
        <v>1306</v>
      </c>
      <c r="C548" s="95" t="s">
        <v>463</v>
      </c>
      <c r="D548" s="96">
        <v>11</v>
      </c>
    </row>
    <row r="549" spans="2:4" ht="15.75" customHeight="1" x14ac:dyDescent="0.25">
      <c r="B549" s="103" t="s">
        <v>1307</v>
      </c>
      <c r="C549" s="95" t="s">
        <v>463</v>
      </c>
      <c r="D549" s="96">
        <v>11</v>
      </c>
    </row>
    <row r="550" spans="2:4" ht="15.75" customHeight="1" x14ac:dyDescent="0.25">
      <c r="B550" s="103" t="s">
        <v>1308</v>
      </c>
      <c r="C550" s="95" t="s">
        <v>462</v>
      </c>
      <c r="D550" s="96">
        <v>12</v>
      </c>
    </row>
    <row r="551" spans="2:4" ht="15.75" customHeight="1" x14ac:dyDescent="0.25">
      <c r="B551" s="103" t="s">
        <v>1309</v>
      </c>
      <c r="C551" s="95" t="s">
        <v>456</v>
      </c>
      <c r="D551" s="96">
        <v>4</v>
      </c>
    </row>
    <row r="552" spans="2:4" ht="15.75" customHeight="1" x14ac:dyDescent="0.25">
      <c r="B552" s="103" t="s">
        <v>1310</v>
      </c>
      <c r="C552" s="95" t="s">
        <v>456</v>
      </c>
      <c r="D552" s="96">
        <v>4</v>
      </c>
    </row>
    <row r="553" spans="2:4" ht="15.75" customHeight="1" x14ac:dyDescent="0.25">
      <c r="B553" s="103" t="s">
        <v>1311</v>
      </c>
      <c r="C553" s="95" t="s">
        <v>462</v>
      </c>
      <c r="D553" s="96">
        <v>12</v>
      </c>
    </row>
    <row r="554" spans="2:4" ht="15.75" customHeight="1" x14ac:dyDescent="0.25">
      <c r="B554" s="103" t="s">
        <v>1312</v>
      </c>
      <c r="C554" s="95" t="s">
        <v>459</v>
      </c>
      <c r="D554" s="96">
        <v>8</v>
      </c>
    </row>
    <row r="555" spans="2:4" ht="15.75" customHeight="1" x14ac:dyDescent="0.25">
      <c r="B555" s="103" t="s">
        <v>1313</v>
      </c>
      <c r="C555" s="95" t="s">
        <v>457</v>
      </c>
      <c r="D555" s="96">
        <v>6</v>
      </c>
    </row>
    <row r="556" spans="2:4" ht="15.75" customHeight="1" x14ac:dyDescent="0.25">
      <c r="B556" s="103" t="s">
        <v>1314</v>
      </c>
      <c r="C556" s="95" t="s">
        <v>461</v>
      </c>
      <c r="D556" s="96">
        <v>10</v>
      </c>
    </row>
    <row r="557" spans="2:4" ht="15.75" customHeight="1" x14ac:dyDescent="0.25">
      <c r="B557" s="103" t="s">
        <v>1315</v>
      </c>
      <c r="C557" s="95" t="s">
        <v>461</v>
      </c>
      <c r="D557" s="96">
        <v>10</v>
      </c>
    </row>
    <row r="558" spans="2:4" ht="15.75" customHeight="1" x14ac:dyDescent="0.25">
      <c r="B558" s="103" t="s">
        <v>1316</v>
      </c>
      <c r="C558" s="95" t="s">
        <v>462</v>
      </c>
      <c r="D558" s="96">
        <v>12</v>
      </c>
    </row>
    <row r="559" spans="2:4" ht="15.75" customHeight="1" x14ac:dyDescent="0.25">
      <c r="B559" s="103" t="s">
        <v>1317</v>
      </c>
      <c r="C559" s="95" t="s">
        <v>455</v>
      </c>
      <c r="D559" s="96">
        <v>3</v>
      </c>
    </row>
    <row r="560" spans="2:4" ht="15.75" customHeight="1" x14ac:dyDescent="0.25">
      <c r="B560" s="103" t="s">
        <v>1317</v>
      </c>
      <c r="C560" s="95" t="s">
        <v>454</v>
      </c>
      <c r="D560" s="96">
        <v>1</v>
      </c>
    </row>
    <row r="561" spans="2:4" ht="15.75" customHeight="1" x14ac:dyDescent="0.25">
      <c r="B561" s="103" t="s">
        <v>1318</v>
      </c>
      <c r="C561" s="95" t="s">
        <v>458</v>
      </c>
      <c r="D561" s="96">
        <v>7</v>
      </c>
    </row>
    <row r="562" spans="2:4" ht="15.75" customHeight="1" x14ac:dyDescent="0.25">
      <c r="B562" s="103" t="s">
        <v>1319</v>
      </c>
      <c r="C562" s="95" t="s">
        <v>463</v>
      </c>
      <c r="D562" s="96">
        <v>11</v>
      </c>
    </row>
    <row r="563" spans="2:4" ht="15.75" customHeight="1" x14ac:dyDescent="0.25">
      <c r="B563" s="103" t="s">
        <v>826</v>
      </c>
      <c r="C563" s="95" t="s">
        <v>456</v>
      </c>
      <c r="D563" s="96">
        <v>4</v>
      </c>
    </row>
    <row r="564" spans="2:4" ht="15.75" customHeight="1" x14ac:dyDescent="0.25">
      <c r="B564" s="103" t="s">
        <v>1320</v>
      </c>
      <c r="C564" s="95" t="s">
        <v>454</v>
      </c>
      <c r="D564" s="96">
        <v>1</v>
      </c>
    </row>
    <row r="565" spans="2:4" ht="15.75" customHeight="1" x14ac:dyDescent="0.25">
      <c r="B565" s="103" t="s">
        <v>1321</v>
      </c>
      <c r="C565" s="95" t="s">
        <v>454</v>
      </c>
      <c r="D565" s="96">
        <v>1</v>
      </c>
    </row>
    <row r="566" spans="2:4" ht="15.75" customHeight="1" x14ac:dyDescent="0.25">
      <c r="B566" s="103" t="s">
        <v>1322</v>
      </c>
      <c r="C566" s="95" t="s">
        <v>455</v>
      </c>
      <c r="D566" s="96">
        <v>3</v>
      </c>
    </row>
    <row r="567" spans="2:4" ht="15.75" customHeight="1" x14ac:dyDescent="0.25">
      <c r="B567" s="103" t="s">
        <v>1323</v>
      </c>
      <c r="C567" s="95" t="s">
        <v>454</v>
      </c>
      <c r="D567" s="96">
        <v>1</v>
      </c>
    </row>
    <row r="568" spans="2:4" ht="15.75" customHeight="1" x14ac:dyDescent="0.25">
      <c r="B568" s="103" t="s">
        <v>1324</v>
      </c>
      <c r="C568" s="95" t="s">
        <v>457</v>
      </c>
      <c r="D568" s="96">
        <v>6</v>
      </c>
    </row>
    <row r="569" spans="2:4" ht="15.75" customHeight="1" x14ac:dyDescent="0.25">
      <c r="B569" s="103" t="s">
        <v>1325</v>
      </c>
      <c r="C569" s="95" t="s">
        <v>463</v>
      </c>
      <c r="D569" s="96">
        <v>11</v>
      </c>
    </row>
    <row r="570" spans="2:4" ht="15.75" customHeight="1" x14ac:dyDescent="0.25">
      <c r="B570" s="103" t="s">
        <v>1326</v>
      </c>
      <c r="C570" s="95" t="s">
        <v>463</v>
      </c>
      <c r="D570" s="96">
        <v>11</v>
      </c>
    </row>
    <row r="571" spans="2:4" ht="15.75" customHeight="1" x14ac:dyDescent="0.25">
      <c r="B571" s="103" t="s">
        <v>1327</v>
      </c>
      <c r="C571" s="95" t="s">
        <v>455</v>
      </c>
      <c r="D571" s="96">
        <v>3</v>
      </c>
    </row>
    <row r="572" spans="2:4" ht="15.75" customHeight="1" x14ac:dyDescent="0.25">
      <c r="B572" s="103" t="s">
        <v>1328</v>
      </c>
      <c r="C572" s="95" t="s">
        <v>457</v>
      </c>
      <c r="D572" s="96">
        <v>6</v>
      </c>
    </row>
    <row r="573" spans="2:4" ht="15.75" customHeight="1" x14ac:dyDescent="0.25">
      <c r="B573" s="103" t="s">
        <v>1329</v>
      </c>
      <c r="C573" s="95" t="s">
        <v>463</v>
      </c>
      <c r="D573" s="96">
        <v>11</v>
      </c>
    </row>
    <row r="574" spans="2:4" ht="15.75" customHeight="1" x14ac:dyDescent="0.25">
      <c r="B574" s="103" t="s">
        <v>1330</v>
      </c>
      <c r="C574" s="95" t="s">
        <v>456</v>
      </c>
      <c r="D574" s="96">
        <v>4</v>
      </c>
    </row>
    <row r="575" spans="2:4" ht="15.75" customHeight="1" x14ac:dyDescent="0.25">
      <c r="B575" s="103" t="s">
        <v>1331</v>
      </c>
      <c r="C575" s="95" t="s">
        <v>463</v>
      </c>
      <c r="D575" s="96">
        <v>11</v>
      </c>
    </row>
    <row r="576" spans="2:4" ht="15.75" customHeight="1" x14ac:dyDescent="0.25">
      <c r="B576" s="103" t="s">
        <v>1332</v>
      </c>
      <c r="C576" s="95" t="s">
        <v>454</v>
      </c>
      <c r="D576" s="96">
        <v>1</v>
      </c>
    </row>
    <row r="577" spans="2:4" ht="15.75" customHeight="1" x14ac:dyDescent="0.25">
      <c r="B577" s="103" t="s">
        <v>1333</v>
      </c>
      <c r="C577" s="95" t="s">
        <v>462</v>
      </c>
      <c r="D577" s="96">
        <v>12</v>
      </c>
    </row>
    <row r="578" spans="2:4" ht="15.75" customHeight="1" x14ac:dyDescent="0.25">
      <c r="B578" s="103" t="s">
        <v>1334</v>
      </c>
      <c r="C578" s="95" t="s">
        <v>455</v>
      </c>
      <c r="D578" s="96">
        <v>3</v>
      </c>
    </row>
    <row r="579" spans="2:4" ht="15.75" customHeight="1" x14ac:dyDescent="0.25">
      <c r="B579" s="103" t="s">
        <v>1334</v>
      </c>
      <c r="C579" s="95" t="s">
        <v>456</v>
      </c>
      <c r="D579" s="96">
        <v>4</v>
      </c>
    </row>
    <row r="580" spans="2:4" ht="15.75" customHeight="1" x14ac:dyDescent="0.25">
      <c r="B580" s="103" t="s">
        <v>1334</v>
      </c>
      <c r="C580" s="95" t="s">
        <v>462</v>
      </c>
      <c r="D580" s="96">
        <v>12</v>
      </c>
    </row>
    <row r="581" spans="2:4" ht="15.75" customHeight="1" x14ac:dyDescent="0.25">
      <c r="B581" s="103" t="s">
        <v>1335</v>
      </c>
      <c r="C581" s="95" t="s">
        <v>454</v>
      </c>
      <c r="D581" s="96">
        <v>1</v>
      </c>
    </row>
    <row r="582" spans="2:4" ht="15.75" customHeight="1" x14ac:dyDescent="0.25">
      <c r="B582" s="103" t="s">
        <v>1336</v>
      </c>
      <c r="C582" s="95" t="s">
        <v>454</v>
      </c>
      <c r="D582" s="96">
        <v>1</v>
      </c>
    </row>
    <row r="583" spans="2:4" ht="15.75" customHeight="1" x14ac:dyDescent="0.25">
      <c r="B583" s="103" t="s">
        <v>1337</v>
      </c>
      <c r="C583" s="95" t="s">
        <v>456</v>
      </c>
      <c r="D583" s="96">
        <v>4</v>
      </c>
    </row>
    <row r="584" spans="2:4" ht="15.75" customHeight="1" x14ac:dyDescent="0.25">
      <c r="B584" s="103" t="s">
        <v>1338</v>
      </c>
      <c r="C584" s="95" t="s">
        <v>457</v>
      </c>
      <c r="D584" s="96">
        <v>6</v>
      </c>
    </row>
    <row r="585" spans="2:4" ht="15.75" customHeight="1" x14ac:dyDescent="0.25">
      <c r="B585" s="103" t="s">
        <v>1339</v>
      </c>
      <c r="C585" s="95" t="s">
        <v>462</v>
      </c>
      <c r="D585" s="96">
        <v>12</v>
      </c>
    </row>
    <row r="586" spans="2:4" ht="15.75" customHeight="1" x14ac:dyDescent="0.25">
      <c r="B586" s="103" t="s">
        <v>1340</v>
      </c>
      <c r="C586" s="95" t="s">
        <v>458</v>
      </c>
      <c r="D586" s="96">
        <v>7</v>
      </c>
    </row>
    <row r="587" spans="2:4" ht="15.75" customHeight="1" x14ac:dyDescent="0.25">
      <c r="B587" s="103" t="s">
        <v>828</v>
      </c>
      <c r="C587" s="95" t="s">
        <v>462</v>
      </c>
      <c r="D587" s="96">
        <v>12</v>
      </c>
    </row>
    <row r="588" spans="2:4" ht="15.75" customHeight="1" x14ac:dyDescent="0.25">
      <c r="B588" s="103" t="s">
        <v>1341</v>
      </c>
      <c r="C588" s="95" t="s">
        <v>463</v>
      </c>
      <c r="D588" s="96">
        <v>11</v>
      </c>
    </row>
    <row r="589" spans="2:4" ht="15.75" customHeight="1" x14ac:dyDescent="0.25">
      <c r="B589" s="103" t="s">
        <v>1342</v>
      </c>
      <c r="C589" s="95" t="s">
        <v>461</v>
      </c>
      <c r="D589" s="96">
        <v>10</v>
      </c>
    </row>
    <row r="590" spans="2:4" ht="15.75" customHeight="1" x14ac:dyDescent="0.25">
      <c r="B590" s="103" t="s">
        <v>1343</v>
      </c>
      <c r="C590" s="95" t="s">
        <v>456</v>
      </c>
      <c r="D590" s="96">
        <v>4</v>
      </c>
    </row>
    <row r="591" spans="2:4" ht="15.75" customHeight="1" x14ac:dyDescent="0.25">
      <c r="B591" s="103" t="s">
        <v>1344</v>
      </c>
      <c r="C591" s="95" t="s">
        <v>456</v>
      </c>
      <c r="D591" s="96">
        <v>4</v>
      </c>
    </row>
  </sheetData>
  <sheetProtection selectLockedCells="1" selectUnlockedCells="1"/>
  <sortState xmlns:xlrd2="http://schemas.microsoft.com/office/spreadsheetml/2017/richdata2" ref="B31:D600">
    <sortCondition ref="B31:B600"/>
  </sortState>
  <customSheetViews>
    <customSheetView guid="{6FFCD583-56CA-4420-AC43-EFE10261B2DF}" scale="115" hiddenRows="1" hiddenColumns="1">
      <selection activeCell="T43" sqref="T43"/>
      <pageMargins left="0" right="0" top="0" bottom="0" header="0" footer="0"/>
      <pageSetup paperSize="9" orientation="portrait" horizontalDpi="300" verticalDpi="300" r:id="rId1"/>
    </customSheetView>
  </customSheetViews>
  <phoneticPr fontId="26" type="noConversion"/>
  <pageMargins left="0.7" right="0.7" top="0.75" bottom="0.75" header="0.3" footer="0.3"/>
  <pageSetup paperSize="9" orientation="portrait" horizontalDpi="300" verticalDpi="300" r:id="rId2"/>
  <headerFooter>
    <oddFooter>&amp;L_x000D_&amp;1#&amp;"Calibri"&amp;10&amp;K000000 Intern gebruik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C69C9208194EB546A6EF3B95D6337387" ma:contentTypeVersion="3" ma:contentTypeDescription="Een nieuw document maken." ma:contentTypeScope="" ma:versionID="8f36d5dc66387e69d587363eb57046f8">
  <xsd:schema xmlns:xsd="http://www.w3.org/2001/XMLSchema" xmlns:xs="http://www.w3.org/2001/XMLSchema" xmlns:p="http://schemas.microsoft.com/office/2006/metadata/properties" xmlns:ns2="44f63203-3a3e-4727-94bc-064d1dd68ca4" targetNamespace="http://schemas.microsoft.com/office/2006/metadata/properties" ma:root="true" ma:fieldsID="b82d80f3249a1144ed37c9c017213ee4" ns2:_="">
    <xsd:import namespace="44f63203-3a3e-4727-94bc-064d1dd68ca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f63203-3a3e-4727-94bc-064d1dd68c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39EEE8-9B2E-4A4F-86F6-6D3B058BF6A3}">
  <ds:schemaRefs>
    <ds:schemaRef ds:uri="http://schemas.openxmlformats.org/package/2006/metadata/core-properties"/>
    <ds:schemaRef ds:uri="http://purl.org/dc/dcmitype/"/>
    <ds:schemaRef ds:uri="44f63203-3a3e-4727-94bc-064d1dd68ca4"/>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C208276-204A-4A80-9F51-AEA0BD8B60BB}">
  <ds:schemaRefs>
    <ds:schemaRef ds:uri="http://schemas.microsoft.com/DataMashup"/>
  </ds:schemaRefs>
</ds:datastoreItem>
</file>

<file path=customXml/itemProps3.xml><?xml version="1.0" encoding="utf-8"?>
<ds:datastoreItem xmlns:ds="http://schemas.openxmlformats.org/officeDocument/2006/customXml" ds:itemID="{CA29503B-0158-41A2-A8C7-D4AE317C5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f63203-3a3e-4727-94bc-064d1dd68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ADD12D-4091-4BF2-A18E-FAD53D33B964}">
  <ds:schemaRefs>
    <ds:schemaRef ds:uri="http://schemas.microsoft.com/sharepoint/v3/contenttype/forms"/>
  </ds:schemaRefs>
</ds:datastoreItem>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7</vt:i4>
      </vt:variant>
    </vt:vector>
  </HeadingPairs>
  <TitlesOfParts>
    <vt:vector size="13" baseType="lpstr">
      <vt:lpstr>Maatregel_29_kosten</vt:lpstr>
      <vt:lpstr>Onderbouwing_M29</vt:lpstr>
      <vt:lpstr> Uittrekstaten.</vt:lpstr>
      <vt:lpstr>Afwerking_kosten </vt:lpstr>
      <vt:lpstr>Materiaal </vt:lpstr>
      <vt:lpstr>Tabellen</vt:lpstr>
      <vt:lpstr>'Afwerking_kosten '!_Hlk175842881</vt:lpstr>
      <vt:lpstr>' Uittrekstaten.'!Afdrukbereik</vt:lpstr>
      <vt:lpstr>Maatregel_29_kosten!Afdrukbereik</vt:lpstr>
      <vt:lpstr>Onderbouwing_M29!Afdrukbereik</vt:lpstr>
      <vt:lpstr>' Uittrekstaten.'!Afdruktitels</vt:lpstr>
      <vt:lpstr>Maatregel_29_kosten!Afdruktitels</vt:lpstr>
      <vt:lpstr>Onderbouwing_M29!Afdruktitels</vt:lpstr>
    </vt:vector>
  </TitlesOfParts>
  <Manager/>
  <Company>ABC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Overzicht kosten</dc:title>
  <dc:subject>GMC</dc:subject>
  <dc:creator>MEL @2025;HVE @2025</dc:creator>
  <cp:keywords/>
  <dc:description>V23</dc:description>
  <cp:lastModifiedBy>Scholte, Sandrina</cp:lastModifiedBy>
  <cp:revision/>
  <cp:lastPrinted>2025-05-13T12:57:44Z</cp:lastPrinted>
  <dcterms:created xsi:type="dcterms:W3CDTF">2014-09-30T09:55:43Z</dcterms:created>
  <dcterms:modified xsi:type="dcterms:W3CDTF">2025-07-10T13:53:15Z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0x010100C69C9208194EB546A6EF3B95D6337387</vt:lpwstr>
  </property>
</Properties>
</file>